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_files\commission\"/>
    </mc:Choice>
  </mc:AlternateContent>
  <bookViews>
    <workbookView xWindow="0" yWindow="0" windowWidth="19200" windowHeight="7310"/>
  </bookViews>
  <sheets>
    <sheet name="prof_2020" sheetId="2" r:id="rId1"/>
    <sheet name="base_2020" sheetId="4" r:id="rId2"/>
    <sheet name="base_light_2020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V410" i="2" l="1"/>
  <c r="AI410" i="2"/>
  <c r="AH410" i="2"/>
  <c r="AF410" i="2"/>
  <c r="Z410" i="2"/>
  <c r="N410" i="2"/>
  <c r="AC410" i="2" s="1"/>
  <c r="H410" i="2"/>
  <c r="C410" i="2"/>
  <c r="AV409" i="2"/>
  <c r="AI409" i="2"/>
  <c r="AH409" i="2"/>
  <c r="Z409" i="2"/>
  <c r="AF409" i="2" s="1"/>
  <c r="R409" i="2"/>
  <c r="N409" i="2"/>
  <c r="AC409" i="2" s="1"/>
  <c r="H409" i="2"/>
  <c r="C409" i="2"/>
  <c r="G409" i="2" s="1"/>
  <c r="AV408" i="2"/>
  <c r="AI408" i="2"/>
  <c r="AH408" i="2" s="1"/>
  <c r="Z408" i="2"/>
  <c r="AF408" i="2" s="1"/>
  <c r="R408" i="2"/>
  <c r="N408" i="2"/>
  <c r="AC408" i="2" s="1"/>
  <c r="H408" i="2"/>
  <c r="C408" i="2"/>
  <c r="AV407" i="2"/>
  <c r="AI407" i="2"/>
  <c r="AH407" i="2" s="1"/>
  <c r="Z407" i="2"/>
  <c r="AF407" i="2" s="1"/>
  <c r="R407" i="2"/>
  <c r="N407" i="2"/>
  <c r="AC407" i="2" s="1"/>
  <c r="H407" i="2"/>
  <c r="C407" i="2"/>
  <c r="AV406" i="2"/>
  <c r="AI406" i="2"/>
  <c r="AH406" i="2" s="1"/>
  <c r="Z406" i="2"/>
  <c r="AF406" i="2" s="1"/>
  <c r="R406" i="2"/>
  <c r="N406" i="2"/>
  <c r="AC406" i="2" s="1"/>
  <c r="H406" i="2"/>
  <c r="C406" i="2"/>
  <c r="AV405" i="2"/>
  <c r="AI405" i="2"/>
  <c r="AH405" i="2" s="1"/>
  <c r="Z405" i="2"/>
  <c r="AF405" i="2" s="1"/>
  <c r="R405" i="2"/>
  <c r="N405" i="2"/>
  <c r="AC405" i="2" s="1"/>
  <c r="H405" i="2"/>
  <c r="C405" i="2"/>
  <c r="G405" i="2" s="1"/>
  <c r="AV404" i="2"/>
  <c r="AI404" i="2"/>
  <c r="AH404" i="2"/>
  <c r="AF404" i="2"/>
  <c r="Z404" i="2"/>
  <c r="N404" i="2"/>
  <c r="AC404" i="2" s="1"/>
  <c r="H404" i="2"/>
  <c r="C404" i="2"/>
  <c r="AV403" i="2"/>
  <c r="AI403" i="2"/>
  <c r="AH403" i="2" s="1"/>
  <c r="Z403" i="2"/>
  <c r="AF403" i="2" s="1"/>
  <c r="R403" i="2"/>
  <c r="N403" i="2"/>
  <c r="AC403" i="2" s="1"/>
  <c r="H403" i="2"/>
  <c r="C403" i="2"/>
  <c r="AL403" i="2" s="1"/>
  <c r="AV402" i="2"/>
  <c r="AI402" i="2"/>
  <c r="AH402" i="2" s="1"/>
  <c r="Z402" i="2"/>
  <c r="AF402" i="2" s="1"/>
  <c r="R402" i="2"/>
  <c r="N402" i="2"/>
  <c r="AC402" i="2" s="1"/>
  <c r="H402" i="2"/>
  <c r="C402" i="2"/>
  <c r="AL402" i="2" s="1"/>
  <c r="AV401" i="2"/>
  <c r="AL401" i="2"/>
  <c r="AI401" i="2"/>
  <c r="AH401" i="2"/>
  <c r="Z401" i="2"/>
  <c r="AF401" i="2" s="1"/>
  <c r="R401" i="2"/>
  <c r="N401" i="2"/>
  <c r="AC401" i="2" s="1"/>
  <c r="H401" i="2"/>
  <c r="C401" i="2"/>
  <c r="G401" i="2" s="1"/>
  <c r="AV400" i="2"/>
  <c r="AI400" i="2"/>
  <c r="AH400" i="2" s="1"/>
  <c r="AF400" i="2"/>
  <c r="Z400" i="2"/>
  <c r="R400" i="2"/>
  <c r="N400" i="2"/>
  <c r="AC400" i="2" s="1"/>
  <c r="H400" i="2"/>
  <c r="C400" i="2"/>
  <c r="G400" i="2" s="1"/>
  <c r="AV399" i="2"/>
  <c r="AI399" i="2"/>
  <c r="AH399" i="2" s="1"/>
  <c r="Z399" i="2"/>
  <c r="AF399" i="2" s="1"/>
  <c r="R399" i="2"/>
  <c r="N399" i="2"/>
  <c r="AC399" i="2" s="1"/>
  <c r="H399" i="2"/>
  <c r="C399" i="2"/>
  <c r="AI393" i="2"/>
  <c r="AH393" i="2" s="1"/>
  <c r="AI394" i="2"/>
  <c r="AH394" i="2" s="1"/>
  <c r="AV398" i="2"/>
  <c r="AI398" i="2"/>
  <c r="AH398" i="2" s="1"/>
  <c r="Z398" i="2"/>
  <c r="AF398" i="2" s="1"/>
  <c r="N398" i="2"/>
  <c r="AC398" i="2" s="1"/>
  <c r="H398" i="2"/>
  <c r="C398" i="2"/>
  <c r="AV397" i="2"/>
  <c r="AI397" i="2"/>
  <c r="AH397" i="2" s="1"/>
  <c r="Z397" i="2"/>
  <c r="AF397" i="2" s="1"/>
  <c r="R397" i="2"/>
  <c r="N397" i="2"/>
  <c r="AC397" i="2" s="1"/>
  <c r="H397" i="2"/>
  <c r="C397" i="2"/>
  <c r="G397" i="2" s="1"/>
  <c r="AV396" i="2"/>
  <c r="AI396" i="2"/>
  <c r="AH396" i="2" s="1"/>
  <c r="Z396" i="2"/>
  <c r="AF396" i="2" s="1"/>
  <c r="R396" i="2"/>
  <c r="N396" i="2"/>
  <c r="AC396" i="2" s="1"/>
  <c r="H396" i="2"/>
  <c r="C396" i="2"/>
  <c r="AV395" i="2"/>
  <c r="AI395" i="2"/>
  <c r="AH395" i="2" s="1"/>
  <c r="Z395" i="2"/>
  <c r="AF395" i="2" s="1"/>
  <c r="R395" i="2"/>
  <c r="N395" i="2"/>
  <c r="AC395" i="2" s="1"/>
  <c r="H395" i="2"/>
  <c r="C395" i="2"/>
  <c r="G395" i="2" s="1"/>
  <c r="AV394" i="2"/>
  <c r="Z394" i="2"/>
  <c r="AF394" i="2" s="1"/>
  <c r="R394" i="2"/>
  <c r="N394" i="2"/>
  <c r="AC394" i="2" s="1"/>
  <c r="H394" i="2"/>
  <c r="C394" i="2"/>
  <c r="G394" i="2" s="1"/>
  <c r="AV393" i="2"/>
  <c r="Z393" i="2"/>
  <c r="AF393" i="2" s="1"/>
  <c r="R393" i="2"/>
  <c r="N393" i="2"/>
  <c r="AC393" i="2" s="1"/>
  <c r="H393" i="2"/>
  <c r="C393" i="2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9" i="5"/>
  <c r="AE60" i="5"/>
  <c r="AE61" i="5"/>
  <c r="AE62" i="5"/>
  <c r="AE63" i="5"/>
  <c r="AE64" i="5"/>
  <c r="AE65" i="5"/>
  <c r="AE66" i="5"/>
  <c r="AE67" i="5"/>
  <c r="AE68" i="5"/>
  <c r="AE69" i="5"/>
  <c r="AE70" i="5"/>
  <c r="BR234" i="5"/>
  <c r="BS233" i="5"/>
  <c r="BS234" i="5"/>
  <c r="BS232" i="5"/>
  <c r="BO236" i="5"/>
  <c r="BR232" i="5"/>
  <c r="BR225" i="5"/>
  <c r="AI67" i="5"/>
  <c r="AV70" i="5"/>
  <c r="Z70" i="5"/>
  <c r="AF70" i="5" s="1"/>
  <c r="BQ69" i="5" s="1"/>
  <c r="BR69" i="5" s="1"/>
  <c r="BS69" i="5" s="1"/>
  <c r="R70" i="5"/>
  <c r="N70" i="5"/>
  <c r="AC70" i="5" s="1"/>
  <c r="H70" i="5"/>
  <c r="C70" i="5"/>
  <c r="AL70" i="5" s="1"/>
  <c r="AV69" i="5"/>
  <c r="Z69" i="5"/>
  <c r="AF69" i="5" s="1"/>
  <c r="BQ68" i="5" s="1"/>
  <c r="BR68" i="5" s="1"/>
  <c r="BS68" i="5" s="1"/>
  <c r="R69" i="5"/>
  <c r="N69" i="5"/>
  <c r="AC69" i="5" s="1"/>
  <c r="H69" i="5"/>
  <c r="C69" i="5"/>
  <c r="AL69" i="5" s="1"/>
  <c r="AV68" i="5"/>
  <c r="Z68" i="5"/>
  <c r="AF68" i="5" s="1"/>
  <c r="R68" i="5"/>
  <c r="N68" i="5"/>
  <c r="AC68" i="5" s="1"/>
  <c r="H68" i="5"/>
  <c r="C68" i="5"/>
  <c r="G68" i="5" s="1"/>
  <c r="AI60" i="5"/>
  <c r="AI61" i="5"/>
  <c r="AL405" i="2" l="1"/>
  <c r="AL409" i="2"/>
  <c r="G406" i="2"/>
  <c r="G407" i="2"/>
  <c r="AL407" i="2"/>
  <c r="G410" i="2"/>
  <c r="G408" i="2"/>
  <c r="AL410" i="2"/>
  <c r="AL406" i="2"/>
  <c r="AL408" i="2"/>
  <c r="G399" i="2"/>
  <c r="G404" i="2"/>
  <c r="AL400" i="2"/>
  <c r="G402" i="2"/>
  <c r="AL404" i="2"/>
  <c r="AL399" i="2"/>
  <c r="G403" i="2"/>
  <c r="AL394" i="2"/>
  <c r="AL395" i="2"/>
  <c r="AL397" i="2"/>
  <c r="G393" i="2"/>
  <c r="AL398" i="2"/>
  <c r="AL393" i="2"/>
  <c r="G398" i="2"/>
  <c r="G396" i="2"/>
  <c r="AL396" i="2"/>
  <c r="AG69" i="5"/>
  <c r="AI70" i="5"/>
  <c r="AH70" i="5" s="1"/>
  <c r="AI69" i="5"/>
  <c r="AH69" i="5" s="1"/>
  <c r="AI68" i="5"/>
  <c r="AH68" i="5" s="1"/>
  <c r="AL68" i="5"/>
  <c r="G69" i="5"/>
  <c r="G70" i="5"/>
  <c r="AV238" i="5" l="1"/>
  <c r="AI238" i="5"/>
  <c r="AH238" i="5" s="1"/>
  <c r="Z238" i="5"/>
  <c r="AF238" i="5" s="1"/>
  <c r="BQ234" i="5" s="1"/>
  <c r="N238" i="5"/>
  <c r="AC238" i="5" s="1"/>
  <c r="H238" i="5"/>
  <c r="C238" i="5"/>
  <c r="AV237" i="5"/>
  <c r="AI237" i="5"/>
  <c r="AH237" i="5" s="1"/>
  <c r="Z237" i="5"/>
  <c r="AF237" i="5" s="1"/>
  <c r="BQ233" i="5" s="1"/>
  <c r="BR233" i="5" s="1"/>
  <c r="N237" i="5"/>
  <c r="AC237" i="5" s="1"/>
  <c r="H237" i="5"/>
  <c r="C237" i="5"/>
  <c r="AV236" i="5"/>
  <c r="AI236" i="5"/>
  <c r="AH236" i="5" s="1"/>
  <c r="Z236" i="5"/>
  <c r="AF236" i="5" s="1"/>
  <c r="R236" i="5"/>
  <c r="N236" i="5"/>
  <c r="AC236" i="5" s="1"/>
  <c r="H236" i="5"/>
  <c r="C236" i="5"/>
  <c r="AL236" i="5" s="1"/>
  <c r="AV235" i="5"/>
  <c r="AI235" i="5"/>
  <c r="AH235" i="5" s="1"/>
  <c r="Z235" i="5"/>
  <c r="AF235" i="5" s="1"/>
  <c r="R235" i="5"/>
  <c r="N235" i="5"/>
  <c r="AC235" i="5" s="1"/>
  <c r="H235" i="5"/>
  <c r="C235" i="5"/>
  <c r="G235" i="5" s="1"/>
  <c r="AV234" i="5"/>
  <c r="AI234" i="5"/>
  <c r="AH234" i="5" s="1"/>
  <c r="Z234" i="5"/>
  <c r="AF234" i="5" s="1"/>
  <c r="R234" i="5"/>
  <c r="N234" i="5"/>
  <c r="AC234" i="5" s="1"/>
  <c r="H234" i="5"/>
  <c r="C234" i="5"/>
  <c r="AV233" i="5"/>
  <c r="AI233" i="5"/>
  <c r="AH233" i="5" s="1"/>
  <c r="Z233" i="5"/>
  <c r="AF233" i="5" s="1"/>
  <c r="R233" i="5"/>
  <c r="N233" i="5"/>
  <c r="AC233" i="5" s="1"/>
  <c r="H233" i="5"/>
  <c r="C233" i="5"/>
  <c r="AL233" i="5" s="1"/>
  <c r="AV232" i="5"/>
  <c r="AI232" i="5"/>
  <c r="AH232" i="5" s="1"/>
  <c r="Z232" i="5"/>
  <c r="AF232" i="5" s="1"/>
  <c r="R232" i="5"/>
  <c r="N232" i="5"/>
  <c r="AC232" i="5" s="1"/>
  <c r="H232" i="5"/>
  <c r="C232" i="5"/>
  <c r="AL232" i="5" s="1"/>
  <c r="AV231" i="5"/>
  <c r="AI231" i="5"/>
  <c r="AH231" i="5" s="1"/>
  <c r="Z231" i="5"/>
  <c r="AF231" i="5" s="1"/>
  <c r="BQ227" i="5" s="1"/>
  <c r="N231" i="5"/>
  <c r="AC231" i="5" s="1"/>
  <c r="H231" i="5"/>
  <c r="C231" i="5"/>
  <c r="AV230" i="5"/>
  <c r="AI230" i="5"/>
  <c r="AH230" i="5" s="1"/>
  <c r="Z230" i="5"/>
  <c r="AF230" i="5" s="1"/>
  <c r="BQ226" i="5" s="1"/>
  <c r="BR226" i="5" s="1"/>
  <c r="BS226" i="5" s="1"/>
  <c r="N230" i="5"/>
  <c r="AC230" i="5" s="1"/>
  <c r="H230" i="5"/>
  <c r="C230" i="5"/>
  <c r="AL230" i="5" s="1"/>
  <c r="AV229" i="5"/>
  <c r="AI229" i="5"/>
  <c r="AH229" i="5" s="1"/>
  <c r="Z229" i="5"/>
  <c r="AF229" i="5" s="1"/>
  <c r="R229" i="5"/>
  <c r="N229" i="5"/>
  <c r="AC229" i="5" s="1"/>
  <c r="H229" i="5"/>
  <c r="C229" i="5"/>
  <c r="G229" i="5" s="1"/>
  <c r="AV228" i="5"/>
  <c r="AI228" i="5"/>
  <c r="AH228" i="5" s="1"/>
  <c r="Z228" i="5"/>
  <c r="AF228" i="5" s="1"/>
  <c r="R228" i="5"/>
  <c r="N228" i="5"/>
  <c r="AC228" i="5" s="1"/>
  <c r="H228" i="5"/>
  <c r="C228" i="5"/>
  <c r="AL228" i="5" s="1"/>
  <c r="AV227" i="5"/>
  <c r="AI227" i="5"/>
  <c r="AH227" i="5" s="1"/>
  <c r="Z227" i="5"/>
  <c r="AF227" i="5" s="1"/>
  <c r="R227" i="5"/>
  <c r="N227" i="5"/>
  <c r="AC227" i="5" s="1"/>
  <c r="H227" i="5"/>
  <c r="C227" i="5"/>
  <c r="AL227" i="5" s="1"/>
  <c r="AV226" i="5"/>
  <c r="AI226" i="5"/>
  <c r="AH226" i="5" s="1"/>
  <c r="Z226" i="5"/>
  <c r="AF226" i="5" s="1"/>
  <c r="R226" i="5"/>
  <c r="N226" i="5"/>
  <c r="AC226" i="5" s="1"/>
  <c r="H226" i="5"/>
  <c r="C226" i="5"/>
  <c r="AL226" i="5" s="1"/>
  <c r="BS225" i="5"/>
  <c r="AV225" i="5"/>
  <c r="AI225" i="5"/>
  <c r="AH225" i="5" s="1"/>
  <c r="Z225" i="5"/>
  <c r="AF225" i="5" s="1"/>
  <c r="R225" i="5"/>
  <c r="N225" i="5"/>
  <c r="AC225" i="5" s="1"/>
  <c r="H225" i="5"/>
  <c r="C225" i="5"/>
  <c r="AL225" i="5" s="1"/>
  <c r="AV223" i="5"/>
  <c r="AI223" i="5"/>
  <c r="AH223" i="5" s="1"/>
  <c r="Z223" i="5"/>
  <c r="AF223" i="5" s="1"/>
  <c r="N223" i="5"/>
  <c r="AC223" i="5" s="1"/>
  <c r="H223" i="5"/>
  <c r="C223" i="5"/>
  <c r="AL223" i="5" s="1"/>
  <c r="AV222" i="5"/>
  <c r="AI222" i="5"/>
  <c r="AH222" i="5" s="1"/>
  <c r="Z222" i="5"/>
  <c r="AF222" i="5" s="1"/>
  <c r="N222" i="5"/>
  <c r="AC222" i="5" s="1"/>
  <c r="H222" i="5"/>
  <c r="C222" i="5"/>
  <c r="G222" i="5" s="1"/>
  <c r="AV221" i="5"/>
  <c r="AI221" i="5"/>
  <c r="AH221" i="5" s="1"/>
  <c r="Z221" i="5"/>
  <c r="AF221" i="5" s="1"/>
  <c r="BQ217" i="5" s="1"/>
  <c r="BR217" i="5" s="1"/>
  <c r="BS217" i="5" s="1"/>
  <c r="N221" i="5"/>
  <c r="AC221" i="5" s="1"/>
  <c r="H221" i="5"/>
  <c r="C221" i="5"/>
  <c r="G221" i="5" s="1"/>
  <c r="AV220" i="5"/>
  <c r="AI220" i="5"/>
  <c r="AH220" i="5" s="1"/>
  <c r="Z220" i="5"/>
  <c r="AF220" i="5" s="1"/>
  <c r="BQ216" i="5" s="1"/>
  <c r="BR216" i="5" s="1"/>
  <c r="BS216" i="5" s="1"/>
  <c r="N220" i="5"/>
  <c r="AC220" i="5" s="1"/>
  <c r="H220" i="5"/>
  <c r="C220" i="5"/>
  <c r="AL220" i="5" s="1"/>
  <c r="AV219" i="5"/>
  <c r="AI219" i="5"/>
  <c r="AH219" i="5" s="1"/>
  <c r="Z219" i="5"/>
  <c r="AF219" i="5" s="1"/>
  <c r="R219" i="5"/>
  <c r="N219" i="5"/>
  <c r="AC219" i="5" s="1"/>
  <c r="H219" i="5"/>
  <c r="C219" i="5"/>
  <c r="AL219" i="5" s="1"/>
  <c r="AV218" i="5"/>
  <c r="AI218" i="5"/>
  <c r="AH218" i="5" s="1"/>
  <c r="Z218" i="5"/>
  <c r="AF218" i="5" s="1"/>
  <c r="R218" i="5"/>
  <c r="N218" i="5"/>
  <c r="AC218" i="5" s="1"/>
  <c r="H218" i="5"/>
  <c r="C218" i="5"/>
  <c r="AL218" i="5" s="1"/>
  <c r="AV217" i="5"/>
  <c r="AI217" i="5"/>
  <c r="AH217" i="5" s="1"/>
  <c r="Z217" i="5"/>
  <c r="AF217" i="5" s="1"/>
  <c r="R217" i="5"/>
  <c r="N217" i="5"/>
  <c r="AC217" i="5" s="1"/>
  <c r="H217" i="5"/>
  <c r="C217" i="5"/>
  <c r="AL217" i="5" s="1"/>
  <c r="AV216" i="5"/>
  <c r="AI216" i="5"/>
  <c r="AH216" i="5" s="1"/>
  <c r="Z216" i="5"/>
  <c r="AF216" i="5" s="1"/>
  <c r="R216" i="5"/>
  <c r="N216" i="5"/>
  <c r="AC216" i="5" s="1"/>
  <c r="H216" i="5"/>
  <c r="C216" i="5"/>
  <c r="AL216" i="5" s="1"/>
  <c r="AV215" i="5"/>
  <c r="AI215" i="5"/>
  <c r="AH215" i="5" s="1"/>
  <c r="Z215" i="5"/>
  <c r="AF215" i="5" s="1"/>
  <c r="R215" i="5"/>
  <c r="N215" i="5"/>
  <c r="AC215" i="5" s="1"/>
  <c r="H215" i="5"/>
  <c r="C215" i="5"/>
  <c r="G215" i="5" s="1"/>
  <c r="AV214" i="5"/>
  <c r="AI214" i="5"/>
  <c r="AH214" i="5" s="1"/>
  <c r="Z214" i="5"/>
  <c r="AF214" i="5" s="1"/>
  <c r="BQ210" i="5" s="1"/>
  <c r="BR210" i="5" s="1"/>
  <c r="BS210" i="5" s="1"/>
  <c r="N214" i="5"/>
  <c r="AC214" i="5" s="1"/>
  <c r="H214" i="5"/>
  <c r="C214" i="5"/>
  <c r="G214" i="5" s="1"/>
  <c r="AV213" i="5"/>
  <c r="AI213" i="5"/>
  <c r="AH213" i="5" s="1"/>
  <c r="Z213" i="5"/>
  <c r="AF213" i="5" s="1"/>
  <c r="N213" i="5"/>
  <c r="AC213" i="5" s="1"/>
  <c r="H213" i="5"/>
  <c r="C213" i="5"/>
  <c r="AL213" i="5" s="1"/>
  <c r="AV212" i="5"/>
  <c r="AI212" i="5"/>
  <c r="AH212" i="5" s="1"/>
  <c r="Z212" i="5"/>
  <c r="AF212" i="5" s="1"/>
  <c r="R212" i="5"/>
  <c r="N212" i="5"/>
  <c r="AC212" i="5" s="1"/>
  <c r="H212" i="5"/>
  <c r="C212" i="5"/>
  <c r="AL212" i="5" s="1"/>
  <c r="AV211" i="5"/>
  <c r="AI211" i="5"/>
  <c r="AH211" i="5" s="1"/>
  <c r="Z211" i="5"/>
  <c r="AF211" i="5" s="1"/>
  <c r="R211" i="5"/>
  <c r="N211" i="5"/>
  <c r="AC211" i="5" s="1"/>
  <c r="H211" i="5"/>
  <c r="C211" i="5"/>
  <c r="AL211" i="5" s="1"/>
  <c r="AV210" i="5"/>
  <c r="AI210" i="5"/>
  <c r="AH210" i="5" s="1"/>
  <c r="Z210" i="5"/>
  <c r="AF210" i="5" s="1"/>
  <c r="R210" i="5"/>
  <c r="N210" i="5"/>
  <c r="AC210" i="5" s="1"/>
  <c r="H210" i="5"/>
  <c r="C210" i="5"/>
  <c r="AV209" i="5"/>
  <c r="AI209" i="5"/>
  <c r="AH209" i="5" s="1"/>
  <c r="Z209" i="5"/>
  <c r="AF209" i="5" s="1"/>
  <c r="R209" i="5"/>
  <c r="N209" i="5"/>
  <c r="AC209" i="5" s="1"/>
  <c r="H209" i="5"/>
  <c r="C209" i="5"/>
  <c r="G209" i="5" s="1"/>
  <c r="AV208" i="5"/>
  <c r="AI208" i="5"/>
  <c r="AH208" i="5" s="1"/>
  <c r="Z208" i="5"/>
  <c r="AF208" i="5" s="1"/>
  <c r="R208" i="5"/>
  <c r="N208" i="5"/>
  <c r="AC208" i="5" s="1"/>
  <c r="H208" i="5"/>
  <c r="C208" i="5"/>
  <c r="AV207" i="5"/>
  <c r="AI207" i="5"/>
  <c r="AH207" i="5" s="1"/>
  <c r="Z207" i="5"/>
  <c r="AF207" i="5" s="1"/>
  <c r="N207" i="5"/>
  <c r="AC207" i="5" s="1"/>
  <c r="H207" i="5"/>
  <c r="C207" i="5"/>
  <c r="G207" i="5" s="1"/>
  <c r="AV206" i="5"/>
  <c r="AI206" i="5"/>
  <c r="AH206" i="5" s="1"/>
  <c r="Z206" i="5"/>
  <c r="AF206" i="5" s="1"/>
  <c r="BQ203" i="5" s="1"/>
  <c r="BR203" i="5" s="1"/>
  <c r="BS203" i="5" s="1"/>
  <c r="R206" i="5"/>
  <c r="N206" i="5"/>
  <c r="AC206" i="5" s="1"/>
  <c r="H206" i="5"/>
  <c r="C206" i="5"/>
  <c r="AL206" i="5" s="1"/>
  <c r="AV205" i="5"/>
  <c r="AI205" i="5"/>
  <c r="AH205" i="5" s="1"/>
  <c r="Z205" i="5"/>
  <c r="AF205" i="5" s="1"/>
  <c r="BQ202" i="5" s="1"/>
  <c r="R205" i="5"/>
  <c r="N205" i="5"/>
  <c r="AC205" i="5" s="1"/>
  <c r="H205" i="5"/>
  <c r="C205" i="5"/>
  <c r="AV204" i="5"/>
  <c r="AI204" i="5"/>
  <c r="AH204" i="5" s="1"/>
  <c r="Z204" i="5"/>
  <c r="AF204" i="5" s="1"/>
  <c r="BQ201" i="5" s="1"/>
  <c r="BR201" i="5" s="1"/>
  <c r="BS201" i="5" s="1"/>
  <c r="R204" i="5"/>
  <c r="N204" i="5"/>
  <c r="AC204" i="5" s="1"/>
  <c r="H204" i="5"/>
  <c r="C204" i="5"/>
  <c r="AL204" i="5" s="1"/>
  <c r="AV203" i="5"/>
  <c r="AI203" i="5"/>
  <c r="AH203" i="5" s="1"/>
  <c r="Z203" i="5"/>
  <c r="AF203" i="5" s="1"/>
  <c r="BQ200" i="5" s="1"/>
  <c r="BR200" i="5" s="1"/>
  <c r="BS200" i="5" s="1"/>
  <c r="R203" i="5"/>
  <c r="N203" i="5"/>
  <c r="AC203" i="5" s="1"/>
  <c r="H203" i="5"/>
  <c r="C203" i="5"/>
  <c r="AV202" i="5"/>
  <c r="AI202" i="5"/>
  <c r="AH202" i="5" s="1"/>
  <c r="Z202" i="5"/>
  <c r="AF202" i="5" s="1"/>
  <c r="BQ198" i="5" s="1"/>
  <c r="BR198" i="5" s="1"/>
  <c r="BS198" i="5" s="1"/>
  <c r="R202" i="5"/>
  <c r="N202" i="5"/>
  <c r="AC202" i="5" s="1"/>
  <c r="H202" i="5"/>
  <c r="C202" i="5"/>
  <c r="AL202" i="5" s="1"/>
  <c r="AV201" i="5"/>
  <c r="AI201" i="5"/>
  <c r="AH201" i="5" s="1"/>
  <c r="Z201" i="5"/>
  <c r="AF201" i="5" s="1"/>
  <c r="BQ197" i="5" s="1"/>
  <c r="BR197" i="5" s="1"/>
  <c r="BS197" i="5" s="1"/>
  <c r="R201" i="5"/>
  <c r="N201" i="5"/>
  <c r="AC201" i="5" s="1"/>
  <c r="H201" i="5"/>
  <c r="C201" i="5"/>
  <c r="AL201" i="5" s="1"/>
  <c r="AV200" i="5"/>
  <c r="AI200" i="5"/>
  <c r="AH200" i="5" s="1"/>
  <c r="Z200" i="5"/>
  <c r="AF200" i="5" s="1"/>
  <c r="BQ196" i="5" s="1"/>
  <c r="BR196" i="5" s="1"/>
  <c r="BS196" i="5" s="1"/>
  <c r="R200" i="5"/>
  <c r="N200" i="5"/>
  <c r="AC200" i="5" s="1"/>
  <c r="H200" i="5"/>
  <c r="C200" i="5"/>
  <c r="AL200" i="5" s="1"/>
  <c r="AV199" i="5"/>
  <c r="AI199" i="5"/>
  <c r="AH199" i="5" s="1"/>
  <c r="Z199" i="5"/>
  <c r="AF199" i="5" s="1"/>
  <c r="R199" i="5"/>
  <c r="N199" i="5"/>
  <c r="AC199" i="5" s="1"/>
  <c r="H199" i="5"/>
  <c r="C199" i="5"/>
  <c r="AL199" i="5" s="1"/>
  <c r="AV198" i="5"/>
  <c r="AI198" i="5"/>
  <c r="AH198" i="5" s="1"/>
  <c r="Z198" i="5"/>
  <c r="AF198" i="5" s="1"/>
  <c r="R198" i="5"/>
  <c r="N198" i="5"/>
  <c r="AC198" i="5" s="1"/>
  <c r="H198" i="5"/>
  <c r="C198" i="5"/>
  <c r="AL198" i="5" s="1"/>
  <c r="AV197" i="5"/>
  <c r="AI197" i="5"/>
  <c r="AH197" i="5" s="1"/>
  <c r="Z197" i="5"/>
  <c r="AF197" i="5" s="1"/>
  <c r="R197" i="5"/>
  <c r="N197" i="5"/>
  <c r="AC197" i="5" s="1"/>
  <c r="H197" i="5"/>
  <c r="C197" i="5"/>
  <c r="AL197" i="5" s="1"/>
  <c r="AV196" i="5"/>
  <c r="AI196" i="5"/>
  <c r="AH196" i="5" s="1"/>
  <c r="Z196" i="5"/>
  <c r="AF196" i="5" s="1"/>
  <c r="R196" i="5"/>
  <c r="N196" i="5"/>
  <c r="AC196" i="5" s="1"/>
  <c r="H196" i="5"/>
  <c r="C196" i="5"/>
  <c r="AL196" i="5" s="1"/>
  <c r="AV195" i="5"/>
  <c r="AI195" i="5"/>
  <c r="AH195" i="5" s="1"/>
  <c r="Z195" i="5"/>
  <c r="AF195" i="5" s="1"/>
  <c r="R195" i="5"/>
  <c r="N195" i="5"/>
  <c r="AC195" i="5" s="1"/>
  <c r="H195" i="5"/>
  <c r="C195" i="5"/>
  <c r="AL195" i="5" s="1"/>
  <c r="AV193" i="5"/>
  <c r="AI193" i="5"/>
  <c r="AH193" i="5" s="1"/>
  <c r="Z193" i="5"/>
  <c r="AF193" i="5" s="1"/>
  <c r="BQ188" i="5" s="1"/>
  <c r="N193" i="5"/>
  <c r="AC193" i="5" s="1"/>
  <c r="H193" i="5"/>
  <c r="C193" i="5"/>
  <c r="AV192" i="5"/>
  <c r="AI192" i="5"/>
  <c r="AH192" i="5" s="1"/>
  <c r="Z192" i="5"/>
  <c r="AF192" i="5" s="1"/>
  <c r="BQ187" i="5" s="1"/>
  <c r="BR187" i="5" s="1"/>
  <c r="BS187" i="5" s="1"/>
  <c r="N192" i="5"/>
  <c r="AC192" i="5" s="1"/>
  <c r="H192" i="5"/>
  <c r="C192" i="5"/>
  <c r="AV191" i="5"/>
  <c r="AI191" i="5"/>
  <c r="AH191" i="5" s="1"/>
  <c r="Z191" i="5"/>
  <c r="AF191" i="5" s="1"/>
  <c r="R191" i="5"/>
  <c r="N191" i="5"/>
  <c r="AC191" i="5" s="1"/>
  <c r="H191" i="5"/>
  <c r="C191" i="5"/>
  <c r="G191" i="5" s="1"/>
  <c r="AV190" i="5"/>
  <c r="AI190" i="5"/>
  <c r="AH190" i="5" s="1"/>
  <c r="Z190" i="5"/>
  <c r="AF190" i="5" s="1"/>
  <c r="R190" i="5"/>
  <c r="N190" i="5"/>
  <c r="AC190" i="5" s="1"/>
  <c r="H190" i="5"/>
  <c r="C190" i="5"/>
  <c r="AV189" i="5"/>
  <c r="AI189" i="5"/>
  <c r="AH189" i="5" s="1"/>
  <c r="Z189" i="5"/>
  <c r="AF189" i="5" s="1"/>
  <c r="R189" i="5"/>
  <c r="N189" i="5"/>
  <c r="AC189" i="5" s="1"/>
  <c r="H189" i="5"/>
  <c r="C189" i="5"/>
  <c r="G189" i="5" s="1"/>
  <c r="AV188" i="5"/>
  <c r="AI188" i="5"/>
  <c r="AH188" i="5" s="1"/>
  <c r="Z188" i="5"/>
  <c r="AF188" i="5" s="1"/>
  <c r="R188" i="5"/>
  <c r="N188" i="5"/>
  <c r="AC188" i="5" s="1"/>
  <c r="H188" i="5"/>
  <c r="C188" i="5"/>
  <c r="AV187" i="5"/>
  <c r="AI187" i="5"/>
  <c r="AH187" i="5" s="1"/>
  <c r="Z187" i="5"/>
  <c r="AF187" i="5" s="1"/>
  <c r="R187" i="5"/>
  <c r="N187" i="5"/>
  <c r="AC187" i="5" s="1"/>
  <c r="H187" i="5"/>
  <c r="C187" i="5"/>
  <c r="G187" i="5" s="1"/>
  <c r="AV186" i="5"/>
  <c r="AI186" i="5"/>
  <c r="AH186" i="5" s="1"/>
  <c r="AG186" i="5"/>
  <c r="Z186" i="5"/>
  <c r="AF186" i="5" s="1"/>
  <c r="R186" i="5"/>
  <c r="N186" i="5"/>
  <c r="AC186" i="5" s="1"/>
  <c r="H186" i="5"/>
  <c r="C186" i="5"/>
  <c r="AV185" i="5"/>
  <c r="AI185" i="5"/>
  <c r="AH185" i="5" s="1"/>
  <c r="Z185" i="5"/>
  <c r="AF185" i="5" s="1"/>
  <c r="BQ180" i="5" s="1"/>
  <c r="N185" i="5"/>
  <c r="AC185" i="5" s="1"/>
  <c r="H185" i="5"/>
  <c r="C185" i="5"/>
  <c r="G185" i="5" s="1"/>
  <c r="AV184" i="5"/>
  <c r="AI184" i="5"/>
  <c r="AH184" i="5" s="1"/>
  <c r="Z184" i="5"/>
  <c r="AF184" i="5" s="1"/>
  <c r="BQ179" i="5" s="1"/>
  <c r="BR179" i="5" s="1"/>
  <c r="BS179" i="5" s="1"/>
  <c r="N184" i="5"/>
  <c r="AC184" i="5" s="1"/>
  <c r="H184" i="5"/>
  <c r="C184" i="5"/>
  <c r="AV183" i="5"/>
  <c r="AI183" i="5"/>
  <c r="AH183" i="5" s="1"/>
  <c r="Z183" i="5"/>
  <c r="AF183" i="5" s="1"/>
  <c r="R183" i="5"/>
  <c r="N183" i="5"/>
  <c r="AC183" i="5" s="1"/>
  <c r="H183" i="5"/>
  <c r="C183" i="5"/>
  <c r="AL183" i="5" s="1"/>
  <c r="AV182" i="5"/>
  <c r="AI182" i="5"/>
  <c r="AH182" i="5" s="1"/>
  <c r="Z182" i="5"/>
  <c r="AF182" i="5" s="1"/>
  <c r="R182" i="5"/>
  <c r="N182" i="5"/>
  <c r="AC182" i="5" s="1"/>
  <c r="H182" i="5"/>
  <c r="C182" i="5"/>
  <c r="AV181" i="5"/>
  <c r="AI181" i="5"/>
  <c r="AH181" i="5" s="1"/>
  <c r="Z181" i="5"/>
  <c r="AF181" i="5" s="1"/>
  <c r="R181" i="5"/>
  <c r="N181" i="5"/>
  <c r="AC181" i="5" s="1"/>
  <c r="H181" i="5"/>
  <c r="C181" i="5"/>
  <c r="AV180" i="5"/>
  <c r="AI180" i="5"/>
  <c r="AH180" i="5" s="1"/>
  <c r="Z180" i="5"/>
  <c r="AF180" i="5" s="1"/>
  <c r="R180" i="5"/>
  <c r="N180" i="5"/>
  <c r="AC180" i="5" s="1"/>
  <c r="H180" i="5"/>
  <c r="C180" i="5"/>
  <c r="G180" i="5" s="1"/>
  <c r="AV179" i="5"/>
  <c r="AI179" i="5"/>
  <c r="AH179" i="5" s="1"/>
  <c r="Z179" i="5"/>
  <c r="AF179" i="5" s="1"/>
  <c r="R179" i="5"/>
  <c r="N179" i="5"/>
  <c r="AC179" i="5" s="1"/>
  <c r="H179" i="5"/>
  <c r="C179" i="5"/>
  <c r="G179" i="5" s="1"/>
  <c r="AV178" i="5"/>
  <c r="AI178" i="5"/>
  <c r="AH178" i="5" s="1"/>
  <c r="AG178" i="5"/>
  <c r="Z178" i="5"/>
  <c r="AF178" i="5" s="1"/>
  <c r="R178" i="5"/>
  <c r="N178" i="5"/>
  <c r="AC178" i="5" s="1"/>
  <c r="H178" i="5"/>
  <c r="C178" i="5"/>
  <c r="G178" i="5" s="1"/>
  <c r="AV177" i="5"/>
  <c r="AI177" i="5"/>
  <c r="AH177" i="5" s="1"/>
  <c r="Z177" i="5"/>
  <c r="AF177" i="5" s="1"/>
  <c r="BQ172" i="5" s="1"/>
  <c r="N177" i="5"/>
  <c r="AC177" i="5" s="1"/>
  <c r="H177" i="5"/>
  <c r="C177" i="5"/>
  <c r="AV176" i="5"/>
  <c r="AI176" i="5"/>
  <c r="AH176" i="5" s="1"/>
  <c r="Z176" i="5"/>
  <c r="AF176" i="5" s="1"/>
  <c r="BQ171" i="5" s="1"/>
  <c r="BR171" i="5" s="1"/>
  <c r="BS171" i="5" s="1"/>
  <c r="N176" i="5"/>
  <c r="AC176" i="5" s="1"/>
  <c r="H176" i="5"/>
  <c r="C176" i="5"/>
  <c r="AV175" i="5"/>
  <c r="AI175" i="5"/>
  <c r="AH175" i="5" s="1"/>
  <c r="Z175" i="5"/>
  <c r="AF175" i="5" s="1"/>
  <c r="R175" i="5"/>
  <c r="N175" i="5"/>
  <c r="AC175" i="5" s="1"/>
  <c r="H175" i="5"/>
  <c r="C175" i="5"/>
  <c r="AL175" i="5" s="1"/>
  <c r="AV174" i="5"/>
  <c r="AI174" i="5"/>
  <c r="AH174" i="5" s="1"/>
  <c r="Z174" i="5"/>
  <c r="AF174" i="5" s="1"/>
  <c r="R174" i="5"/>
  <c r="N174" i="5"/>
  <c r="AC174" i="5" s="1"/>
  <c r="H174" i="5"/>
  <c r="C174" i="5"/>
  <c r="AL174" i="5" s="1"/>
  <c r="AV173" i="5"/>
  <c r="AI173" i="5"/>
  <c r="AH173" i="5" s="1"/>
  <c r="Z173" i="5"/>
  <c r="AF173" i="5" s="1"/>
  <c r="R173" i="5"/>
  <c r="N173" i="5"/>
  <c r="AC173" i="5" s="1"/>
  <c r="H173" i="5"/>
  <c r="C173" i="5"/>
  <c r="AV172" i="5"/>
  <c r="AI172" i="5"/>
  <c r="AH172" i="5" s="1"/>
  <c r="Z172" i="5"/>
  <c r="AF172" i="5" s="1"/>
  <c r="R172" i="5"/>
  <c r="N172" i="5"/>
  <c r="AC172" i="5" s="1"/>
  <c r="H172" i="5"/>
  <c r="C172" i="5"/>
  <c r="AV171" i="5"/>
  <c r="AI171" i="5"/>
  <c r="AH171" i="5" s="1"/>
  <c r="Z171" i="5"/>
  <c r="AF171" i="5" s="1"/>
  <c r="R171" i="5"/>
  <c r="N171" i="5"/>
  <c r="AC171" i="5" s="1"/>
  <c r="H171" i="5"/>
  <c r="C171" i="5"/>
  <c r="AL171" i="5" s="1"/>
  <c r="BS170" i="5"/>
  <c r="AV170" i="5"/>
  <c r="AI170" i="5"/>
  <c r="AH170" i="5" s="1"/>
  <c r="AG170" i="5"/>
  <c r="Z170" i="5"/>
  <c r="AF170" i="5" s="1"/>
  <c r="R170" i="5"/>
  <c r="N170" i="5"/>
  <c r="AC170" i="5" s="1"/>
  <c r="H170" i="5"/>
  <c r="C170" i="5"/>
  <c r="G170" i="5" s="1"/>
  <c r="AV169" i="5"/>
  <c r="AI169" i="5"/>
  <c r="AH169" i="5" s="1"/>
  <c r="Z169" i="5"/>
  <c r="AF169" i="5" s="1"/>
  <c r="BQ164" i="5" s="1"/>
  <c r="N169" i="5"/>
  <c r="AC169" i="5" s="1"/>
  <c r="H169" i="5"/>
  <c r="C169" i="5"/>
  <c r="G169" i="5" s="1"/>
  <c r="AV168" i="5"/>
  <c r="AI168" i="5"/>
  <c r="AH168" i="5" s="1"/>
  <c r="Z168" i="5"/>
  <c r="AF168" i="5" s="1"/>
  <c r="BQ163" i="5" s="1"/>
  <c r="BR163" i="5" s="1"/>
  <c r="BS163" i="5" s="1"/>
  <c r="N168" i="5"/>
  <c r="AC168" i="5" s="1"/>
  <c r="H168" i="5"/>
  <c r="C168" i="5"/>
  <c r="AL168" i="5" s="1"/>
  <c r="AV167" i="5"/>
  <c r="AI167" i="5"/>
  <c r="AH167" i="5" s="1"/>
  <c r="Z167" i="5"/>
  <c r="AF167" i="5" s="1"/>
  <c r="R167" i="5"/>
  <c r="N167" i="5"/>
  <c r="AC167" i="5" s="1"/>
  <c r="H167" i="5"/>
  <c r="C167" i="5"/>
  <c r="AV166" i="5"/>
  <c r="AI166" i="5"/>
  <c r="AH166" i="5" s="1"/>
  <c r="Z166" i="5"/>
  <c r="AF166" i="5" s="1"/>
  <c r="R166" i="5"/>
  <c r="N166" i="5"/>
  <c r="AC166" i="5" s="1"/>
  <c r="H166" i="5"/>
  <c r="C166" i="5"/>
  <c r="G166" i="5" s="1"/>
  <c r="AV165" i="5"/>
  <c r="AI165" i="5"/>
  <c r="AH165" i="5" s="1"/>
  <c r="Z165" i="5"/>
  <c r="AF165" i="5" s="1"/>
  <c r="R165" i="5"/>
  <c r="N165" i="5"/>
  <c r="AC165" i="5" s="1"/>
  <c r="H165" i="5"/>
  <c r="C165" i="5"/>
  <c r="AL165" i="5" s="1"/>
  <c r="AV164" i="5"/>
  <c r="AI164" i="5"/>
  <c r="AH164" i="5" s="1"/>
  <c r="Z164" i="5"/>
  <c r="AF164" i="5" s="1"/>
  <c r="R164" i="5"/>
  <c r="N164" i="5"/>
  <c r="AC164" i="5" s="1"/>
  <c r="H164" i="5"/>
  <c r="C164" i="5"/>
  <c r="AL164" i="5" s="1"/>
  <c r="AV163" i="5"/>
  <c r="AI163" i="5"/>
  <c r="AH163" i="5" s="1"/>
  <c r="Z163" i="5"/>
  <c r="AF163" i="5" s="1"/>
  <c r="R163" i="5"/>
  <c r="N163" i="5"/>
  <c r="AC163" i="5" s="1"/>
  <c r="H163" i="5"/>
  <c r="C163" i="5"/>
  <c r="G163" i="5" s="1"/>
  <c r="AV162" i="5"/>
  <c r="AI162" i="5"/>
  <c r="AH162" i="5" s="1"/>
  <c r="AG162" i="5"/>
  <c r="Z162" i="5"/>
  <c r="AF162" i="5" s="1"/>
  <c r="R162" i="5"/>
  <c r="N162" i="5"/>
  <c r="AC162" i="5" s="1"/>
  <c r="H162" i="5"/>
  <c r="C162" i="5"/>
  <c r="G162" i="5" s="1"/>
  <c r="AV161" i="5"/>
  <c r="AI161" i="5"/>
  <c r="AH161" i="5" s="1"/>
  <c r="Z161" i="5"/>
  <c r="AF161" i="5" s="1"/>
  <c r="BQ157" i="5" s="1"/>
  <c r="N161" i="5"/>
  <c r="AC161" i="5" s="1"/>
  <c r="H161" i="5"/>
  <c r="C161" i="5"/>
  <c r="AV160" i="5"/>
  <c r="AI160" i="5"/>
  <c r="AH160" i="5" s="1"/>
  <c r="Z160" i="5"/>
  <c r="AF160" i="5" s="1"/>
  <c r="BQ156" i="5" s="1"/>
  <c r="BR156" i="5" s="1"/>
  <c r="BS156" i="5" s="1"/>
  <c r="N160" i="5"/>
  <c r="AC160" i="5" s="1"/>
  <c r="H160" i="5"/>
  <c r="C160" i="5"/>
  <c r="AL160" i="5" s="1"/>
  <c r="AV159" i="5"/>
  <c r="AI159" i="5"/>
  <c r="AH159" i="5" s="1"/>
  <c r="Z159" i="5"/>
  <c r="AF159" i="5" s="1"/>
  <c r="R159" i="5"/>
  <c r="N159" i="5"/>
  <c r="AC159" i="5" s="1"/>
  <c r="H159" i="5"/>
  <c r="C159" i="5"/>
  <c r="G159" i="5" s="1"/>
  <c r="AV158" i="5"/>
  <c r="AI158" i="5"/>
  <c r="AH158" i="5" s="1"/>
  <c r="Z158" i="5"/>
  <c r="AF158" i="5" s="1"/>
  <c r="R158" i="5"/>
  <c r="N158" i="5"/>
  <c r="AC158" i="5" s="1"/>
  <c r="H158" i="5"/>
  <c r="C158" i="5"/>
  <c r="AV157" i="5"/>
  <c r="AI157" i="5"/>
  <c r="AH157" i="5" s="1"/>
  <c r="Z157" i="5"/>
  <c r="AF157" i="5" s="1"/>
  <c r="R157" i="5"/>
  <c r="N157" i="5"/>
  <c r="AC157" i="5" s="1"/>
  <c r="H157" i="5"/>
  <c r="C157" i="5"/>
  <c r="AV156" i="5"/>
  <c r="AI156" i="5"/>
  <c r="AH156" i="5" s="1"/>
  <c r="Z156" i="5"/>
  <c r="AF156" i="5" s="1"/>
  <c r="R156" i="5"/>
  <c r="N156" i="5"/>
  <c r="AC156" i="5" s="1"/>
  <c r="H156" i="5"/>
  <c r="C156" i="5"/>
  <c r="G156" i="5" s="1"/>
  <c r="AV155" i="5"/>
  <c r="AI155" i="5"/>
  <c r="AH155" i="5" s="1"/>
  <c r="AG155" i="5"/>
  <c r="Z155" i="5"/>
  <c r="AF155" i="5" s="1"/>
  <c r="R155" i="5"/>
  <c r="N155" i="5"/>
  <c r="AC155" i="5" s="1"/>
  <c r="H155" i="5"/>
  <c r="C155" i="5"/>
  <c r="AV154" i="5"/>
  <c r="AI154" i="5"/>
  <c r="AH154" i="5" s="1"/>
  <c r="Z154" i="5"/>
  <c r="AF154" i="5" s="1"/>
  <c r="BQ150" i="5" s="1"/>
  <c r="BR150" i="5" s="1"/>
  <c r="N154" i="5"/>
  <c r="AC154" i="5" s="1"/>
  <c r="H154" i="5"/>
  <c r="C154" i="5"/>
  <c r="G154" i="5" s="1"/>
  <c r="AV153" i="5"/>
  <c r="AI153" i="5"/>
  <c r="AH153" i="5" s="1"/>
  <c r="Z153" i="5"/>
  <c r="AF153" i="5" s="1"/>
  <c r="BQ149" i="5" s="1"/>
  <c r="BR149" i="5" s="1"/>
  <c r="BS149" i="5" s="1"/>
  <c r="N153" i="5"/>
  <c r="AC153" i="5" s="1"/>
  <c r="H153" i="5"/>
  <c r="C153" i="5"/>
  <c r="AL153" i="5" s="1"/>
  <c r="AV152" i="5"/>
  <c r="AI152" i="5"/>
  <c r="AH152" i="5" s="1"/>
  <c r="Z152" i="5"/>
  <c r="AF152" i="5" s="1"/>
  <c r="R152" i="5"/>
  <c r="N152" i="5"/>
  <c r="AC152" i="5" s="1"/>
  <c r="H152" i="5"/>
  <c r="C152" i="5"/>
  <c r="AV151" i="5"/>
  <c r="AI151" i="5"/>
  <c r="AH151" i="5" s="1"/>
  <c r="Z151" i="5"/>
  <c r="AF151" i="5" s="1"/>
  <c r="R151" i="5"/>
  <c r="N151" i="5"/>
  <c r="AC151" i="5" s="1"/>
  <c r="H151" i="5"/>
  <c r="C151" i="5"/>
  <c r="BS150" i="5"/>
  <c r="AV150" i="5"/>
  <c r="AI150" i="5"/>
  <c r="AH150" i="5" s="1"/>
  <c r="Z150" i="5"/>
  <c r="AF150" i="5" s="1"/>
  <c r="R150" i="5"/>
  <c r="N150" i="5"/>
  <c r="AC150" i="5" s="1"/>
  <c r="H150" i="5"/>
  <c r="C150" i="5"/>
  <c r="G150" i="5" s="1"/>
  <c r="AV149" i="5"/>
  <c r="AI149" i="5"/>
  <c r="AH149" i="5" s="1"/>
  <c r="Z149" i="5"/>
  <c r="AF149" i="5" s="1"/>
  <c r="R149" i="5"/>
  <c r="N149" i="5"/>
  <c r="AC149" i="5" s="1"/>
  <c r="H149" i="5"/>
  <c r="C149" i="5"/>
  <c r="G149" i="5" s="1"/>
  <c r="BS148" i="5"/>
  <c r="AV148" i="5"/>
  <c r="AI148" i="5"/>
  <c r="AH148" i="5" s="1"/>
  <c r="AG148" i="5"/>
  <c r="Z148" i="5"/>
  <c r="AF148" i="5" s="1"/>
  <c r="R148" i="5"/>
  <c r="N148" i="5"/>
  <c r="AC148" i="5" s="1"/>
  <c r="H148" i="5"/>
  <c r="C148" i="5"/>
  <c r="AV147" i="5"/>
  <c r="AI147" i="5"/>
  <c r="AH147" i="5" s="1"/>
  <c r="Z147" i="5"/>
  <c r="AF147" i="5" s="1"/>
  <c r="BQ143" i="5" s="1"/>
  <c r="N147" i="5"/>
  <c r="AC147" i="5" s="1"/>
  <c r="H147" i="5"/>
  <c r="C147" i="5"/>
  <c r="G147" i="5" s="1"/>
  <c r="AV146" i="5"/>
  <c r="AI146" i="5"/>
  <c r="AH146" i="5" s="1"/>
  <c r="Z146" i="5"/>
  <c r="AF146" i="5" s="1"/>
  <c r="BQ142" i="5" s="1"/>
  <c r="BR142" i="5" s="1"/>
  <c r="BS142" i="5" s="1"/>
  <c r="N146" i="5"/>
  <c r="AC146" i="5" s="1"/>
  <c r="H146" i="5"/>
  <c r="C146" i="5"/>
  <c r="AV145" i="5"/>
  <c r="AI145" i="5"/>
  <c r="AH145" i="5" s="1"/>
  <c r="Z145" i="5"/>
  <c r="AF145" i="5" s="1"/>
  <c r="R145" i="5"/>
  <c r="N145" i="5"/>
  <c r="AC145" i="5" s="1"/>
  <c r="H145" i="5"/>
  <c r="C145" i="5"/>
  <c r="AV144" i="5"/>
  <c r="AI144" i="5"/>
  <c r="AH144" i="5" s="1"/>
  <c r="Z144" i="5"/>
  <c r="AF144" i="5" s="1"/>
  <c r="R144" i="5"/>
  <c r="N144" i="5"/>
  <c r="AC144" i="5" s="1"/>
  <c r="H144" i="5"/>
  <c r="C144" i="5"/>
  <c r="G144" i="5" s="1"/>
  <c r="AV143" i="5"/>
  <c r="AI143" i="5"/>
  <c r="AH143" i="5" s="1"/>
  <c r="Z143" i="5"/>
  <c r="AF143" i="5" s="1"/>
  <c r="R143" i="5"/>
  <c r="N143" i="5"/>
  <c r="AC143" i="5" s="1"/>
  <c r="H143" i="5"/>
  <c r="C143" i="5"/>
  <c r="G143" i="5" s="1"/>
  <c r="AV142" i="5"/>
  <c r="AI142" i="5"/>
  <c r="AH142" i="5" s="1"/>
  <c r="Z142" i="5"/>
  <c r="AF142" i="5" s="1"/>
  <c r="R142" i="5"/>
  <c r="N142" i="5"/>
  <c r="AC142" i="5" s="1"/>
  <c r="H142" i="5"/>
  <c r="C142" i="5"/>
  <c r="G142" i="5" s="1"/>
  <c r="AV141" i="5"/>
  <c r="AI141" i="5"/>
  <c r="AH141" i="5" s="1"/>
  <c r="AG141" i="5"/>
  <c r="Z141" i="5"/>
  <c r="AF141" i="5" s="1"/>
  <c r="R141" i="5"/>
  <c r="N141" i="5"/>
  <c r="AC141" i="5" s="1"/>
  <c r="H141" i="5"/>
  <c r="C141" i="5"/>
  <c r="AV140" i="5"/>
  <c r="AI140" i="5"/>
  <c r="AH140" i="5" s="1"/>
  <c r="Z140" i="5"/>
  <c r="AF140" i="5" s="1"/>
  <c r="BQ136" i="5" s="1"/>
  <c r="N140" i="5"/>
  <c r="AC140" i="5" s="1"/>
  <c r="H140" i="5"/>
  <c r="C140" i="5"/>
  <c r="G140" i="5" s="1"/>
  <c r="AV139" i="5"/>
  <c r="AI139" i="5"/>
  <c r="AH139" i="5" s="1"/>
  <c r="Z139" i="5"/>
  <c r="AF139" i="5" s="1"/>
  <c r="BQ135" i="5" s="1"/>
  <c r="BR135" i="5" s="1"/>
  <c r="BS135" i="5" s="1"/>
  <c r="N139" i="5"/>
  <c r="AC139" i="5" s="1"/>
  <c r="H139" i="5"/>
  <c r="C139" i="5"/>
  <c r="AV138" i="5"/>
  <c r="AI138" i="5"/>
  <c r="AH138" i="5" s="1"/>
  <c r="Z138" i="5"/>
  <c r="AF138" i="5" s="1"/>
  <c r="R138" i="5"/>
  <c r="N138" i="5"/>
  <c r="AC138" i="5" s="1"/>
  <c r="H138" i="5"/>
  <c r="C138" i="5"/>
  <c r="AV137" i="5"/>
  <c r="AI137" i="5"/>
  <c r="AH137" i="5" s="1"/>
  <c r="Z137" i="5"/>
  <c r="AF137" i="5" s="1"/>
  <c r="R137" i="5"/>
  <c r="N137" i="5"/>
  <c r="AC137" i="5" s="1"/>
  <c r="H137" i="5"/>
  <c r="C137" i="5"/>
  <c r="AL137" i="5" s="1"/>
  <c r="AV136" i="5"/>
  <c r="AI136" i="5"/>
  <c r="AH136" i="5" s="1"/>
  <c r="Z136" i="5"/>
  <c r="AF136" i="5" s="1"/>
  <c r="R136" i="5"/>
  <c r="N136" i="5"/>
  <c r="AC136" i="5" s="1"/>
  <c r="H136" i="5"/>
  <c r="C136" i="5"/>
  <c r="G136" i="5" s="1"/>
  <c r="AV135" i="5"/>
  <c r="AI135" i="5"/>
  <c r="AH135" i="5" s="1"/>
  <c r="Z135" i="5"/>
  <c r="AF135" i="5" s="1"/>
  <c r="R135" i="5"/>
  <c r="N135" i="5"/>
  <c r="AC135" i="5" s="1"/>
  <c r="H135" i="5"/>
  <c r="C135" i="5"/>
  <c r="G135" i="5" s="1"/>
  <c r="BS134" i="5"/>
  <c r="AV134" i="5"/>
  <c r="AI134" i="5"/>
  <c r="AH134" i="5" s="1"/>
  <c r="AG134" i="5"/>
  <c r="Z134" i="5"/>
  <c r="AF134" i="5" s="1"/>
  <c r="R134" i="5"/>
  <c r="N134" i="5"/>
  <c r="AC134" i="5" s="1"/>
  <c r="H134" i="5"/>
  <c r="C134" i="5"/>
  <c r="G134" i="5" s="1"/>
  <c r="AV133" i="5"/>
  <c r="AI133" i="5"/>
  <c r="AH133" i="5" s="1"/>
  <c r="Z133" i="5"/>
  <c r="AF133" i="5" s="1"/>
  <c r="BQ129" i="5" s="1"/>
  <c r="N133" i="5"/>
  <c r="AC133" i="5" s="1"/>
  <c r="H133" i="5"/>
  <c r="C133" i="5"/>
  <c r="G133" i="5" s="1"/>
  <c r="AV132" i="5"/>
  <c r="AI132" i="5"/>
  <c r="AH132" i="5" s="1"/>
  <c r="Z132" i="5"/>
  <c r="AF132" i="5" s="1"/>
  <c r="BQ128" i="5" s="1"/>
  <c r="BR128" i="5" s="1"/>
  <c r="BS128" i="5" s="1"/>
  <c r="N132" i="5"/>
  <c r="AC132" i="5" s="1"/>
  <c r="H132" i="5"/>
  <c r="C132" i="5"/>
  <c r="G132" i="5" s="1"/>
  <c r="AV131" i="5"/>
  <c r="AI131" i="5"/>
  <c r="AH131" i="5" s="1"/>
  <c r="Z131" i="5"/>
  <c r="AF131" i="5" s="1"/>
  <c r="R131" i="5"/>
  <c r="N131" i="5"/>
  <c r="AC131" i="5" s="1"/>
  <c r="H131" i="5"/>
  <c r="C131" i="5"/>
  <c r="AL131" i="5" s="1"/>
  <c r="AV130" i="5"/>
  <c r="AI130" i="5"/>
  <c r="AH130" i="5" s="1"/>
  <c r="Z130" i="5"/>
  <c r="AF130" i="5" s="1"/>
  <c r="R130" i="5"/>
  <c r="N130" i="5"/>
  <c r="AC130" i="5" s="1"/>
  <c r="H130" i="5"/>
  <c r="C130" i="5"/>
  <c r="AL130" i="5" s="1"/>
  <c r="AV129" i="5"/>
  <c r="AI129" i="5"/>
  <c r="AH129" i="5" s="1"/>
  <c r="Z129" i="5"/>
  <c r="AF129" i="5" s="1"/>
  <c r="R129" i="5"/>
  <c r="N129" i="5"/>
  <c r="AC129" i="5" s="1"/>
  <c r="H129" i="5"/>
  <c r="C129" i="5"/>
  <c r="AV128" i="5"/>
  <c r="AI128" i="5"/>
  <c r="AH128" i="5" s="1"/>
  <c r="Z128" i="5"/>
  <c r="AF128" i="5" s="1"/>
  <c r="R128" i="5"/>
  <c r="N128" i="5"/>
  <c r="AC128" i="5" s="1"/>
  <c r="H128" i="5"/>
  <c r="C128" i="5"/>
  <c r="G128" i="5" s="1"/>
  <c r="AV127" i="5"/>
  <c r="AI127" i="5"/>
  <c r="AH127" i="5" s="1"/>
  <c r="AG127" i="5"/>
  <c r="Z127" i="5"/>
  <c r="AF127" i="5" s="1"/>
  <c r="R127" i="5"/>
  <c r="N127" i="5"/>
  <c r="AC127" i="5" s="1"/>
  <c r="H127" i="5"/>
  <c r="C127" i="5"/>
  <c r="AV126" i="5"/>
  <c r="AI126" i="5"/>
  <c r="AH126" i="5" s="1"/>
  <c r="Z126" i="5"/>
  <c r="AF126" i="5" s="1"/>
  <c r="BQ122" i="5" s="1"/>
  <c r="N126" i="5"/>
  <c r="AC126" i="5" s="1"/>
  <c r="H126" i="5"/>
  <c r="C126" i="5"/>
  <c r="G126" i="5" s="1"/>
  <c r="AV125" i="5"/>
  <c r="AI125" i="5"/>
  <c r="AH125" i="5" s="1"/>
  <c r="Z125" i="5"/>
  <c r="AF125" i="5" s="1"/>
  <c r="BQ121" i="5" s="1"/>
  <c r="BR121" i="5" s="1"/>
  <c r="BS121" i="5" s="1"/>
  <c r="N125" i="5"/>
  <c r="AC125" i="5" s="1"/>
  <c r="H125" i="5"/>
  <c r="C125" i="5"/>
  <c r="G125" i="5" s="1"/>
  <c r="AV124" i="5"/>
  <c r="AI124" i="5"/>
  <c r="AH124" i="5" s="1"/>
  <c r="Z124" i="5"/>
  <c r="AF124" i="5" s="1"/>
  <c r="R124" i="5"/>
  <c r="N124" i="5"/>
  <c r="AC124" i="5" s="1"/>
  <c r="H124" i="5"/>
  <c r="C124" i="5"/>
  <c r="AL124" i="5" s="1"/>
  <c r="AV123" i="5"/>
  <c r="AI123" i="5"/>
  <c r="AH123" i="5" s="1"/>
  <c r="Z123" i="5"/>
  <c r="AF123" i="5" s="1"/>
  <c r="R123" i="5"/>
  <c r="N123" i="5"/>
  <c r="AC123" i="5" s="1"/>
  <c r="H123" i="5"/>
  <c r="C123" i="5"/>
  <c r="AL123" i="5" s="1"/>
  <c r="AV122" i="5"/>
  <c r="AI122" i="5"/>
  <c r="AH122" i="5" s="1"/>
  <c r="Z122" i="5"/>
  <c r="AF122" i="5" s="1"/>
  <c r="R122" i="5"/>
  <c r="N122" i="5"/>
  <c r="AC122" i="5" s="1"/>
  <c r="H122" i="5"/>
  <c r="C122" i="5"/>
  <c r="AV121" i="5"/>
  <c r="AI121" i="5"/>
  <c r="AH121" i="5" s="1"/>
  <c r="Z121" i="5"/>
  <c r="AF121" i="5" s="1"/>
  <c r="R121" i="5"/>
  <c r="N121" i="5"/>
  <c r="AC121" i="5" s="1"/>
  <c r="H121" i="5"/>
  <c r="C121" i="5"/>
  <c r="G121" i="5" s="1"/>
  <c r="AV120" i="5"/>
  <c r="AI120" i="5"/>
  <c r="AH120" i="5" s="1"/>
  <c r="AG120" i="5"/>
  <c r="Z120" i="5"/>
  <c r="AF120" i="5" s="1"/>
  <c r="R120" i="5"/>
  <c r="N120" i="5"/>
  <c r="AC120" i="5" s="1"/>
  <c r="H120" i="5"/>
  <c r="C120" i="5"/>
  <c r="AV119" i="5"/>
  <c r="AI119" i="5"/>
  <c r="AH119" i="5" s="1"/>
  <c r="Z119" i="5"/>
  <c r="AF119" i="5" s="1"/>
  <c r="BQ116" i="5" s="1"/>
  <c r="N119" i="5"/>
  <c r="AC119" i="5" s="1"/>
  <c r="H119" i="5"/>
  <c r="C119" i="5"/>
  <c r="G119" i="5" s="1"/>
  <c r="AV118" i="5"/>
  <c r="AI118" i="5"/>
  <c r="AH118" i="5" s="1"/>
  <c r="Z118" i="5"/>
  <c r="AF118" i="5" s="1"/>
  <c r="BQ115" i="5" s="1"/>
  <c r="BR115" i="5" s="1"/>
  <c r="BS115" i="5" s="1"/>
  <c r="N118" i="5"/>
  <c r="AC118" i="5" s="1"/>
  <c r="H118" i="5"/>
  <c r="C118" i="5"/>
  <c r="AL118" i="5" s="1"/>
  <c r="AV117" i="5"/>
  <c r="AI117" i="5"/>
  <c r="AH117" i="5" s="1"/>
  <c r="Z117" i="5"/>
  <c r="AF117" i="5" s="1"/>
  <c r="R117" i="5"/>
  <c r="N117" i="5"/>
  <c r="AC117" i="5" s="1"/>
  <c r="H117" i="5"/>
  <c r="C117" i="5"/>
  <c r="AL117" i="5" s="1"/>
  <c r="AV116" i="5"/>
  <c r="AI116" i="5"/>
  <c r="AH116" i="5" s="1"/>
  <c r="Z116" i="5"/>
  <c r="AF116" i="5" s="1"/>
  <c r="R116" i="5"/>
  <c r="N116" i="5"/>
  <c r="AC116" i="5" s="1"/>
  <c r="H116" i="5"/>
  <c r="C116" i="5"/>
  <c r="AL116" i="5" s="1"/>
  <c r="AV115" i="5"/>
  <c r="AI115" i="5"/>
  <c r="AH115" i="5" s="1"/>
  <c r="Z115" i="5"/>
  <c r="AF115" i="5" s="1"/>
  <c r="R115" i="5"/>
  <c r="N115" i="5"/>
  <c r="AC115" i="5" s="1"/>
  <c r="H115" i="5"/>
  <c r="C115" i="5"/>
  <c r="AL115" i="5" s="1"/>
  <c r="BS114" i="5"/>
  <c r="AV114" i="5"/>
  <c r="AI114" i="5"/>
  <c r="AH114" i="5" s="1"/>
  <c r="Z114" i="5"/>
  <c r="AF114" i="5" s="1"/>
  <c r="R114" i="5"/>
  <c r="N114" i="5"/>
  <c r="AC114" i="5" s="1"/>
  <c r="H114" i="5"/>
  <c r="C114" i="5"/>
  <c r="AL114" i="5" s="1"/>
  <c r="AV113" i="5"/>
  <c r="AI113" i="5"/>
  <c r="AH113" i="5" s="1"/>
  <c r="Z113" i="5"/>
  <c r="AF113" i="5" s="1"/>
  <c r="BQ110" i="5" s="1"/>
  <c r="N113" i="5"/>
  <c r="AC113" i="5" s="1"/>
  <c r="H113" i="5"/>
  <c r="C113" i="5"/>
  <c r="G113" i="5" s="1"/>
  <c r="AV112" i="5"/>
  <c r="AI112" i="5"/>
  <c r="AH112" i="5" s="1"/>
  <c r="Z112" i="5"/>
  <c r="AF112" i="5" s="1"/>
  <c r="BQ109" i="5" s="1"/>
  <c r="BR109" i="5" s="1"/>
  <c r="BS109" i="5" s="1"/>
  <c r="N112" i="5"/>
  <c r="AC112" i="5" s="1"/>
  <c r="H112" i="5"/>
  <c r="C112" i="5"/>
  <c r="AL112" i="5" s="1"/>
  <c r="AV111" i="5"/>
  <c r="AI111" i="5"/>
  <c r="AH111" i="5" s="1"/>
  <c r="Z111" i="5"/>
  <c r="AF111" i="5" s="1"/>
  <c r="R111" i="5"/>
  <c r="N111" i="5"/>
  <c r="AC111" i="5" s="1"/>
  <c r="H111" i="5"/>
  <c r="C111" i="5"/>
  <c r="AL111" i="5" s="1"/>
  <c r="AV110" i="5"/>
  <c r="AI110" i="5"/>
  <c r="AH110" i="5" s="1"/>
  <c r="Z110" i="5"/>
  <c r="AF110" i="5" s="1"/>
  <c r="R110" i="5"/>
  <c r="N110" i="5"/>
  <c r="AC110" i="5" s="1"/>
  <c r="H110" i="5"/>
  <c r="C110" i="5"/>
  <c r="G110" i="5" s="1"/>
  <c r="AV109" i="5"/>
  <c r="AI109" i="5"/>
  <c r="AH109" i="5" s="1"/>
  <c r="Z109" i="5"/>
  <c r="AF109" i="5" s="1"/>
  <c r="R109" i="5"/>
  <c r="N109" i="5"/>
  <c r="AC109" i="5" s="1"/>
  <c r="H109" i="5"/>
  <c r="C109" i="5"/>
  <c r="AV108" i="5"/>
  <c r="AI108" i="5"/>
  <c r="AH108" i="5" s="1"/>
  <c r="Z108" i="5"/>
  <c r="AF108" i="5" s="1"/>
  <c r="R108" i="5"/>
  <c r="N108" i="5"/>
  <c r="AC108" i="5" s="1"/>
  <c r="H108" i="5"/>
  <c r="C108" i="5"/>
  <c r="AL108" i="5" s="1"/>
  <c r="AV107" i="5"/>
  <c r="AI107" i="5"/>
  <c r="AH107" i="5" s="1"/>
  <c r="Z107" i="5"/>
  <c r="AF107" i="5" s="1"/>
  <c r="BQ105" i="5" s="1"/>
  <c r="BR105" i="5" s="1"/>
  <c r="N107" i="5"/>
  <c r="AC107" i="5" s="1"/>
  <c r="H107" i="5"/>
  <c r="C107" i="5"/>
  <c r="AL107" i="5" s="1"/>
  <c r="AV106" i="5"/>
  <c r="AI106" i="5"/>
  <c r="AH106" i="5" s="1"/>
  <c r="Z106" i="5"/>
  <c r="AF106" i="5" s="1"/>
  <c r="BQ104" i="5" s="1"/>
  <c r="BR104" i="5" s="1"/>
  <c r="BS104" i="5" s="1"/>
  <c r="N106" i="5"/>
  <c r="AC106" i="5" s="1"/>
  <c r="H106" i="5"/>
  <c r="C106" i="5"/>
  <c r="G106" i="5" s="1"/>
  <c r="AV105" i="5"/>
  <c r="AI105" i="5"/>
  <c r="AH105" i="5" s="1"/>
  <c r="Z105" i="5"/>
  <c r="AF105" i="5" s="1"/>
  <c r="R105" i="5"/>
  <c r="N105" i="5"/>
  <c r="AC105" i="5" s="1"/>
  <c r="H105" i="5"/>
  <c r="C105" i="5"/>
  <c r="AL105" i="5" s="1"/>
  <c r="AV104" i="5"/>
  <c r="AI104" i="5"/>
  <c r="AH104" i="5" s="1"/>
  <c r="Z104" i="5"/>
  <c r="AF104" i="5" s="1"/>
  <c r="R104" i="5"/>
  <c r="N104" i="5"/>
  <c r="AC104" i="5" s="1"/>
  <c r="H104" i="5"/>
  <c r="C104" i="5"/>
  <c r="G104" i="5" s="1"/>
  <c r="BS103" i="5"/>
  <c r="AV103" i="5"/>
  <c r="AI103" i="5"/>
  <c r="AH103" i="5" s="1"/>
  <c r="Z103" i="5"/>
  <c r="AF103" i="5" s="1"/>
  <c r="R103" i="5"/>
  <c r="N103" i="5"/>
  <c r="AC103" i="5" s="1"/>
  <c r="H103" i="5"/>
  <c r="C103" i="5"/>
  <c r="AL103" i="5" s="1"/>
  <c r="AV102" i="5"/>
  <c r="AI102" i="5"/>
  <c r="AH102" i="5" s="1"/>
  <c r="Z102" i="5"/>
  <c r="AF102" i="5" s="1"/>
  <c r="BQ100" i="5" s="1"/>
  <c r="N102" i="5"/>
  <c r="AC102" i="5" s="1"/>
  <c r="H102" i="5"/>
  <c r="C102" i="5"/>
  <c r="AL102" i="5" s="1"/>
  <c r="AV101" i="5"/>
  <c r="AI101" i="5"/>
  <c r="AH101" i="5" s="1"/>
  <c r="Z101" i="5"/>
  <c r="AF101" i="5" s="1"/>
  <c r="BQ99" i="5" s="1"/>
  <c r="BR99" i="5" s="1"/>
  <c r="BS99" i="5" s="1"/>
  <c r="N101" i="5"/>
  <c r="AC101" i="5" s="1"/>
  <c r="H101" i="5"/>
  <c r="C101" i="5"/>
  <c r="AL101" i="5" s="1"/>
  <c r="AV100" i="5"/>
  <c r="AI100" i="5"/>
  <c r="AH100" i="5" s="1"/>
  <c r="Z100" i="5"/>
  <c r="AF100" i="5" s="1"/>
  <c r="R100" i="5"/>
  <c r="N100" i="5"/>
  <c r="AC100" i="5" s="1"/>
  <c r="H100" i="5"/>
  <c r="C100" i="5"/>
  <c r="G100" i="5" s="1"/>
  <c r="AV99" i="5"/>
  <c r="AI99" i="5"/>
  <c r="AH99" i="5" s="1"/>
  <c r="Z99" i="5"/>
  <c r="AF99" i="5" s="1"/>
  <c r="R99" i="5"/>
  <c r="N99" i="5"/>
  <c r="AC99" i="5" s="1"/>
  <c r="H99" i="5"/>
  <c r="C99" i="5"/>
  <c r="AL99" i="5" s="1"/>
  <c r="AV98" i="5"/>
  <c r="AI98" i="5"/>
  <c r="AH98" i="5" s="1"/>
  <c r="Z98" i="5"/>
  <c r="AF98" i="5" s="1"/>
  <c r="R98" i="5"/>
  <c r="N98" i="5"/>
  <c r="AC98" i="5" s="1"/>
  <c r="H98" i="5"/>
  <c r="C98" i="5"/>
  <c r="AL98" i="5" s="1"/>
  <c r="AV97" i="5"/>
  <c r="AI97" i="5"/>
  <c r="AH97" i="5" s="1"/>
  <c r="Z97" i="5"/>
  <c r="AF97" i="5" s="1"/>
  <c r="R97" i="5"/>
  <c r="N97" i="5"/>
  <c r="AC97" i="5" s="1"/>
  <c r="H97" i="5"/>
  <c r="C97" i="5"/>
  <c r="AL97" i="5" s="1"/>
  <c r="AV96" i="5"/>
  <c r="AI96" i="5"/>
  <c r="AH96" i="5" s="1"/>
  <c r="Z96" i="5"/>
  <c r="AF96" i="5" s="1"/>
  <c r="BQ94" i="5" s="1"/>
  <c r="N96" i="5"/>
  <c r="AC96" i="5" s="1"/>
  <c r="H96" i="5"/>
  <c r="C96" i="5"/>
  <c r="AL96" i="5" s="1"/>
  <c r="AV95" i="5"/>
  <c r="AI95" i="5"/>
  <c r="AH95" i="5" s="1"/>
  <c r="Z95" i="5"/>
  <c r="AF95" i="5" s="1"/>
  <c r="BQ93" i="5" s="1"/>
  <c r="BR93" i="5" s="1"/>
  <c r="BS93" i="5" s="1"/>
  <c r="N95" i="5"/>
  <c r="AC95" i="5" s="1"/>
  <c r="H95" i="5"/>
  <c r="C95" i="5"/>
  <c r="AV94" i="5"/>
  <c r="AI94" i="5"/>
  <c r="AH94" i="5" s="1"/>
  <c r="Z94" i="5"/>
  <c r="AF94" i="5" s="1"/>
  <c r="R94" i="5"/>
  <c r="N94" i="5"/>
  <c r="AC94" i="5" s="1"/>
  <c r="H94" i="5"/>
  <c r="C94" i="5"/>
  <c r="AL94" i="5" s="1"/>
  <c r="AV93" i="5"/>
  <c r="AI93" i="5"/>
  <c r="AH93" i="5" s="1"/>
  <c r="Z93" i="5"/>
  <c r="AF93" i="5" s="1"/>
  <c r="R93" i="5"/>
  <c r="N93" i="5"/>
  <c r="AC93" i="5" s="1"/>
  <c r="H93" i="5"/>
  <c r="C93" i="5"/>
  <c r="AL93" i="5" s="1"/>
  <c r="AV92" i="5"/>
  <c r="AI92" i="5"/>
  <c r="AH92" i="5" s="1"/>
  <c r="Z92" i="5"/>
  <c r="AF92" i="5" s="1"/>
  <c r="R92" i="5"/>
  <c r="N92" i="5"/>
  <c r="AC92" i="5" s="1"/>
  <c r="H92" i="5"/>
  <c r="C92" i="5"/>
  <c r="AL92" i="5" s="1"/>
  <c r="BS92" i="5"/>
  <c r="AV91" i="5"/>
  <c r="AI91" i="5"/>
  <c r="AH91" i="5" s="1"/>
  <c r="Z91" i="5"/>
  <c r="AF91" i="5" s="1"/>
  <c r="BQ89" i="5" s="1"/>
  <c r="BR89" i="5" s="1"/>
  <c r="N91" i="5"/>
  <c r="AC91" i="5" s="1"/>
  <c r="H91" i="5"/>
  <c r="C91" i="5"/>
  <c r="AL91" i="5" s="1"/>
  <c r="AV90" i="5"/>
  <c r="AI90" i="5"/>
  <c r="AH90" i="5" s="1"/>
  <c r="Z90" i="5"/>
  <c r="AF90" i="5" s="1"/>
  <c r="BQ88" i="5" s="1"/>
  <c r="BR88" i="5" s="1"/>
  <c r="BS88" i="5" s="1"/>
  <c r="N90" i="5"/>
  <c r="AC90" i="5" s="1"/>
  <c r="H90" i="5"/>
  <c r="C90" i="5"/>
  <c r="AL90" i="5" s="1"/>
  <c r="AV89" i="5"/>
  <c r="AI89" i="5"/>
  <c r="AH89" i="5" s="1"/>
  <c r="Z89" i="5"/>
  <c r="AF89" i="5" s="1"/>
  <c r="R89" i="5"/>
  <c r="N89" i="5"/>
  <c r="AC89" i="5" s="1"/>
  <c r="H89" i="5"/>
  <c r="C89" i="5"/>
  <c r="G89" i="5" s="1"/>
  <c r="AV88" i="5"/>
  <c r="AI88" i="5"/>
  <c r="AH88" i="5" s="1"/>
  <c r="Z88" i="5"/>
  <c r="AF88" i="5" s="1"/>
  <c r="R88" i="5"/>
  <c r="N88" i="5"/>
  <c r="AC88" i="5" s="1"/>
  <c r="H88" i="5"/>
  <c r="C88" i="5"/>
  <c r="AL88" i="5" s="1"/>
  <c r="BS89" i="5"/>
  <c r="AV87" i="5"/>
  <c r="AI87" i="5"/>
  <c r="AH87" i="5" s="1"/>
  <c r="Z87" i="5"/>
  <c r="AF87" i="5" s="1"/>
  <c r="R87" i="5"/>
  <c r="N87" i="5"/>
  <c r="AC87" i="5" s="1"/>
  <c r="H87" i="5"/>
  <c r="C87" i="5"/>
  <c r="AL87" i="5" s="1"/>
  <c r="AV86" i="5"/>
  <c r="AI86" i="5"/>
  <c r="AH86" i="5" s="1"/>
  <c r="Z86" i="5"/>
  <c r="AF86" i="5" s="1"/>
  <c r="BQ84" i="5" s="1"/>
  <c r="N86" i="5"/>
  <c r="AC86" i="5" s="1"/>
  <c r="H86" i="5"/>
  <c r="C86" i="5"/>
  <c r="AL86" i="5" s="1"/>
  <c r="AV85" i="5"/>
  <c r="AI85" i="5"/>
  <c r="AH85" i="5" s="1"/>
  <c r="Z85" i="5"/>
  <c r="AF85" i="5" s="1"/>
  <c r="BQ83" i="5" s="1"/>
  <c r="N85" i="5"/>
  <c r="AC85" i="5" s="1"/>
  <c r="H85" i="5"/>
  <c r="C85" i="5"/>
  <c r="AL85" i="5" s="1"/>
  <c r="AV84" i="5"/>
  <c r="AI84" i="5"/>
  <c r="AH84" i="5" s="1"/>
  <c r="Z84" i="5"/>
  <c r="AF84" i="5" s="1"/>
  <c r="R84" i="5"/>
  <c r="N84" i="5"/>
  <c r="AC84" i="5" s="1"/>
  <c r="H84" i="5"/>
  <c r="C84" i="5"/>
  <c r="G84" i="5" s="1"/>
  <c r="AV83" i="5"/>
  <c r="AI83" i="5"/>
  <c r="AH83" i="5" s="1"/>
  <c r="Z83" i="5"/>
  <c r="AF83" i="5" s="1"/>
  <c r="R83" i="5"/>
  <c r="N83" i="5"/>
  <c r="AC83" i="5" s="1"/>
  <c r="H83" i="5"/>
  <c r="C83" i="5"/>
  <c r="G83" i="5" s="1"/>
  <c r="BS84" i="5"/>
  <c r="AV82" i="5"/>
  <c r="AI82" i="5"/>
  <c r="AH82" i="5" s="1"/>
  <c r="Z82" i="5"/>
  <c r="AF82" i="5" s="1"/>
  <c r="R82" i="5"/>
  <c r="N82" i="5"/>
  <c r="AC82" i="5" s="1"/>
  <c r="H82" i="5"/>
  <c r="C82" i="5"/>
  <c r="BS83" i="5"/>
  <c r="BS82" i="5"/>
  <c r="AV81" i="5"/>
  <c r="AI81" i="5"/>
  <c r="AH81" i="5" s="1"/>
  <c r="Z81" i="5"/>
  <c r="AF81" i="5" s="1"/>
  <c r="BQ80" i="5" s="1"/>
  <c r="N81" i="5"/>
  <c r="AC81" i="5" s="1"/>
  <c r="H81" i="5"/>
  <c r="C81" i="5"/>
  <c r="AL81" i="5" s="1"/>
  <c r="AV80" i="5"/>
  <c r="AI80" i="5"/>
  <c r="AH80" i="5" s="1"/>
  <c r="Z80" i="5"/>
  <c r="AF80" i="5" s="1"/>
  <c r="BQ79" i="5" s="1"/>
  <c r="BR79" i="5" s="1"/>
  <c r="BS79" i="5" s="1"/>
  <c r="N80" i="5"/>
  <c r="AC80" i="5" s="1"/>
  <c r="H80" i="5"/>
  <c r="C80" i="5"/>
  <c r="AL80" i="5" s="1"/>
  <c r="AV79" i="5"/>
  <c r="AI79" i="5"/>
  <c r="AH79" i="5" s="1"/>
  <c r="Z79" i="5"/>
  <c r="AF79" i="5" s="1"/>
  <c r="R79" i="5"/>
  <c r="N79" i="5"/>
  <c r="AC79" i="5" s="1"/>
  <c r="H79" i="5"/>
  <c r="C79" i="5"/>
  <c r="G79" i="5" s="1"/>
  <c r="AV78" i="5"/>
  <c r="AI78" i="5"/>
  <c r="AH78" i="5" s="1"/>
  <c r="Z78" i="5"/>
  <c r="AF78" i="5" s="1"/>
  <c r="R78" i="5"/>
  <c r="N78" i="5"/>
  <c r="AC78" i="5" s="1"/>
  <c r="H78" i="5"/>
  <c r="C78" i="5"/>
  <c r="G78" i="5" s="1"/>
  <c r="BS78" i="5"/>
  <c r="AV77" i="5"/>
  <c r="AI77" i="5"/>
  <c r="AH77" i="5" s="1"/>
  <c r="Z77" i="5"/>
  <c r="AF77" i="5" s="1"/>
  <c r="R77" i="5"/>
  <c r="N77" i="5"/>
  <c r="AC77" i="5" s="1"/>
  <c r="H77" i="5"/>
  <c r="C77" i="5"/>
  <c r="AV76" i="5"/>
  <c r="AI76" i="5"/>
  <c r="AH76" i="5" s="1"/>
  <c r="Z76" i="5"/>
  <c r="AF76" i="5" s="1"/>
  <c r="R76" i="5"/>
  <c r="N76" i="5"/>
  <c r="AC76" i="5" s="1"/>
  <c r="H76" i="5"/>
  <c r="C76" i="5"/>
  <c r="AV75" i="5"/>
  <c r="AI75" i="5"/>
  <c r="AH75" i="5" s="1"/>
  <c r="Z75" i="5"/>
  <c r="AF75" i="5" s="1"/>
  <c r="R75" i="5"/>
  <c r="N75" i="5"/>
  <c r="AC75" i="5" s="1"/>
  <c r="H75" i="5"/>
  <c r="C75" i="5"/>
  <c r="G75" i="5" s="1"/>
  <c r="AV74" i="5"/>
  <c r="AI74" i="5"/>
  <c r="AH74" i="5" s="1"/>
  <c r="Z74" i="5"/>
  <c r="AF74" i="5" s="1"/>
  <c r="R74" i="5"/>
  <c r="N74" i="5"/>
  <c r="AC74" i="5" s="1"/>
  <c r="H74" i="5"/>
  <c r="C74" i="5"/>
  <c r="AV73" i="5"/>
  <c r="AI73" i="5"/>
  <c r="AH73" i="5" s="1"/>
  <c r="Z73" i="5"/>
  <c r="AF73" i="5" s="1"/>
  <c r="R73" i="5"/>
  <c r="N73" i="5"/>
  <c r="AC73" i="5" s="1"/>
  <c r="H73" i="5"/>
  <c r="C73" i="5"/>
  <c r="G73" i="5" s="1"/>
  <c r="BS72" i="5"/>
  <c r="AV72" i="5"/>
  <c r="AI72" i="5"/>
  <c r="AH72" i="5" s="1"/>
  <c r="Z72" i="5"/>
  <c r="AF72" i="5" s="1"/>
  <c r="R72" i="5"/>
  <c r="N72" i="5"/>
  <c r="AC72" i="5" s="1"/>
  <c r="H72" i="5"/>
  <c r="C72" i="5"/>
  <c r="AL72" i="5" s="1"/>
  <c r="AV67" i="5"/>
  <c r="AH67" i="5"/>
  <c r="AF67" i="5"/>
  <c r="BQ66" i="5" s="1"/>
  <c r="R67" i="5"/>
  <c r="H67" i="5"/>
  <c r="C67" i="5"/>
  <c r="AV66" i="5"/>
  <c r="AI66" i="5"/>
  <c r="AH66" i="5" s="1"/>
  <c r="AF66" i="5"/>
  <c r="R66" i="5"/>
  <c r="H66" i="5"/>
  <c r="C66" i="5"/>
  <c r="BQ65" i="5"/>
  <c r="AV65" i="5"/>
  <c r="AI65" i="5"/>
  <c r="AH65" i="5" s="1"/>
  <c r="AF65" i="5"/>
  <c r="R65" i="5"/>
  <c r="H65" i="5"/>
  <c r="C65" i="5"/>
  <c r="AV64" i="5"/>
  <c r="AI64" i="5"/>
  <c r="AH64" i="5" s="1"/>
  <c r="Z64" i="5"/>
  <c r="AF64" i="5" s="1"/>
  <c r="BQ63" i="5" s="1"/>
  <c r="R64" i="5"/>
  <c r="N64" i="5"/>
  <c r="AC64" i="5" s="1"/>
  <c r="H64" i="5"/>
  <c r="C64" i="5"/>
  <c r="AV63" i="5"/>
  <c r="AI63" i="5"/>
  <c r="AH63" i="5" s="1"/>
  <c r="Z63" i="5"/>
  <c r="AF63" i="5" s="1"/>
  <c r="BQ62" i="5" s="1"/>
  <c r="BR62" i="5" s="1"/>
  <c r="BS62" i="5" s="1"/>
  <c r="R63" i="5"/>
  <c r="N63" i="5"/>
  <c r="AC63" i="5" s="1"/>
  <c r="H63" i="5"/>
  <c r="C63" i="5"/>
  <c r="AV62" i="5"/>
  <c r="AI62" i="5"/>
  <c r="AH62" i="5" s="1"/>
  <c r="Z62" i="5"/>
  <c r="AF62" i="5" s="1"/>
  <c r="R62" i="5"/>
  <c r="N62" i="5"/>
  <c r="AC62" i="5" s="1"/>
  <c r="H62" i="5"/>
  <c r="C62" i="5"/>
  <c r="AL62" i="5" s="1"/>
  <c r="AV61" i="5"/>
  <c r="AH61" i="5"/>
  <c r="Z61" i="5"/>
  <c r="AF61" i="5" s="1"/>
  <c r="BQ60" i="5" s="1"/>
  <c r="BR60" i="5" s="1"/>
  <c r="BS60" i="5" s="1"/>
  <c r="R61" i="5"/>
  <c r="N61" i="5"/>
  <c r="AC61" i="5" s="1"/>
  <c r="H61" i="5"/>
  <c r="C61" i="5"/>
  <c r="AL61" i="5" s="1"/>
  <c r="AV60" i="5"/>
  <c r="AH60" i="5"/>
  <c r="Z60" i="5"/>
  <c r="AF60" i="5" s="1"/>
  <c r="BQ59" i="5" s="1"/>
  <c r="BR59" i="5" s="1"/>
  <c r="BS59" i="5" s="1"/>
  <c r="R60" i="5"/>
  <c r="N60" i="5"/>
  <c r="AC60" i="5" s="1"/>
  <c r="H60" i="5"/>
  <c r="C60" i="5"/>
  <c r="G60" i="5" s="1"/>
  <c r="AV59" i="5"/>
  <c r="AI59" i="5"/>
  <c r="AH59" i="5" s="1"/>
  <c r="Z59" i="5"/>
  <c r="AF59" i="5" s="1"/>
  <c r="R59" i="5"/>
  <c r="N59" i="5"/>
  <c r="AC59" i="5" s="1"/>
  <c r="H59" i="5"/>
  <c r="C59" i="5"/>
  <c r="AL59" i="5" s="1"/>
  <c r="AV57" i="5"/>
  <c r="AH57" i="5"/>
  <c r="R57" i="5"/>
  <c r="N57" i="5"/>
  <c r="AC57" i="5" s="1"/>
  <c r="H57" i="5"/>
  <c r="C57" i="5"/>
  <c r="AL57" i="5" s="1"/>
  <c r="AV56" i="5"/>
  <c r="AH56" i="5"/>
  <c r="R56" i="5"/>
  <c r="N56" i="5"/>
  <c r="AC56" i="5" s="1"/>
  <c r="H56" i="5"/>
  <c r="C56" i="5"/>
  <c r="AL56" i="5" s="1"/>
  <c r="AV55" i="5"/>
  <c r="AH55" i="5"/>
  <c r="R55" i="5"/>
  <c r="N55" i="5"/>
  <c r="AC55" i="5" s="1"/>
  <c r="H55" i="5"/>
  <c r="C55" i="5"/>
  <c r="AL55" i="5" s="1"/>
  <c r="AV54" i="5"/>
  <c r="AI54" i="5"/>
  <c r="AH54" i="5" s="1"/>
  <c r="Z54" i="5"/>
  <c r="AF54" i="5" s="1"/>
  <c r="BQ54" i="5" s="1"/>
  <c r="BR54" i="5" s="1"/>
  <c r="BS54" i="5" s="1"/>
  <c r="R54" i="5"/>
  <c r="N54" i="5"/>
  <c r="AC54" i="5" s="1"/>
  <c r="H54" i="5"/>
  <c r="C54" i="5"/>
  <c r="AL54" i="5" s="1"/>
  <c r="AV53" i="5"/>
  <c r="AI53" i="5"/>
  <c r="AH53" i="5" s="1"/>
  <c r="Z53" i="5"/>
  <c r="AF53" i="5" s="1"/>
  <c r="BQ53" i="5" s="1"/>
  <c r="R53" i="5"/>
  <c r="N53" i="5"/>
  <c r="AC53" i="5" s="1"/>
  <c r="H53" i="5"/>
  <c r="C53" i="5"/>
  <c r="AL53" i="5" s="1"/>
  <c r="AV52" i="5"/>
  <c r="AI52" i="5"/>
  <c r="AH52" i="5" s="1"/>
  <c r="Z52" i="5"/>
  <c r="AF52" i="5" s="1"/>
  <c r="BQ52" i="5" s="1"/>
  <c r="BR52" i="5" s="1"/>
  <c r="BS52" i="5" s="1"/>
  <c r="R52" i="5"/>
  <c r="N52" i="5"/>
  <c r="AC52" i="5" s="1"/>
  <c r="H52" i="5"/>
  <c r="C52" i="5"/>
  <c r="AL52" i="5" s="1"/>
  <c r="AV51" i="5"/>
  <c r="AI51" i="5"/>
  <c r="AH51" i="5" s="1"/>
  <c r="Z51" i="5"/>
  <c r="AF51" i="5" s="1"/>
  <c r="BQ51" i="5" s="1"/>
  <c r="BR51" i="5" s="1"/>
  <c r="BS51" i="5" s="1"/>
  <c r="R51" i="5"/>
  <c r="N51" i="5"/>
  <c r="AC51" i="5" s="1"/>
  <c r="H51" i="5"/>
  <c r="C51" i="5"/>
  <c r="AL51" i="5" s="1"/>
  <c r="AV50" i="5"/>
  <c r="AI50" i="5"/>
  <c r="AH50" i="5" s="1"/>
  <c r="Z50" i="5"/>
  <c r="AF50" i="5" s="1"/>
  <c r="BQ50" i="5" s="1"/>
  <c r="BR50" i="5" s="1"/>
  <c r="BS50" i="5" s="1"/>
  <c r="R50" i="5"/>
  <c r="N50" i="5"/>
  <c r="AC50" i="5" s="1"/>
  <c r="H50" i="5"/>
  <c r="C50" i="5"/>
  <c r="G50" i="5" s="1"/>
  <c r="AV49" i="5"/>
  <c r="AI49" i="5"/>
  <c r="AH49" i="5" s="1"/>
  <c r="Z49" i="5"/>
  <c r="AF49" i="5" s="1"/>
  <c r="BQ49" i="5" s="1"/>
  <c r="BR49" i="5" s="1"/>
  <c r="BS49" i="5" s="1"/>
  <c r="R49" i="5"/>
  <c r="N49" i="5"/>
  <c r="AC49" i="5" s="1"/>
  <c r="H49" i="5"/>
  <c r="C49" i="5"/>
  <c r="G49" i="5" s="1"/>
  <c r="AV48" i="5"/>
  <c r="AI48" i="5"/>
  <c r="AH48" i="5" s="1"/>
  <c r="Z48" i="5"/>
  <c r="AF48" i="5" s="1"/>
  <c r="BQ48" i="5" s="1"/>
  <c r="BR48" i="5" s="1"/>
  <c r="BS48" i="5" s="1"/>
  <c r="R48" i="5"/>
  <c r="N48" i="5"/>
  <c r="AC48" i="5" s="1"/>
  <c r="H48" i="5"/>
  <c r="C48" i="5"/>
  <c r="G48" i="5" s="1"/>
  <c r="AV47" i="5"/>
  <c r="AH47" i="5"/>
  <c r="Z47" i="5"/>
  <c r="AF47" i="5" s="1"/>
  <c r="BQ46" i="5" s="1"/>
  <c r="BR46" i="5" s="1"/>
  <c r="R47" i="5"/>
  <c r="N47" i="5"/>
  <c r="AC47" i="5" s="1"/>
  <c r="H47" i="5"/>
  <c r="C47" i="5"/>
  <c r="AV46" i="5"/>
  <c r="AH46" i="5"/>
  <c r="Z46" i="5"/>
  <c r="AF46" i="5" s="1"/>
  <c r="BQ45" i="5" s="1"/>
  <c r="BR45" i="5" s="1"/>
  <c r="R46" i="5"/>
  <c r="N46" i="5"/>
  <c r="AC46" i="5" s="1"/>
  <c r="H46" i="5"/>
  <c r="C46" i="5"/>
  <c r="G46" i="5" s="1"/>
  <c r="AV45" i="5"/>
  <c r="AH45" i="5"/>
  <c r="Z45" i="5"/>
  <c r="AF45" i="5" s="1"/>
  <c r="R45" i="5"/>
  <c r="N45" i="5"/>
  <c r="AC45" i="5" s="1"/>
  <c r="H45" i="5"/>
  <c r="C45" i="5"/>
  <c r="AV44" i="5"/>
  <c r="AI44" i="5"/>
  <c r="AH44" i="5" s="1"/>
  <c r="Z44" i="5"/>
  <c r="AF44" i="5" s="1"/>
  <c r="R44" i="5"/>
  <c r="N44" i="5"/>
  <c r="AC44" i="5" s="1"/>
  <c r="H44" i="5"/>
  <c r="C44" i="5"/>
  <c r="AV43" i="5"/>
  <c r="AI43" i="5"/>
  <c r="AH43" i="5" s="1"/>
  <c r="Z43" i="5"/>
  <c r="AF43" i="5" s="1"/>
  <c r="R43" i="5"/>
  <c r="N43" i="5"/>
  <c r="AC43" i="5" s="1"/>
  <c r="H43" i="5"/>
  <c r="C43" i="5"/>
  <c r="AV42" i="5"/>
  <c r="AI42" i="5"/>
  <c r="AH42" i="5" s="1"/>
  <c r="Z42" i="5"/>
  <c r="AF42" i="5" s="1"/>
  <c r="R42" i="5"/>
  <c r="N42" i="5"/>
  <c r="AC42" i="5" s="1"/>
  <c r="H42" i="5"/>
  <c r="C42" i="5"/>
  <c r="AV41" i="5"/>
  <c r="AI41" i="5"/>
  <c r="AH41" i="5" s="1"/>
  <c r="Z41" i="5"/>
  <c r="AF41" i="5" s="1"/>
  <c r="R41" i="5"/>
  <c r="N41" i="5"/>
  <c r="AC41" i="5" s="1"/>
  <c r="H41" i="5"/>
  <c r="C41" i="5"/>
  <c r="AV40" i="5"/>
  <c r="AI40" i="5"/>
  <c r="AH40" i="5" s="1"/>
  <c r="Z40" i="5"/>
  <c r="AF40" i="5" s="1"/>
  <c r="R40" i="5"/>
  <c r="N40" i="5"/>
  <c r="AC40" i="5" s="1"/>
  <c r="H40" i="5"/>
  <c r="C40" i="5"/>
  <c r="G40" i="5" s="1"/>
  <c r="AV39" i="5"/>
  <c r="AI39" i="5"/>
  <c r="AH39" i="5" s="1"/>
  <c r="Z39" i="5"/>
  <c r="AF39" i="5" s="1"/>
  <c r="R39" i="5"/>
  <c r="N39" i="5"/>
  <c r="AC39" i="5" s="1"/>
  <c r="H39" i="5"/>
  <c r="C39" i="5"/>
  <c r="AV38" i="5"/>
  <c r="AI38" i="5"/>
  <c r="AH38" i="5" s="1"/>
  <c r="Z38" i="5"/>
  <c r="AF38" i="5" s="1"/>
  <c r="R38" i="5"/>
  <c r="N38" i="5"/>
  <c r="AC38" i="5" s="1"/>
  <c r="H38" i="5"/>
  <c r="C38" i="5"/>
  <c r="AL38" i="5" s="1"/>
  <c r="AV37" i="5"/>
  <c r="AI37" i="5"/>
  <c r="AH37" i="5" s="1"/>
  <c r="Z37" i="5"/>
  <c r="AF37" i="5" s="1"/>
  <c r="R37" i="5"/>
  <c r="N37" i="5"/>
  <c r="AC37" i="5" s="1"/>
  <c r="H37" i="5"/>
  <c r="C37" i="5"/>
  <c r="G37" i="5" s="1"/>
  <c r="AV36" i="5"/>
  <c r="AI36" i="5"/>
  <c r="AH36" i="5" s="1"/>
  <c r="Z36" i="5"/>
  <c r="AF36" i="5" s="1"/>
  <c r="R36" i="5"/>
  <c r="N36" i="5"/>
  <c r="AC36" i="5" s="1"/>
  <c r="H36" i="5"/>
  <c r="C36" i="5"/>
  <c r="AV35" i="5"/>
  <c r="AI35" i="5"/>
  <c r="AH35" i="5" s="1"/>
  <c r="Z35" i="5"/>
  <c r="AF35" i="5" s="1"/>
  <c r="R35" i="5"/>
  <c r="N35" i="5"/>
  <c r="AC35" i="5" s="1"/>
  <c r="H35" i="5"/>
  <c r="C35" i="5"/>
  <c r="AV34" i="5"/>
  <c r="AI34" i="5"/>
  <c r="AH34" i="5" s="1"/>
  <c r="Z34" i="5"/>
  <c r="AF34" i="5" s="1"/>
  <c r="R34" i="5"/>
  <c r="N34" i="5"/>
  <c r="AC34" i="5" s="1"/>
  <c r="H34" i="5"/>
  <c r="C34" i="5"/>
  <c r="AL34" i="5" s="1"/>
  <c r="AV33" i="5"/>
  <c r="AI33" i="5"/>
  <c r="AH33" i="5" s="1"/>
  <c r="Z33" i="5"/>
  <c r="AF33" i="5" s="1"/>
  <c r="R33" i="5"/>
  <c r="N33" i="5"/>
  <c r="AC33" i="5" s="1"/>
  <c r="H33" i="5"/>
  <c r="C33" i="5"/>
  <c r="AL33" i="5" s="1"/>
  <c r="AV32" i="5"/>
  <c r="AI32" i="5"/>
  <c r="AH32" i="5" s="1"/>
  <c r="Z32" i="5"/>
  <c r="AF32" i="5" s="1"/>
  <c r="BQ31" i="5" s="1"/>
  <c r="BR31" i="5" s="1"/>
  <c r="R32" i="5"/>
  <c r="N32" i="5"/>
  <c r="AC32" i="5" s="1"/>
  <c r="H32" i="5"/>
  <c r="C32" i="5"/>
  <c r="G32" i="5" s="1"/>
  <c r="AV31" i="5"/>
  <c r="AI31" i="5"/>
  <c r="AH31" i="5" s="1"/>
  <c r="Z31" i="5"/>
  <c r="AF31" i="5" s="1"/>
  <c r="BQ30" i="5" s="1"/>
  <c r="BR30" i="5" s="1"/>
  <c r="BS30" i="5" s="1"/>
  <c r="R31" i="5"/>
  <c r="N31" i="5"/>
  <c r="AC31" i="5" s="1"/>
  <c r="H31" i="5"/>
  <c r="C31" i="5"/>
  <c r="AL31" i="5" s="1"/>
  <c r="AV30" i="5"/>
  <c r="AI30" i="5"/>
  <c r="AH30" i="5" s="1"/>
  <c r="Z30" i="5"/>
  <c r="AF30" i="5" s="1"/>
  <c r="R30" i="5"/>
  <c r="N30" i="5"/>
  <c r="AC30" i="5" s="1"/>
  <c r="H30" i="5"/>
  <c r="C30" i="5"/>
  <c r="G30" i="5" s="1"/>
  <c r="AV29" i="5"/>
  <c r="AI29" i="5"/>
  <c r="AH29" i="5" s="1"/>
  <c r="Z29" i="5"/>
  <c r="AF29" i="5" s="1"/>
  <c r="R29" i="5"/>
  <c r="N29" i="5"/>
  <c r="AC29" i="5" s="1"/>
  <c r="H29" i="5"/>
  <c r="C29" i="5"/>
  <c r="G29" i="5" s="1"/>
  <c r="AV28" i="5"/>
  <c r="AI28" i="5"/>
  <c r="AH28" i="5" s="1"/>
  <c r="Z28" i="5"/>
  <c r="AF28" i="5" s="1"/>
  <c r="R28" i="5"/>
  <c r="N28" i="5"/>
  <c r="AC28" i="5" s="1"/>
  <c r="H28" i="5"/>
  <c r="C28" i="5"/>
  <c r="AV27" i="5"/>
  <c r="AI27" i="5"/>
  <c r="AH27" i="5" s="1"/>
  <c r="Z27" i="5"/>
  <c r="AF27" i="5" s="1"/>
  <c r="R27" i="5"/>
  <c r="N27" i="5"/>
  <c r="AC27" i="5" s="1"/>
  <c r="H27" i="5"/>
  <c r="C27" i="5"/>
  <c r="AL27" i="5" s="1"/>
  <c r="AV26" i="5"/>
  <c r="AI26" i="5"/>
  <c r="AH26" i="5" s="1"/>
  <c r="Z26" i="5"/>
  <c r="AF26" i="5" s="1"/>
  <c r="R26" i="5"/>
  <c r="N26" i="5"/>
  <c r="AC26" i="5" s="1"/>
  <c r="H26" i="5"/>
  <c r="C26" i="5"/>
  <c r="AV25" i="5"/>
  <c r="AI25" i="5"/>
  <c r="AH25" i="5" s="1"/>
  <c r="Z25" i="5"/>
  <c r="AF25" i="5" s="1"/>
  <c r="R25" i="5"/>
  <c r="N25" i="5"/>
  <c r="AC25" i="5" s="1"/>
  <c r="H25" i="5"/>
  <c r="C25" i="5"/>
  <c r="AL25" i="5" s="1"/>
  <c r="AV24" i="5"/>
  <c r="AI24" i="5"/>
  <c r="AH24" i="5" s="1"/>
  <c r="Z24" i="5"/>
  <c r="AF24" i="5" s="1"/>
  <c r="R24" i="5"/>
  <c r="N24" i="5"/>
  <c r="AC24" i="5" s="1"/>
  <c r="H24" i="5"/>
  <c r="C24" i="5"/>
  <c r="AL24" i="5" s="1"/>
  <c r="AV23" i="5"/>
  <c r="AI23" i="5"/>
  <c r="AH23" i="5" s="1"/>
  <c r="Z23" i="5"/>
  <c r="AF23" i="5" s="1"/>
  <c r="BQ22" i="5" s="1"/>
  <c r="BR22" i="5" s="1"/>
  <c r="BS22" i="5" s="1"/>
  <c r="N23" i="5"/>
  <c r="AC23" i="5" s="1"/>
  <c r="H23" i="5"/>
  <c r="C23" i="5"/>
  <c r="G23" i="5" s="1"/>
  <c r="AV22" i="5"/>
  <c r="AI22" i="5"/>
  <c r="AH22" i="5" s="1"/>
  <c r="Z22" i="5"/>
  <c r="AF22" i="5" s="1"/>
  <c r="BQ21" i="5" s="1"/>
  <c r="BR21" i="5" s="1"/>
  <c r="BS21" i="5" s="1"/>
  <c r="N22" i="5"/>
  <c r="AC22" i="5" s="1"/>
  <c r="H22" i="5"/>
  <c r="C22" i="5"/>
  <c r="G22" i="5" s="1"/>
  <c r="AV21" i="5"/>
  <c r="AI21" i="5"/>
  <c r="AH21" i="5" s="1"/>
  <c r="Z21" i="5"/>
  <c r="AF21" i="5" s="1"/>
  <c r="N21" i="5"/>
  <c r="AC21" i="5" s="1"/>
  <c r="H21" i="5"/>
  <c r="C21" i="5"/>
  <c r="AV20" i="5"/>
  <c r="AI20" i="5"/>
  <c r="AH20" i="5" s="1"/>
  <c r="Z20" i="5"/>
  <c r="AF20" i="5" s="1"/>
  <c r="R20" i="5"/>
  <c r="N20" i="5"/>
  <c r="AC20" i="5" s="1"/>
  <c r="C20" i="5"/>
  <c r="AL20" i="5" s="1"/>
  <c r="AV19" i="5"/>
  <c r="AI19" i="5"/>
  <c r="AH19" i="5" s="1"/>
  <c r="Z19" i="5"/>
  <c r="AF19" i="5" s="1"/>
  <c r="R19" i="5"/>
  <c r="N19" i="5"/>
  <c r="AC19" i="5" s="1"/>
  <c r="C19" i="5"/>
  <c r="AL19" i="5" s="1"/>
  <c r="AV18" i="5"/>
  <c r="AI18" i="5"/>
  <c r="AH18" i="5" s="1"/>
  <c r="Z18" i="5"/>
  <c r="AF18" i="5" s="1"/>
  <c r="R18" i="5"/>
  <c r="N18" i="5"/>
  <c r="AC18" i="5" s="1"/>
  <c r="C18" i="5"/>
  <c r="G18" i="5" s="1"/>
  <c r="AV17" i="5"/>
  <c r="AI17" i="5"/>
  <c r="AH17" i="5" s="1"/>
  <c r="Z17" i="5"/>
  <c r="AF17" i="5" s="1"/>
  <c r="BQ16" i="5" s="1"/>
  <c r="BR16" i="5" s="1"/>
  <c r="R17" i="5"/>
  <c r="N17" i="5"/>
  <c r="AC17" i="5" s="1"/>
  <c r="H17" i="5"/>
  <c r="C17" i="5"/>
  <c r="G17" i="5" s="1"/>
  <c r="AV16" i="5"/>
  <c r="AI16" i="5"/>
  <c r="AH16" i="5" s="1"/>
  <c r="Z16" i="5"/>
  <c r="AF16" i="5" s="1"/>
  <c r="BQ15" i="5" s="1"/>
  <c r="BR15" i="5" s="1"/>
  <c r="BS15" i="5" s="1"/>
  <c r="R16" i="5"/>
  <c r="N16" i="5"/>
  <c r="AC16" i="5" s="1"/>
  <c r="H16" i="5"/>
  <c r="C16" i="5"/>
  <c r="AL16" i="5" s="1"/>
  <c r="AV15" i="5"/>
  <c r="AI15" i="5"/>
  <c r="AH15" i="5" s="1"/>
  <c r="Z15" i="5"/>
  <c r="AF15" i="5" s="1"/>
  <c r="R15" i="5"/>
  <c r="N15" i="5"/>
  <c r="AC15" i="5" s="1"/>
  <c r="H15" i="5"/>
  <c r="C15" i="5"/>
  <c r="AL15" i="5" s="1"/>
  <c r="AV14" i="5"/>
  <c r="AI14" i="5"/>
  <c r="AH14" i="5" s="1"/>
  <c r="Z14" i="5"/>
  <c r="AF14" i="5" s="1"/>
  <c r="N14" i="5"/>
  <c r="AC14" i="5" s="1"/>
  <c r="H14" i="5"/>
  <c r="C14" i="5"/>
  <c r="AV13" i="5"/>
  <c r="AI13" i="5"/>
  <c r="AH13" i="5" s="1"/>
  <c r="Z13" i="5"/>
  <c r="AF13" i="5" s="1"/>
  <c r="BQ12" i="5" s="1"/>
  <c r="BR12" i="5" s="1"/>
  <c r="BS12" i="5" s="1"/>
  <c r="R13" i="5"/>
  <c r="N13" i="5"/>
  <c r="AC13" i="5" s="1"/>
  <c r="H13" i="5"/>
  <c r="C13" i="5"/>
  <c r="AL13" i="5" s="1"/>
  <c r="AV12" i="5"/>
  <c r="AI12" i="5"/>
  <c r="AH12" i="5" s="1"/>
  <c r="Z12" i="5"/>
  <c r="AF12" i="5" s="1"/>
  <c r="BQ11" i="5" s="1"/>
  <c r="BR11" i="5" s="1"/>
  <c r="BS11" i="5" s="1"/>
  <c r="R12" i="5"/>
  <c r="N12" i="5"/>
  <c r="AC12" i="5" s="1"/>
  <c r="H12" i="5"/>
  <c r="C12" i="5"/>
  <c r="AL12" i="5" s="1"/>
  <c r="AV11" i="5"/>
  <c r="AI11" i="5"/>
  <c r="AH11" i="5" s="1"/>
  <c r="Z11" i="5"/>
  <c r="AF11" i="5" s="1"/>
  <c r="BQ10" i="5" s="1"/>
  <c r="BR10" i="5" s="1"/>
  <c r="BS10" i="5" s="1"/>
  <c r="R11" i="5"/>
  <c r="N11" i="5"/>
  <c r="AC11" i="5" s="1"/>
  <c r="H11" i="5"/>
  <c r="C11" i="5"/>
  <c r="G11" i="5" s="1"/>
  <c r="AV10" i="5"/>
  <c r="AI10" i="5"/>
  <c r="AH10" i="5" s="1"/>
  <c r="Z10" i="5"/>
  <c r="AF10" i="5" s="1"/>
  <c r="BQ9" i="5" s="1"/>
  <c r="BR9" i="5" s="1"/>
  <c r="BS9" i="5" s="1"/>
  <c r="R10" i="5"/>
  <c r="N10" i="5"/>
  <c r="AC10" i="5" s="1"/>
  <c r="H10" i="5"/>
  <c r="C10" i="5"/>
  <c r="AL10" i="5" s="1"/>
  <c r="AV9" i="5"/>
  <c r="AI9" i="5"/>
  <c r="AH9" i="5" s="1"/>
  <c r="Z9" i="5"/>
  <c r="AF9" i="5" s="1"/>
  <c r="BQ7" i="5" s="1"/>
  <c r="BR7" i="5" s="1"/>
  <c r="BS7" i="5" s="1"/>
  <c r="R9" i="5"/>
  <c r="N9" i="5"/>
  <c r="AC9" i="5" s="1"/>
  <c r="H9" i="5"/>
  <c r="C9" i="5"/>
  <c r="AL9" i="5" s="1"/>
  <c r="AV8" i="5"/>
  <c r="AI8" i="5"/>
  <c r="AH8" i="5" s="1"/>
  <c r="Z8" i="5"/>
  <c r="AF8" i="5" s="1"/>
  <c r="BQ6" i="5" s="1"/>
  <c r="BR6" i="5" s="1"/>
  <c r="BS6" i="5" s="1"/>
  <c r="R8" i="5"/>
  <c r="N8" i="5"/>
  <c r="AC8" i="5" s="1"/>
  <c r="H8" i="5"/>
  <c r="C8" i="5"/>
  <c r="AV7" i="5"/>
  <c r="AI7" i="5"/>
  <c r="AH7" i="5" s="1"/>
  <c r="Z7" i="5"/>
  <c r="AF7" i="5" s="1"/>
  <c r="BQ5" i="5" s="1"/>
  <c r="BR5" i="5" s="1"/>
  <c r="BS5" i="5" s="1"/>
  <c r="R7" i="5"/>
  <c r="N7" i="5"/>
  <c r="AC7" i="5" s="1"/>
  <c r="H7" i="5"/>
  <c r="C7" i="5"/>
  <c r="AL7" i="5" s="1"/>
  <c r="AV6" i="5"/>
  <c r="AI6" i="5"/>
  <c r="AH6" i="5" s="1"/>
  <c r="Z6" i="5"/>
  <c r="AF6" i="5" s="1"/>
  <c r="R6" i="5"/>
  <c r="N6" i="5"/>
  <c r="AC6" i="5" s="1"/>
  <c r="H6" i="5"/>
  <c r="C6" i="5"/>
  <c r="AV5" i="5"/>
  <c r="AI5" i="5"/>
  <c r="AH5" i="5" s="1"/>
  <c r="Z5" i="5"/>
  <c r="AF5" i="5" s="1"/>
  <c r="R5" i="5"/>
  <c r="N5" i="5"/>
  <c r="AC5" i="5" s="1"/>
  <c r="H5" i="5"/>
  <c r="C5" i="5"/>
  <c r="AL5" i="5" s="1"/>
  <c r="AV4" i="5"/>
  <c r="AI4" i="5"/>
  <c r="AH4" i="5" s="1"/>
  <c r="Z4" i="5"/>
  <c r="AF4" i="5" s="1"/>
  <c r="R4" i="5"/>
  <c r="N4" i="5"/>
  <c r="AC4" i="5" s="1"/>
  <c r="J4" i="5"/>
  <c r="T4" i="5" s="1"/>
  <c r="U4" i="5" s="1"/>
  <c r="H4" i="5"/>
  <c r="C4" i="5"/>
  <c r="AL4" i="5" s="1"/>
  <c r="F2" i="5"/>
  <c r="AV373" i="4"/>
  <c r="AL373" i="4"/>
  <c r="AI373" i="4"/>
  <c r="AH373" i="4"/>
  <c r="Z373" i="4"/>
  <c r="AF373" i="4" s="1"/>
  <c r="BQ369" i="4" s="1"/>
  <c r="N373" i="4"/>
  <c r="AC373" i="4" s="1"/>
  <c r="H373" i="4"/>
  <c r="C373" i="4"/>
  <c r="AV372" i="4"/>
  <c r="AL372" i="4"/>
  <c r="AI372" i="4"/>
  <c r="AH372" i="4"/>
  <c r="AF372" i="4"/>
  <c r="Z372" i="4"/>
  <c r="N372" i="4"/>
  <c r="AC372" i="4" s="1"/>
  <c r="H372" i="4"/>
  <c r="C372" i="4"/>
  <c r="G372" i="4" s="1"/>
  <c r="AV371" i="4"/>
  <c r="AL371" i="4"/>
  <c r="AI371" i="4"/>
  <c r="AH371" i="4"/>
  <c r="Z371" i="4"/>
  <c r="AF371" i="4" s="1"/>
  <c r="R371" i="4"/>
  <c r="N371" i="4"/>
  <c r="AC371" i="4" s="1"/>
  <c r="H371" i="4"/>
  <c r="C371" i="4"/>
  <c r="G371" i="4" s="1"/>
  <c r="AV370" i="4"/>
  <c r="AL370" i="4"/>
  <c r="AI370" i="4"/>
  <c r="AH370" i="4"/>
  <c r="Z370" i="4"/>
  <c r="AF370" i="4" s="1"/>
  <c r="R370" i="4"/>
  <c r="N370" i="4"/>
  <c r="AC370" i="4" s="1"/>
  <c r="H370" i="4"/>
  <c r="C370" i="4"/>
  <c r="AV369" i="4"/>
  <c r="AI369" i="4"/>
  <c r="AH369" i="4" s="1"/>
  <c r="AF369" i="4"/>
  <c r="AC369" i="4"/>
  <c r="Z369" i="4"/>
  <c r="R369" i="4"/>
  <c r="N369" i="4"/>
  <c r="H369" i="4"/>
  <c r="C369" i="4"/>
  <c r="BQ368" i="4"/>
  <c r="BR368" i="4" s="1"/>
  <c r="BS368" i="4" s="1"/>
  <c r="AV368" i="4"/>
  <c r="AL368" i="4"/>
  <c r="AI368" i="4"/>
  <c r="AH368" i="4"/>
  <c r="Z368" i="4"/>
  <c r="AF368" i="4" s="1"/>
  <c r="R368" i="4"/>
  <c r="N368" i="4"/>
  <c r="AC368" i="4" s="1"/>
  <c r="H368" i="4"/>
  <c r="C368" i="4"/>
  <c r="BR367" i="4"/>
  <c r="BS367" i="4" s="1"/>
  <c r="AV367" i="4"/>
  <c r="AI367" i="4"/>
  <c r="AH367" i="4" s="1"/>
  <c r="AF367" i="4"/>
  <c r="AC367" i="4"/>
  <c r="Z367" i="4"/>
  <c r="R367" i="4"/>
  <c r="N367" i="4"/>
  <c r="H367" i="4"/>
  <c r="C367" i="4"/>
  <c r="AV366" i="4"/>
  <c r="AI366" i="4"/>
  <c r="AH366" i="4" s="1"/>
  <c r="Z366" i="4"/>
  <c r="AF366" i="4" s="1"/>
  <c r="N366" i="4"/>
  <c r="AC366" i="4" s="1"/>
  <c r="H366" i="4"/>
  <c r="C366" i="4"/>
  <c r="AL366" i="4" s="1"/>
  <c r="AV365" i="4"/>
  <c r="AI365" i="4"/>
  <c r="AH365" i="4"/>
  <c r="AF365" i="4"/>
  <c r="AG366" i="4" s="1"/>
  <c r="AC365" i="4"/>
  <c r="Z365" i="4"/>
  <c r="N365" i="4"/>
  <c r="H365" i="4"/>
  <c r="G365" i="4"/>
  <c r="C365" i="4"/>
  <c r="AV364" i="4"/>
  <c r="AI364" i="4"/>
  <c r="AH364" i="4" s="1"/>
  <c r="AF364" i="4"/>
  <c r="AC364" i="4"/>
  <c r="Z364" i="4"/>
  <c r="R364" i="4"/>
  <c r="N364" i="4"/>
  <c r="H364" i="4"/>
  <c r="C364" i="4"/>
  <c r="AV363" i="4"/>
  <c r="AL363" i="4"/>
  <c r="AI363" i="4"/>
  <c r="AH363" i="4"/>
  <c r="Z363" i="4"/>
  <c r="AF363" i="4" s="1"/>
  <c r="R363" i="4"/>
  <c r="N363" i="4"/>
  <c r="AC363" i="4" s="1"/>
  <c r="H363" i="4"/>
  <c r="G363" i="4"/>
  <c r="C363" i="4"/>
  <c r="BQ362" i="4"/>
  <c r="BR362" i="4" s="1"/>
  <c r="BS362" i="4" s="1"/>
  <c r="AV362" i="4"/>
  <c r="AI362" i="4"/>
  <c r="AH362" i="4"/>
  <c r="Z362" i="4"/>
  <c r="AF362" i="4" s="1"/>
  <c r="R362" i="4"/>
  <c r="N362" i="4"/>
  <c r="AC362" i="4" s="1"/>
  <c r="H362" i="4"/>
  <c r="C362" i="4"/>
  <c r="BS361" i="4"/>
  <c r="BQ361" i="4"/>
  <c r="BR361" i="4" s="1"/>
  <c r="AV361" i="4"/>
  <c r="AL361" i="4"/>
  <c r="AI361" i="4"/>
  <c r="AH361" i="4"/>
  <c r="AC361" i="4"/>
  <c r="Z361" i="4"/>
  <c r="AF361" i="4" s="1"/>
  <c r="R361" i="4"/>
  <c r="N361" i="4"/>
  <c r="H361" i="4"/>
  <c r="C361" i="4"/>
  <c r="AV360" i="4"/>
  <c r="AL360" i="4"/>
  <c r="AI360" i="4"/>
  <c r="AH360" i="4"/>
  <c r="AC360" i="4"/>
  <c r="Z360" i="4"/>
  <c r="AF360" i="4" s="1"/>
  <c r="R360" i="4"/>
  <c r="N360" i="4"/>
  <c r="H360" i="4"/>
  <c r="C360" i="4"/>
  <c r="AV359" i="4"/>
  <c r="AI359" i="4"/>
  <c r="AH359" i="4" s="1"/>
  <c r="Z359" i="4"/>
  <c r="AF359" i="4" s="1"/>
  <c r="N359" i="4"/>
  <c r="AC359" i="4" s="1"/>
  <c r="H359" i="4"/>
  <c r="C359" i="4"/>
  <c r="AL359" i="4" s="1"/>
  <c r="AV358" i="4"/>
  <c r="AI358" i="4"/>
  <c r="AH358" i="4"/>
  <c r="AF358" i="4"/>
  <c r="BQ354" i="4" s="1"/>
  <c r="BR354" i="4" s="1"/>
  <c r="AC358" i="4"/>
  <c r="Z358" i="4"/>
  <c r="N358" i="4"/>
  <c r="H358" i="4"/>
  <c r="G358" i="4"/>
  <c r="C358" i="4"/>
  <c r="AV357" i="4"/>
  <c r="AI357" i="4"/>
  <c r="AH357" i="4" s="1"/>
  <c r="AF357" i="4"/>
  <c r="Z357" i="4"/>
  <c r="R357" i="4"/>
  <c r="N357" i="4"/>
  <c r="AC357" i="4" s="1"/>
  <c r="H357" i="4"/>
  <c r="C357" i="4"/>
  <c r="AV356" i="4"/>
  <c r="AL356" i="4"/>
  <c r="AI356" i="4"/>
  <c r="AH356" i="4"/>
  <c r="Z356" i="4"/>
  <c r="AF356" i="4" s="1"/>
  <c r="R356" i="4"/>
  <c r="N356" i="4"/>
  <c r="AC356" i="4" s="1"/>
  <c r="H356" i="4"/>
  <c r="C356" i="4"/>
  <c r="AV355" i="4"/>
  <c r="AL355" i="4"/>
  <c r="AI355" i="4"/>
  <c r="AH355" i="4"/>
  <c r="Z355" i="4"/>
  <c r="AF355" i="4" s="1"/>
  <c r="R355" i="4"/>
  <c r="N355" i="4"/>
  <c r="AC355" i="4" s="1"/>
  <c r="H355" i="4"/>
  <c r="C355" i="4"/>
  <c r="BS354" i="4"/>
  <c r="AV354" i="4"/>
  <c r="AL354" i="4"/>
  <c r="AI354" i="4"/>
  <c r="AH354" i="4"/>
  <c r="Z354" i="4"/>
  <c r="AF354" i="4" s="1"/>
  <c r="R354" i="4"/>
  <c r="N354" i="4"/>
  <c r="AC354" i="4" s="1"/>
  <c r="H354" i="4"/>
  <c r="C354" i="4"/>
  <c r="AV353" i="4"/>
  <c r="AL353" i="4"/>
  <c r="AI353" i="4"/>
  <c r="AH353" i="4"/>
  <c r="Z353" i="4"/>
  <c r="AF353" i="4" s="1"/>
  <c r="R353" i="4"/>
  <c r="N353" i="4"/>
  <c r="AC353" i="4" s="1"/>
  <c r="H353" i="4"/>
  <c r="G353" i="4"/>
  <c r="C353" i="4"/>
  <c r="AV352" i="4"/>
  <c r="AI352" i="4"/>
  <c r="AH352" i="4" s="1"/>
  <c r="AF352" i="4"/>
  <c r="AC352" i="4"/>
  <c r="Z352" i="4"/>
  <c r="N352" i="4"/>
  <c r="H352" i="4"/>
  <c r="C352" i="4"/>
  <c r="AV351" i="4"/>
  <c r="AL351" i="4"/>
  <c r="AI351" i="4"/>
  <c r="AH351" i="4"/>
  <c r="AC351" i="4"/>
  <c r="Z351" i="4"/>
  <c r="AF351" i="4" s="1"/>
  <c r="BQ347" i="4" s="1"/>
  <c r="BR347" i="4" s="1"/>
  <c r="N351" i="4"/>
  <c r="H351" i="4"/>
  <c r="C351" i="4"/>
  <c r="AV350" i="4"/>
  <c r="AI350" i="4"/>
  <c r="AH350" i="4"/>
  <c r="AC350" i="4"/>
  <c r="Z350" i="4"/>
  <c r="AF350" i="4" s="1"/>
  <c r="R350" i="4"/>
  <c r="N350" i="4"/>
  <c r="H350" i="4"/>
  <c r="G350" i="4"/>
  <c r="C350" i="4"/>
  <c r="AV349" i="4"/>
  <c r="AI349" i="4"/>
  <c r="AH349" i="4" s="1"/>
  <c r="AF349" i="4"/>
  <c r="Z349" i="4"/>
  <c r="R349" i="4"/>
  <c r="N349" i="4"/>
  <c r="AC349" i="4" s="1"/>
  <c r="H349" i="4"/>
  <c r="C349" i="4"/>
  <c r="BQ348" i="4"/>
  <c r="BR348" i="4" s="1"/>
  <c r="AV348" i="4"/>
  <c r="AI348" i="4"/>
  <c r="AH348" i="4"/>
  <c r="AC348" i="4"/>
  <c r="Z348" i="4"/>
  <c r="AF348" i="4" s="1"/>
  <c r="R348" i="4"/>
  <c r="N348" i="4"/>
  <c r="H348" i="4"/>
  <c r="G348" i="4"/>
  <c r="C348" i="4"/>
  <c r="AV347" i="4"/>
  <c r="AI347" i="4"/>
  <c r="AH347" i="4" s="1"/>
  <c r="AF347" i="4"/>
  <c r="AC347" i="4"/>
  <c r="Z347" i="4"/>
  <c r="R347" i="4"/>
  <c r="N347" i="4"/>
  <c r="H347" i="4"/>
  <c r="C347" i="4"/>
  <c r="AV346" i="4"/>
  <c r="AL346" i="4"/>
  <c r="AI346" i="4"/>
  <c r="AH346" i="4"/>
  <c r="Z346" i="4"/>
  <c r="AF346" i="4" s="1"/>
  <c r="R346" i="4"/>
  <c r="N346" i="4"/>
  <c r="AC346" i="4" s="1"/>
  <c r="H346" i="4"/>
  <c r="C346" i="4"/>
  <c r="AV345" i="4"/>
  <c r="AI345" i="4"/>
  <c r="AH345" i="4" s="1"/>
  <c r="AF345" i="4"/>
  <c r="AC345" i="4"/>
  <c r="Z345" i="4"/>
  <c r="N345" i="4"/>
  <c r="H345" i="4"/>
  <c r="C345" i="4"/>
  <c r="AL345" i="4" s="1"/>
  <c r="AV344" i="4"/>
  <c r="AI344" i="4"/>
  <c r="AH344" i="4"/>
  <c r="AF344" i="4"/>
  <c r="AC344" i="4"/>
  <c r="Z344" i="4"/>
  <c r="N344" i="4"/>
  <c r="H344" i="4"/>
  <c r="G344" i="4"/>
  <c r="C344" i="4"/>
  <c r="AV343" i="4"/>
  <c r="AL343" i="4"/>
  <c r="AI343" i="4"/>
  <c r="AH343" i="4"/>
  <c r="Z343" i="4"/>
  <c r="AF343" i="4" s="1"/>
  <c r="R343" i="4"/>
  <c r="N343" i="4"/>
  <c r="AC343" i="4" s="1"/>
  <c r="H343" i="4"/>
  <c r="C343" i="4"/>
  <c r="AV342" i="4"/>
  <c r="AI342" i="4"/>
  <c r="AH342" i="4" s="1"/>
  <c r="AF342" i="4"/>
  <c r="Z342" i="4"/>
  <c r="R342" i="4"/>
  <c r="N342" i="4"/>
  <c r="AC342" i="4" s="1"/>
  <c r="H342" i="4"/>
  <c r="C342" i="4"/>
  <c r="AL342" i="4" s="1"/>
  <c r="BR341" i="4"/>
  <c r="BS341" i="4" s="1"/>
  <c r="BQ341" i="4"/>
  <c r="AV341" i="4"/>
  <c r="AI341" i="4"/>
  <c r="AH341" i="4" s="1"/>
  <c r="AF341" i="4"/>
  <c r="AC341" i="4"/>
  <c r="Z341" i="4"/>
  <c r="R341" i="4"/>
  <c r="N341" i="4"/>
  <c r="H341" i="4"/>
  <c r="C341" i="4"/>
  <c r="AL341" i="4" s="1"/>
  <c r="BR340" i="4"/>
  <c r="BS340" i="4" s="1"/>
  <c r="BQ340" i="4"/>
  <c r="AV340" i="4"/>
  <c r="AI340" i="4"/>
  <c r="AH340" i="4" s="1"/>
  <c r="AF340" i="4"/>
  <c r="AC340" i="4"/>
  <c r="Z340" i="4"/>
  <c r="R340" i="4"/>
  <c r="N340" i="4"/>
  <c r="H340" i="4"/>
  <c r="C340" i="4"/>
  <c r="AL340" i="4" s="1"/>
  <c r="AV339" i="4"/>
  <c r="AI339" i="4"/>
  <c r="AH339" i="4" s="1"/>
  <c r="AF339" i="4"/>
  <c r="Z339" i="4"/>
  <c r="R339" i="4"/>
  <c r="N339" i="4"/>
  <c r="AC339" i="4" s="1"/>
  <c r="H339" i="4"/>
  <c r="C339" i="4"/>
  <c r="G339" i="4" s="1"/>
  <c r="AV338" i="4"/>
  <c r="AL338" i="4"/>
  <c r="AI338" i="4"/>
  <c r="AH338" i="4"/>
  <c r="Z338" i="4"/>
  <c r="AF338" i="4" s="1"/>
  <c r="BQ334" i="4" s="1"/>
  <c r="BR334" i="4" s="1"/>
  <c r="N338" i="4"/>
  <c r="AC338" i="4" s="1"/>
  <c r="H338" i="4"/>
  <c r="C338" i="4"/>
  <c r="G338" i="4" s="1"/>
  <c r="AV337" i="4"/>
  <c r="AL337" i="4"/>
  <c r="AI337" i="4"/>
  <c r="AH337" i="4"/>
  <c r="AC337" i="4"/>
  <c r="Z337" i="4"/>
  <c r="AF337" i="4" s="1"/>
  <c r="BQ333" i="4" s="1"/>
  <c r="BR333" i="4" s="1"/>
  <c r="N337" i="4"/>
  <c r="H337" i="4"/>
  <c r="C337" i="4"/>
  <c r="AV336" i="4"/>
  <c r="AI336" i="4"/>
  <c r="AH336" i="4"/>
  <c r="AC336" i="4"/>
  <c r="Z336" i="4"/>
  <c r="AF336" i="4" s="1"/>
  <c r="R336" i="4"/>
  <c r="N336" i="4"/>
  <c r="H336" i="4"/>
  <c r="G336" i="4"/>
  <c r="C336" i="4"/>
  <c r="AV335" i="4"/>
  <c r="AL335" i="4"/>
  <c r="AI335" i="4"/>
  <c r="AH335" i="4"/>
  <c r="Z335" i="4"/>
  <c r="AF335" i="4" s="1"/>
  <c r="R335" i="4"/>
  <c r="N335" i="4"/>
  <c r="AC335" i="4" s="1"/>
  <c r="H335" i="4"/>
  <c r="C335" i="4"/>
  <c r="AV334" i="4"/>
  <c r="AI334" i="4"/>
  <c r="AH334" i="4" s="1"/>
  <c r="AF334" i="4"/>
  <c r="Z334" i="4"/>
  <c r="R334" i="4"/>
  <c r="N334" i="4"/>
  <c r="AC334" i="4" s="1"/>
  <c r="H334" i="4"/>
  <c r="C334" i="4"/>
  <c r="G334" i="4" s="1"/>
  <c r="AV333" i="4"/>
  <c r="AI333" i="4"/>
  <c r="AH333" i="4"/>
  <c r="AC333" i="4"/>
  <c r="Z333" i="4"/>
  <c r="AF333" i="4" s="1"/>
  <c r="R333" i="4"/>
  <c r="N333" i="4"/>
  <c r="H333" i="4"/>
  <c r="G333" i="4"/>
  <c r="C333" i="4"/>
  <c r="BR332" i="4"/>
  <c r="AV332" i="4"/>
  <c r="AI332" i="4"/>
  <c r="AH332" i="4" s="1"/>
  <c r="AF332" i="4"/>
  <c r="AG337" i="4" s="1"/>
  <c r="AC332" i="4"/>
  <c r="Z332" i="4"/>
  <c r="R332" i="4"/>
  <c r="N332" i="4"/>
  <c r="H332" i="4"/>
  <c r="C332" i="4"/>
  <c r="AV331" i="4"/>
  <c r="AI331" i="4"/>
  <c r="AH331" i="4"/>
  <c r="Z331" i="4"/>
  <c r="AF331" i="4" s="1"/>
  <c r="N331" i="4"/>
  <c r="AC331" i="4" s="1"/>
  <c r="H331" i="4"/>
  <c r="C331" i="4"/>
  <c r="AL331" i="4" s="1"/>
  <c r="AV330" i="4"/>
  <c r="AI330" i="4"/>
  <c r="AH330" i="4"/>
  <c r="AF330" i="4"/>
  <c r="BQ326" i="4" s="1"/>
  <c r="BR326" i="4" s="1"/>
  <c r="BS326" i="4" s="1"/>
  <c r="Z330" i="4"/>
  <c r="N330" i="4"/>
  <c r="AC330" i="4" s="1"/>
  <c r="H330" i="4"/>
  <c r="C330" i="4"/>
  <c r="AV329" i="4"/>
  <c r="AL329" i="4"/>
  <c r="AI329" i="4"/>
  <c r="AH329" i="4"/>
  <c r="AC329" i="4"/>
  <c r="Z329" i="4"/>
  <c r="AF329" i="4" s="1"/>
  <c r="R329" i="4"/>
  <c r="N329" i="4"/>
  <c r="H329" i="4"/>
  <c r="C329" i="4"/>
  <c r="AV328" i="4"/>
  <c r="AI328" i="4"/>
  <c r="AH328" i="4"/>
  <c r="Z328" i="4"/>
  <c r="AF328" i="4" s="1"/>
  <c r="R328" i="4"/>
  <c r="N328" i="4"/>
  <c r="AC328" i="4" s="1"/>
  <c r="H328" i="4"/>
  <c r="C328" i="4"/>
  <c r="BQ327" i="4"/>
  <c r="BR327" i="4" s="1"/>
  <c r="BS327" i="4" s="1"/>
  <c r="AV327" i="4"/>
  <c r="AI327" i="4"/>
  <c r="AH327" i="4"/>
  <c r="Z327" i="4"/>
  <c r="AF327" i="4" s="1"/>
  <c r="R327" i="4"/>
  <c r="N327" i="4"/>
  <c r="AC327" i="4" s="1"/>
  <c r="H327" i="4"/>
  <c r="C327" i="4"/>
  <c r="AV326" i="4"/>
  <c r="AI326" i="4"/>
  <c r="AH326" i="4"/>
  <c r="Z326" i="4"/>
  <c r="AF326" i="4" s="1"/>
  <c r="R326" i="4"/>
  <c r="N326" i="4"/>
  <c r="AC326" i="4" s="1"/>
  <c r="H326" i="4"/>
  <c r="C326" i="4"/>
  <c r="BS325" i="4"/>
  <c r="BR325" i="4"/>
  <c r="AV325" i="4"/>
  <c r="AI325" i="4"/>
  <c r="AH325" i="4"/>
  <c r="Z325" i="4"/>
  <c r="AF325" i="4" s="1"/>
  <c r="R325" i="4"/>
  <c r="N325" i="4"/>
  <c r="AC325" i="4" s="1"/>
  <c r="H325" i="4"/>
  <c r="G325" i="4"/>
  <c r="C325" i="4"/>
  <c r="AV323" i="4"/>
  <c r="AI323" i="4"/>
  <c r="AH323" i="4" s="1"/>
  <c r="AF323" i="4"/>
  <c r="AC323" i="4"/>
  <c r="Z323" i="4"/>
  <c r="N323" i="4"/>
  <c r="H323" i="4"/>
  <c r="C323" i="4"/>
  <c r="AV322" i="4"/>
  <c r="AI322" i="4"/>
  <c r="AH322" i="4" s="1"/>
  <c r="AF322" i="4"/>
  <c r="Z322" i="4"/>
  <c r="N322" i="4"/>
  <c r="AC322" i="4" s="1"/>
  <c r="H322" i="4"/>
  <c r="C322" i="4"/>
  <c r="AV321" i="4"/>
  <c r="AL321" i="4"/>
  <c r="AI321" i="4"/>
  <c r="AH321" i="4"/>
  <c r="Z321" i="4"/>
  <c r="AF321" i="4" s="1"/>
  <c r="N321" i="4"/>
  <c r="AC321" i="4" s="1"/>
  <c r="H321" i="4"/>
  <c r="C321" i="4"/>
  <c r="G321" i="4" s="1"/>
  <c r="AV320" i="4"/>
  <c r="AL320" i="4"/>
  <c r="AI320" i="4"/>
  <c r="AH320" i="4"/>
  <c r="Z320" i="4"/>
  <c r="AF320" i="4" s="1"/>
  <c r="BQ316" i="4" s="1"/>
  <c r="BR316" i="4" s="1"/>
  <c r="BS316" i="4" s="1"/>
  <c r="N320" i="4"/>
  <c r="AC320" i="4" s="1"/>
  <c r="H320" i="4"/>
  <c r="C320" i="4"/>
  <c r="AV319" i="4"/>
  <c r="AI319" i="4"/>
  <c r="AH319" i="4" s="1"/>
  <c r="AF319" i="4"/>
  <c r="AC319" i="4"/>
  <c r="Z319" i="4"/>
  <c r="R319" i="4"/>
  <c r="N319" i="4"/>
  <c r="H319" i="4"/>
  <c r="C319" i="4"/>
  <c r="AL319" i="4" s="1"/>
  <c r="AV318" i="4"/>
  <c r="AL318" i="4"/>
  <c r="AI318" i="4"/>
  <c r="AH318" i="4"/>
  <c r="AF318" i="4"/>
  <c r="Z318" i="4"/>
  <c r="R318" i="4"/>
  <c r="N318" i="4"/>
  <c r="AC318" i="4" s="1"/>
  <c r="H318" i="4"/>
  <c r="C318" i="4"/>
  <c r="G318" i="4" s="1"/>
  <c r="BR317" i="4"/>
  <c r="BS317" i="4" s="1"/>
  <c r="BQ317" i="4"/>
  <c r="AV317" i="4"/>
  <c r="AL317" i="4"/>
  <c r="AI317" i="4"/>
  <c r="AH317" i="4"/>
  <c r="AF317" i="4"/>
  <c r="Z317" i="4"/>
  <c r="R317" i="4"/>
  <c r="N317" i="4"/>
  <c r="AC317" i="4" s="1"/>
  <c r="H317" i="4"/>
  <c r="C317" i="4"/>
  <c r="G317" i="4" s="1"/>
  <c r="AV316" i="4"/>
  <c r="AL316" i="4"/>
  <c r="AI316" i="4"/>
  <c r="AH316" i="4"/>
  <c r="AF316" i="4"/>
  <c r="Z316" i="4"/>
  <c r="R316" i="4"/>
  <c r="N316" i="4"/>
  <c r="AC316" i="4" s="1"/>
  <c r="H316" i="4"/>
  <c r="C316" i="4"/>
  <c r="AV315" i="4"/>
  <c r="AL315" i="4"/>
  <c r="AI315" i="4"/>
  <c r="AH315" i="4"/>
  <c r="AC315" i="4"/>
  <c r="Z315" i="4"/>
  <c r="AF315" i="4" s="1"/>
  <c r="BQ315" i="4" s="1"/>
  <c r="R315" i="4"/>
  <c r="N315" i="4"/>
  <c r="H315" i="4"/>
  <c r="C315" i="4"/>
  <c r="AV314" i="4"/>
  <c r="AI314" i="4"/>
  <c r="AH314" i="4"/>
  <c r="AF314" i="4"/>
  <c r="Z314" i="4"/>
  <c r="N314" i="4"/>
  <c r="AC314" i="4" s="1"/>
  <c r="H314" i="4"/>
  <c r="C314" i="4"/>
  <c r="AL314" i="4" s="1"/>
  <c r="AV313" i="4"/>
  <c r="AI313" i="4"/>
  <c r="AH313" i="4" s="1"/>
  <c r="AF313" i="4"/>
  <c r="BQ309" i="4" s="1"/>
  <c r="BR309" i="4" s="1"/>
  <c r="BS309" i="4" s="1"/>
  <c r="Z313" i="4"/>
  <c r="N313" i="4"/>
  <c r="AC313" i="4" s="1"/>
  <c r="H313" i="4"/>
  <c r="C313" i="4"/>
  <c r="AV312" i="4"/>
  <c r="AL312" i="4"/>
  <c r="AI312" i="4"/>
  <c r="AH312" i="4"/>
  <c r="AF312" i="4"/>
  <c r="Z312" i="4"/>
  <c r="R312" i="4"/>
  <c r="N312" i="4"/>
  <c r="AC312" i="4" s="1"/>
  <c r="H312" i="4"/>
  <c r="C312" i="4"/>
  <c r="AV311" i="4"/>
  <c r="AI311" i="4"/>
  <c r="AH311" i="4" s="1"/>
  <c r="AC311" i="4"/>
  <c r="Z311" i="4"/>
  <c r="AF311" i="4" s="1"/>
  <c r="R311" i="4"/>
  <c r="N311" i="4"/>
  <c r="H311" i="4"/>
  <c r="C311" i="4"/>
  <c r="AL311" i="4" s="1"/>
  <c r="BQ310" i="4"/>
  <c r="BR310" i="4" s="1"/>
  <c r="BS310" i="4" s="1"/>
  <c r="AV310" i="4"/>
  <c r="AI310" i="4"/>
  <c r="AH310" i="4" s="1"/>
  <c r="AC310" i="4"/>
  <c r="Z310" i="4"/>
  <c r="AF310" i="4" s="1"/>
  <c r="R310" i="4"/>
  <c r="N310" i="4"/>
  <c r="H310" i="4"/>
  <c r="C310" i="4"/>
  <c r="AL310" i="4" s="1"/>
  <c r="AV309" i="4"/>
  <c r="AI309" i="4"/>
  <c r="AH309" i="4" s="1"/>
  <c r="AC309" i="4"/>
  <c r="Z309" i="4"/>
  <c r="AF309" i="4" s="1"/>
  <c r="R309" i="4"/>
  <c r="N309" i="4"/>
  <c r="H309" i="4"/>
  <c r="C309" i="4"/>
  <c r="AL309" i="4" s="1"/>
  <c r="AV308" i="4"/>
  <c r="AI308" i="4"/>
  <c r="AH308" i="4" s="1"/>
  <c r="AC308" i="4"/>
  <c r="Z308" i="4"/>
  <c r="AF308" i="4" s="1"/>
  <c r="R308" i="4"/>
  <c r="N308" i="4"/>
  <c r="H308" i="4"/>
  <c r="C308" i="4"/>
  <c r="AL308" i="4" s="1"/>
  <c r="AV307" i="4"/>
  <c r="AI307" i="4"/>
  <c r="AH307" i="4" s="1"/>
  <c r="AF307" i="4"/>
  <c r="AC307" i="4"/>
  <c r="Z307" i="4"/>
  <c r="N307" i="4"/>
  <c r="H307" i="4"/>
  <c r="C307" i="4"/>
  <c r="AL307" i="4" s="1"/>
  <c r="AV306" i="4"/>
  <c r="AI306" i="4"/>
  <c r="AH306" i="4" s="1"/>
  <c r="AF306" i="4"/>
  <c r="BQ303" i="4" s="1"/>
  <c r="BR303" i="4" s="1"/>
  <c r="Z306" i="4"/>
  <c r="R306" i="4"/>
  <c r="N306" i="4"/>
  <c r="AC306" i="4" s="1"/>
  <c r="H306" i="4"/>
  <c r="C306" i="4"/>
  <c r="AV305" i="4"/>
  <c r="AL305" i="4"/>
  <c r="AI305" i="4"/>
  <c r="AH305" i="4"/>
  <c r="AF305" i="4"/>
  <c r="Z305" i="4"/>
  <c r="R305" i="4"/>
  <c r="N305" i="4"/>
  <c r="AC305" i="4" s="1"/>
  <c r="H305" i="4"/>
  <c r="C305" i="4"/>
  <c r="AV304" i="4"/>
  <c r="AL304" i="4"/>
  <c r="AI304" i="4"/>
  <c r="AH304" i="4" s="1"/>
  <c r="AC304" i="4"/>
  <c r="Z304" i="4"/>
  <c r="AF304" i="4" s="1"/>
  <c r="BQ301" i="4" s="1"/>
  <c r="BR301" i="4" s="1"/>
  <c r="BS301" i="4" s="1"/>
  <c r="R304" i="4"/>
  <c r="N304" i="4"/>
  <c r="H304" i="4"/>
  <c r="C304" i="4"/>
  <c r="BS303" i="4"/>
  <c r="AV303" i="4"/>
  <c r="AI303" i="4"/>
  <c r="AH303" i="4" s="1"/>
  <c r="AC303" i="4"/>
  <c r="Z303" i="4"/>
  <c r="AF303" i="4" s="1"/>
  <c r="R303" i="4"/>
  <c r="N303" i="4"/>
  <c r="H303" i="4"/>
  <c r="C303" i="4"/>
  <c r="BQ302" i="4"/>
  <c r="BR302" i="4" s="1"/>
  <c r="BS302" i="4" s="1"/>
  <c r="AV302" i="4"/>
  <c r="AI302" i="4"/>
  <c r="AH302" i="4" s="1"/>
  <c r="AC302" i="4"/>
  <c r="Z302" i="4"/>
  <c r="AF302" i="4" s="1"/>
  <c r="R302" i="4"/>
  <c r="N302" i="4"/>
  <c r="H302" i="4"/>
  <c r="C302" i="4"/>
  <c r="AV301" i="4"/>
  <c r="AI301" i="4"/>
  <c r="AH301" i="4" s="1"/>
  <c r="AC301" i="4"/>
  <c r="Z301" i="4"/>
  <c r="AF301" i="4" s="1"/>
  <c r="BQ297" i="4" s="1"/>
  <c r="BR297" i="4" s="1"/>
  <c r="BS297" i="4" s="1"/>
  <c r="R301" i="4"/>
  <c r="N301" i="4"/>
  <c r="H301" i="4"/>
  <c r="G301" i="4"/>
  <c r="C301" i="4"/>
  <c r="BQ300" i="4"/>
  <c r="BR300" i="4" s="1"/>
  <c r="BS300" i="4" s="1"/>
  <c r="AV300" i="4"/>
  <c r="AI300" i="4"/>
  <c r="AH300" i="4" s="1"/>
  <c r="AC300" i="4"/>
  <c r="Z300" i="4"/>
  <c r="AF300" i="4" s="1"/>
  <c r="R300" i="4"/>
  <c r="N300" i="4"/>
  <c r="H300" i="4"/>
  <c r="C300" i="4"/>
  <c r="AV299" i="4"/>
  <c r="AI299" i="4"/>
  <c r="AH299" i="4" s="1"/>
  <c r="AC299" i="4"/>
  <c r="Z299" i="4"/>
  <c r="AF299" i="4" s="1"/>
  <c r="R299" i="4"/>
  <c r="N299" i="4"/>
  <c r="H299" i="4"/>
  <c r="C299" i="4"/>
  <c r="BQ298" i="4"/>
  <c r="BR298" i="4" s="1"/>
  <c r="BS298" i="4" s="1"/>
  <c r="AV298" i="4"/>
  <c r="AI298" i="4"/>
  <c r="AH298" i="4"/>
  <c r="Z298" i="4"/>
  <c r="AF298" i="4" s="1"/>
  <c r="R298" i="4"/>
  <c r="N298" i="4"/>
  <c r="AC298" i="4" s="1"/>
  <c r="H298" i="4"/>
  <c r="G298" i="4"/>
  <c r="C298" i="4"/>
  <c r="AV297" i="4"/>
  <c r="AI297" i="4"/>
  <c r="AH297" i="4" s="1"/>
  <c r="AC297" i="4"/>
  <c r="Z297" i="4"/>
  <c r="AF297" i="4" s="1"/>
  <c r="R297" i="4"/>
  <c r="N297" i="4"/>
  <c r="H297" i="4"/>
  <c r="G297" i="4"/>
  <c r="C297" i="4"/>
  <c r="BQ296" i="4"/>
  <c r="BR296" i="4" s="1"/>
  <c r="BS296" i="4" s="1"/>
  <c r="AV296" i="4"/>
  <c r="AI296" i="4"/>
  <c r="AH296" i="4" s="1"/>
  <c r="AC296" i="4"/>
  <c r="Z296" i="4"/>
  <c r="AF296" i="4" s="1"/>
  <c r="R296" i="4"/>
  <c r="N296" i="4"/>
  <c r="H296" i="4"/>
  <c r="G296" i="4"/>
  <c r="C296" i="4"/>
  <c r="AV295" i="4"/>
  <c r="AI295" i="4"/>
  <c r="AH295" i="4"/>
  <c r="AF295" i="4"/>
  <c r="Z295" i="4"/>
  <c r="R295" i="4"/>
  <c r="N295" i="4"/>
  <c r="AC295" i="4" s="1"/>
  <c r="H295" i="4"/>
  <c r="C295" i="4"/>
  <c r="AV293" i="4"/>
  <c r="AL293" i="4"/>
  <c r="AI293" i="4"/>
  <c r="AH293" i="4"/>
  <c r="Z293" i="4"/>
  <c r="AF293" i="4" s="1"/>
  <c r="N293" i="4"/>
  <c r="AC293" i="4" s="1"/>
  <c r="H293" i="4"/>
  <c r="C293" i="4"/>
  <c r="G293" i="4" s="1"/>
  <c r="AV292" i="4"/>
  <c r="AL292" i="4"/>
  <c r="AI292" i="4"/>
  <c r="AH292" i="4"/>
  <c r="Z292" i="4"/>
  <c r="AF292" i="4" s="1"/>
  <c r="N292" i="4"/>
  <c r="AC292" i="4" s="1"/>
  <c r="H292" i="4"/>
  <c r="C292" i="4"/>
  <c r="G292" i="4" s="1"/>
  <c r="AV291" i="4"/>
  <c r="AL291" i="4"/>
  <c r="AI291" i="4"/>
  <c r="AH291" i="4"/>
  <c r="Z291" i="4"/>
  <c r="AF291" i="4" s="1"/>
  <c r="R291" i="4"/>
  <c r="N291" i="4"/>
  <c r="AC291" i="4" s="1"/>
  <c r="H291" i="4"/>
  <c r="C291" i="4"/>
  <c r="AV290" i="4"/>
  <c r="AL290" i="4"/>
  <c r="AI290" i="4"/>
  <c r="AH290" i="4" s="1"/>
  <c r="AC290" i="4"/>
  <c r="Z290" i="4"/>
  <c r="AF290" i="4" s="1"/>
  <c r="R290" i="4"/>
  <c r="N290" i="4"/>
  <c r="H290" i="4"/>
  <c r="C290" i="4"/>
  <c r="AV289" i="4"/>
  <c r="AI289" i="4"/>
  <c r="AH289" i="4" s="1"/>
  <c r="AC289" i="4"/>
  <c r="Z289" i="4"/>
  <c r="AF289" i="4" s="1"/>
  <c r="R289" i="4"/>
  <c r="N289" i="4"/>
  <c r="H289" i="4"/>
  <c r="G289" i="4"/>
  <c r="C289" i="4"/>
  <c r="BQ288" i="4"/>
  <c r="BR288" i="4" s="1"/>
  <c r="BS288" i="4" s="1"/>
  <c r="AV288" i="4"/>
  <c r="AI288" i="4"/>
  <c r="AH288" i="4" s="1"/>
  <c r="AC288" i="4"/>
  <c r="Z288" i="4"/>
  <c r="AF288" i="4" s="1"/>
  <c r="R288" i="4"/>
  <c r="N288" i="4"/>
  <c r="H288" i="4"/>
  <c r="G288" i="4"/>
  <c r="C288" i="4"/>
  <c r="BQ287" i="4"/>
  <c r="BR287" i="4" s="1"/>
  <c r="BS287" i="4" s="1"/>
  <c r="AV287" i="4"/>
  <c r="AL287" i="4"/>
  <c r="AI287" i="4"/>
  <c r="AH287" i="4" s="1"/>
  <c r="AC287" i="4"/>
  <c r="Z287" i="4"/>
  <c r="AF287" i="4" s="1"/>
  <c r="R287" i="4"/>
  <c r="N287" i="4"/>
  <c r="H287" i="4"/>
  <c r="C287" i="4"/>
  <c r="AV286" i="4"/>
  <c r="AL286" i="4"/>
  <c r="AI286" i="4"/>
  <c r="AH286" i="4"/>
  <c r="AG286" i="4"/>
  <c r="AC286" i="4"/>
  <c r="Z286" i="4"/>
  <c r="AF286" i="4" s="1"/>
  <c r="R286" i="4"/>
  <c r="N286" i="4"/>
  <c r="H286" i="4"/>
  <c r="C286" i="4"/>
  <c r="AV285" i="4"/>
  <c r="AI285" i="4"/>
  <c r="AH285" i="4" s="1"/>
  <c r="AF285" i="4"/>
  <c r="AC285" i="4"/>
  <c r="Z285" i="4"/>
  <c r="N285" i="4"/>
  <c r="H285" i="4"/>
  <c r="C285" i="4"/>
  <c r="AL285" i="4" s="1"/>
  <c r="AV284" i="4"/>
  <c r="AI284" i="4"/>
  <c r="AH284" i="4" s="1"/>
  <c r="AF284" i="4"/>
  <c r="BQ279" i="4" s="1"/>
  <c r="Z284" i="4"/>
  <c r="N284" i="4"/>
  <c r="AC284" i="4" s="1"/>
  <c r="H284" i="4"/>
  <c r="G284" i="4"/>
  <c r="C284" i="4"/>
  <c r="AV283" i="4"/>
  <c r="AI283" i="4"/>
  <c r="AH283" i="4"/>
  <c r="AF283" i="4"/>
  <c r="Z283" i="4"/>
  <c r="R283" i="4"/>
  <c r="N283" i="4"/>
  <c r="AC283" i="4" s="1"/>
  <c r="H283" i="4"/>
  <c r="C283" i="4"/>
  <c r="AV282" i="4"/>
  <c r="AL282" i="4"/>
  <c r="AI282" i="4"/>
  <c r="AH282" i="4"/>
  <c r="AC282" i="4"/>
  <c r="Z282" i="4"/>
  <c r="AF282" i="4" s="1"/>
  <c r="R282" i="4"/>
  <c r="N282" i="4"/>
  <c r="H282" i="4"/>
  <c r="C282" i="4"/>
  <c r="AV281" i="4"/>
  <c r="AI281" i="4"/>
  <c r="AH281" i="4" s="1"/>
  <c r="AF281" i="4"/>
  <c r="AC281" i="4"/>
  <c r="Z281" i="4"/>
  <c r="R281" i="4"/>
  <c r="N281" i="4"/>
  <c r="H281" i="4"/>
  <c r="G281" i="4"/>
  <c r="C281" i="4"/>
  <c r="BQ280" i="4"/>
  <c r="BR280" i="4" s="1"/>
  <c r="BS280" i="4" s="1"/>
  <c r="AV280" i="4"/>
  <c r="AI280" i="4"/>
  <c r="AH280" i="4" s="1"/>
  <c r="AF280" i="4"/>
  <c r="Z280" i="4"/>
  <c r="R280" i="4"/>
  <c r="N280" i="4"/>
  <c r="AC280" i="4" s="1"/>
  <c r="H280" i="4"/>
  <c r="G280" i="4"/>
  <c r="C280" i="4"/>
  <c r="AL280" i="4" s="1"/>
  <c r="BR279" i="4"/>
  <c r="BS279" i="4" s="1"/>
  <c r="AV279" i="4"/>
  <c r="AL279" i="4"/>
  <c r="AI279" i="4"/>
  <c r="AH279" i="4"/>
  <c r="AC279" i="4"/>
  <c r="Z279" i="4"/>
  <c r="AF279" i="4" s="1"/>
  <c r="R279" i="4"/>
  <c r="N279" i="4"/>
  <c r="H279" i="4"/>
  <c r="G279" i="4"/>
  <c r="C279" i="4"/>
  <c r="AV278" i="4"/>
  <c r="AL278" i="4"/>
  <c r="AI278" i="4"/>
  <c r="AH278" i="4"/>
  <c r="AG278" i="4"/>
  <c r="AC278" i="4"/>
  <c r="Z278" i="4"/>
  <c r="AF278" i="4" s="1"/>
  <c r="R278" i="4"/>
  <c r="N278" i="4"/>
  <c r="H278" i="4"/>
  <c r="C278" i="4"/>
  <c r="G278" i="4" s="1"/>
  <c r="AV277" i="4"/>
  <c r="AI277" i="4"/>
  <c r="AH277" i="4" s="1"/>
  <c r="AC277" i="4"/>
  <c r="Z277" i="4"/>
  <c r="AF277" i="4" s="1"/>
  <c r="BQ272" i="4" s="1"/>
  <c r="BR272" i="4" s="1"/>
  <c r="N277" i="4"/>
  <c r="H277" i="4"/>
  <c r="C277" i="4"/>
  <c r="AL277" i="4" s="1"/>
  <c r="AV276" i="4"/>
  <c r="AI276" i="4"/>
  <c r="AH276" i="4" s="1"/>
  <c r="AF276" i="4"/>
  <c r="BQ271" i="4" s="1"/>
  <c r="BR271" i="4" s="1"/>
  <c r="Z276" i="4"/>
  <c r="N276" i="4"/>
  <c r="AC276" i="4" s="1"/>
  <c r="H276" i="4"/>
  <c r="C276" i="4"/>
  <c r="AL276" i="4" s="1"/>
  <c r="AV275" i="4"/>
  <c r="AI275" i="4"/>
  <c r="AH275" i="4"/>
  <c r="AF275" i="4"/>
  <c r="Z275" i="4"/>
  <c r="R275" i="4"/>
  <c r="N275" i="4"/>
  <c r="AC275" i="4" s="1"/>
  <c r="H275" i="4"/>
  <c r="C275" i="4"/>
  <c r="AV274" i="4"/>
  <c r="AL274" i="4"/>
  <c r="AI274" i="4"/>
  <c r="AH274" i="4"/>
  <c r="AF274" i="4"/>
  <c r="Z274" i="4"/>
  <c r="R274" i="4"/>
  <c r="N274" i="4"/>
  <c r="AC274" i="4" s="1"/>
  <c r="H274" i="4"/>
  <c r="C274" i="4"/>
  <c r="AV273" i="4"/>
  <c r="AL273" i="4"/>
  <c r="AI273" i="4"/>
  <c r="AH273" i="4"/>
  <c r="AC273" i="4"/>
  <c r="Z273" i="4"/>
  <c r="AF273" i="4" s="1"/>
  <c r="R273" i="4"/>
  <c r="N273" i="4"/>
  <c r="H273" i="4"/>
  <c r="C273" i="4"/>
  <c r="BS272" i="4"/>
  <c r="AV272" i="4"/>
  <c r="AL272" i="4"/>
  <c r="AI272" i="4"/>
  <c r="AH272" i="4"/>
  <c r="AC272" i="4"/>
  <c r="Z272" i="4"/>
  <c r="AF272" i="4" s="1"/>
  <c r="BQ270" i="4" s="1"/>
  <c r="R272" i="4"/>
  <c r="N272" i="4"/>
  <c r="H272" i="4"/>
  <c r="C272" i="4"/>
  <c r="BS271" i="4"/>
  <c r="AV271" i="4"/>
  <c r="AL271" i="4"/>
  <c r="AI271" i="4"/>
  <c r="AH271" i="4"/>
  <c r="AF271" i="4"/>
  <c r="Z271" i="4"/>
  <c r="R271" i="4"/>
  <c r="N271" i="4"/>
  <c r="AC271" i="4" s="1"/>
  <c r="H271" i="4"/>
  <c r="C271" i="4"/>
  <c r="G271" i="4" s="1"/>
  <c r="BS270" i="4"/>
  <c r="AV270" i="4"/>
  <c r="AI270" i="4"/>
  <c r="AH270" i="4" s="1"/>
  <c r="AG270" i="4"/>
  <c r="AF270" i="4"/>
  <c r="Z270" i="4"/>
  <c r="R270" i="4"/>
  <c r="N270" i="4"/>
  <c r="AC270" i="4" s="1"/>
  <c r="H270" i="4"/>
  <c r="C270" i="4"/>
  <c r="AV269" i="4"/>
  <c r="AI269" i="4"/>
  <c r="AH269" i="4"/>
  <c r="AF269" i="4"/>
  <c r="BQ264" i="4" s="1"/>
  <c r="Z269" i="4"/>
  <c r="N269" i="4"/>
  <c r="AC269" i="4" s="1"/>
  <c r="H269" i="4"/>
  <c r="G269" i="4"/>
  <c r="C269" i="4"/>
  <c r="AV268" i="4"/>
  <c r="AL268" i="4"/>
  <c r="AI268" i="4"/>
  <c r="AH268" i="4"/>
  <c r="Z268" i="4"/>
  <c r="AF268" i="4" s="1"/>
  <c r="BQ263" i="4" s="1"/>
  <c r="N268" i="4"/>
  <c r="AC268" i="4" s="1"/>
  <c r="H268" i="4"/>
  <c r="C268" i="4"/>
  <c r="AV267" i="4"/>
  <c r="AL267" i="4"/>
  <c r="AI267" i="4"/>
  <c r="AH267" i="4"/>
  <c r="AC267" i="4"/>
  <c r="Z267" i="4"/>
  <c r="AF267" i="4" s="1"/>
  <c r="R267" i="4"/>
  <c r="N267" i="4"/>
  <c r="H267" i="4"/>
  <c r="C267" i="4"/>
  <c r="AV266" i="4"/>
  <c r="AI266" i="4"/>
  <c r="AH266" i="4" s="1"/>
  <c r="AF266" i="4"/>
  <c r="Z266" i="4"/>
  <c r="R266" i="4"/>
  <c r="N266" i="4"/>
  <c r="AC266" i="4" s="1"/>
  <c r="H266" i="4"/>
  <c r="C266" i="4"/>
  <c r="AV265" i="4"/>
  <c r="AL265" i="4"/>
  <c r="AI265" i="4"/>
  <c r="AH265" i="4"/>
  <c r="AF265" i="4"/>
  <c r="Z265" i="4"/>
  <c r="R265" i="4"/>
  <c r="N265" i="4"/>
  <c r="AC265" i="4" s="1"/>
  <c r="H265" i="4"/>
  <c r="C265" i="4"/>
  <c r="BR264" i="4"/>
  <c r="BS264" i="4" s="1"/>
  <c r="AV264" i="4"/>
  <c r="AL264" i="4"/>
  <c r="AI264" i="4"/>
  <c r="AH264" i="4"/>
  <c r="AF264" i="4"/>
  <c r="Z264" i="4"/>
  <c r="R264" i="4"/>
  <c r="N264" i="4"/>
  <c r="AC264" i="4" s="1"/>
  <c r="H264" i="4"/>
  <c r="C264" i="4"/>
  <c r="G264" i="4" s="1"/>
  <c r="BR263" i="4"/>
  <c r="BS263" i="4" s="1"/>
  <c r="AV263" i="4"/>
  <c r="AI263" i="4"/>
  <c r="AH263" i="4" s="1"/>
  <c r="AF263" i="4"/>
  <c r="Z263" i="4"/>
  <c r="R263" i="4"/>
  <c r="N263" i="4"/>
  <c r="AC263" i="4" s="1"/>
  <c r="H263" i="4"/>
  <c r="C263" i="4"/>
  <c r="AV262" i="4"/>
  <c r="AI262" i="4"/>
  <c r="AH262" i="4" s="1"/>
  <c r="AG262" i="4"/>
  <c r="AF262" i="4"/>
  <c r="Z262" i="4"/>
  <c r="R262" i="4"/>
  <c r="N262" i="4"/>
  <c r="AC262" i="4" s="1"/>
  <c r="H262" i="4"/>
  <c r="G262" i="4"/>
  <c r="C262" i="4"/>
  <c r="AV261" i="4"/>
  <c r="AI261" i="4"/>
  <c r="AH261" i="4"/>
  <c r="AF261" i="4"/>
  <c r="BQ257" i="4" s="1"/>
  <c r="BR257" i="4" s="1"/>
  <c r="BS257" i="4" s="1"/>
  <c r="Z261" i="4"/>
  <c r="N261" i="4"/>
  <c r="AC261" i="4" s="1"/>
  <c r="H261" i="4"/>
  <c r="C261" i="4"/>
  <c r="AV260" i="4"/>
  <c r="AL260" i="4"/>
  <c r="AI260" i="4"/>
  <c r="AH260" i="4"/>
  <c r="Z260" i="4"/>
  <c r="AF260" i="4" s="1"/>
  <c r="BQ256" i="4" s="1"/>
  <c r="BR256" i="4" s="1"/>
  <c r="BS256" i="4" s="1"/>
  <c r="N260" i="4"/>
  <c r="AC260" i="4" s="1"/>
  <c r="H260" i="4"/>
  <c r="C260" i="4"/>
  <c r="AV259" i="4"/>
  <c r="AL259" i="4"/>
  <c r="AI259" i="4"/>
  <c r="AH259" i="4"/>
  <c r="AC259" i="4"/>
  <c r="Z259" i="4"/>
  <c r="AF259" i="4" s="1"/>
  <c r="R259" i="4"/>
  <c r="N259" i="4"/>
  <c r="H259" i="4"/>
  <c r="C259" i="4"/>
  <c r="AV258" i="4"/>
  <c r="AI258" i="4"/>
  <c r="AH258" i="4" s="1"/>
  <c r="AC258" i="4"/>
  <c r="Z258" i="4"/>
  <c r="AF258" i="4" s="1"/>
  <c r="R258" i="4"/>
  <c r="N258" i="4"/>
  <c r="H258" i="4"/>
  <c r="C258" i="4"/>
  <c r="AL258" i="4" s="1"/>
  <c r="AV257" i="4"/>
  <c r="AI257" i="4"/>
  <c r="AH257" i="4" s="1"/>
  <c r="AC257" i="4"/>
  <c r="Z257" i="4"/>
  <c r="AF257" i="4" s="1"/>
  <c r="AG260" i="4" s="1"/>
  <c r="R257" i="4"/>
  <c r="N257" i="4"/>
  <c r="H257" i="4"/>
  <c r="C257" i="4"/>
  <c r="AL257" i="4" s="1"/>
  <c r="AV256" i="4"/>
  <c r="AI256" i="4"/>
  <c r="AH256" i="4" s="1"/>
  <c r="AC256" i="4"/>
  <c r="Z256" i="4"/>
  <c r="AF256" i="4" s="1"/>
  <c r="R256" i="4"/>
  <c r="N256" i="4"/>
  <c r="H256" i="4"/>
  <c r="C256" i="4"/>
  <c r="AL256" i="4" s="1"/>
  <c r="AV255" i="4"/>
  <c r="AI255" i="4"/>
  <c r="AH255" i="4" s="1"/>
  <c r="AG255" i="4"/>
  <c r="AF255" i="4"/>
  <c r="Z255" i="4"/>
  <c r="R255" i="4"/>
  <c r="N255" i="4"/>
  <c r="AC255" i="4" s="1"/>
  <c r="H255" i="4"/>
  <c r="G255" i="4"/>
  <c r="C255" i="4"/>
  <c r="AV254" i="4"/>
  <c r="AI254" i="4"/>
  <c r="AH254" i="4"/>
  <c r="AF254" i="4"/>
  <c r="BQ250" i="4" s="1"/>
  <c r="BR250" i="4" s="1"/>
  <c r="BS250" i="4" s="1"/>
  <c r="Z254" i="4"/>
  <c r="N254" i="4"/>
  <c r="AC254" i="4" s="1"/>
  <c r="H254" i="4"/>
  <c r="C254" i="4"/>
  <c r="AV253" i="4"/>
  <c r="AL253" i="4"/>
  <c r="AI253" i="4"/>
  <c r="AH253" i="4"/>
  <c r="AG253" i="4"/>
  <c r="Z253" i="4"/>
  <c r="AF253" i="4" s="1"/>
  <c r="N253" i="4"/>
  <c r="AC253" i="4" s="1"/>
  <c r="H253" i="4"/>
  <c r="C253" i="4"/>
  <c r="AV252" i="4"/>
  <c r="AL252" i="4"/>
  <c r="AI252" i="4"/>
  <c r="AH252" i="4"/>
  <c r="AC252" i="4"/>
  <c r="Z252" i="4"/>
  <c r="AF252" i="4" s="1"/>
  <c r="R252" i="4"/>
  <c r="N252" i="4"/>
  <c r="H252" i="4"/>
  <c r="C252" i="4"/>
  <c r="AV251" i="4"/>
  <c r="AI251" i="4"/>
  <c r="AH251" i="4" s="1"/>
  <c r="AC251" i="4"/>
  <c r="Z251" i="4"/>
  <c r="AF251" i="4" s="1"/>
  <c r="R251" i="4"/>
  <c r="N251" i="4"/>
  <c r="H251" i="4"/>
  <c r="C251" i="4"/>
  <c r="AV250" i="4"/>
  <c r="AI250" i="4"/>
  <c r="AH250" i="4" s="1"/>
  <c r="AC250" i="4"/>
  <c r="Z250" i="4"/>
  <c r="AF250" i="4" s="1"/>
  <c r="R250" i="4"/>
  <c r="N250" i="4"/>
  <c r="H250" i="4"/>
  <c r="G250" i="4"/>
  <c r="C250" i="4"/>
  <c r="BQ249" i="4"/>
  <c r="BR249" i="4" s="1"/>
  <c r="BS249" i="4" s="1"/>
  <c r="AV249" i="4"/>
  <c r="AI249" i="4"/>
  <c r="AH249" i="4" s="1"/>
  <c r="AC249" i="4"/>
  <c r="Z249" i="4"/>
  <c r="AF249" i="4" s="1"/>
  <c r="R249" i="4"/>
  <c r="N249" i="4"/>
  <c r="H249" i="4"/>
  <c r="G249" i="4"/>
  <c r="C249" i="4"/>
  <c r="BS248" i="4"/>
  <c r="AV248" i="4"/>
  <c r="AI248" i="4"/>
  <c r="AH248" i="4"/>
  <c r="AG248" i="4"/>
  <c r="AC248" i="4"/>
  <c r="Z248" i="4"/>
  <c r="AF248" i="4" s="1"/>
  <c r="R248" i="4"/>
  <c r="N248" i="4"/>
  <c r="H248" i="4"/>
  <c r="G248" i="4"/>
  <c r="C248" i="4"/>
  <c r="AV247" i="4"/>
  <c r="AI247" i="4"/>
  <c r="AH247" i="4" s="1"/>
  <c r="AF247" i="4"/>
  <c r="BQ243" i="4" s="1"/>
  <c r="BR243" i="4" s="1"/>
  <c r="BS243" i="4" s="1"/>
  <c r="AC247" i="4"/>
  <c r="Z247" i="4"/>
  <c r="N247" i="4"/>
  <c r="H247" i="4"/>
  <c r="C247" i="4"/>
  <c r="AV246" i="4"/>
  <c r="AI246" i="4"/>
  <c r="AH246" i="4" s="1"/>
  <c r="Z246" i="4"/>
  <c r="AF246" i="4" s="1"/>
  <c r="N246" i="4"/>
  <c r="AC246" i="4" s="1"/>
  <c r="H246" i="4"/>
  <c r="G246" i="4"/>
  <c r="C246" i="4"/>
  <c r="AL246" i="4" s="1"/>
  <c r="AV245" i="4"/>
  <c r="AL245" i="4"/>
  <c r="AI245" i="4"/>
  <c r="AH245" i="4"/>
  <c r="AF245" i="4"/>
  <c r="Z245" i="4"/>
  <c r="R245" i="4"/>
  <c r="N245" i="4"/>
  <c r="AC245" i="4" s="1"/>
  <c r="H245" i="4"/>
  <c r="C245" i="4"/>
  <c r="AV244" i="4"/>
  <c r="AI244" i="4"/>
  <c r="AH244" i="4" s="1"/>
  <c r="AC244" i="4"/>
  <c r="Z244" i="4"/>
  <c r="AF244" i="4" s="1"/>
  <c r="R244" i="4"/>
  <c r="N244" i="4"/>
  <c r="H244" i="4"/>
  <c r="G244" i="4"/>
  <c r="C244" i="4"/>
  <c r="AV243" i="4"/>
  <c r="AI243" i="4"/>
  <c r="AH243" i="4" s="1"/>
  <c r="AC243" i="4"/>
  <c r="Z243" i="4"/>
  <c r="AF243" i="4" s="1"/>
  <c r="R243" i="4"/>
  <c r="N243" i="4"/>
  <c r="H243" i="4"/>
  <c r="G243" i="4"/>
  <c r="C243" i="4"/>
  <c r="BQ242" i="4"/>
  <c r="BR242" i="4" s="1"/>
  <c r="BS242" i="4" s="1"/>
  <c r="AV242" i="4"/>
  <c r="AI242" i="4"/>
  <c r="AH242" i="4" s="1"/>
  <c r="AC242" i="4"/>
  <c r="Z242" i="4"/>
  <c r="AF242" i="4" s="1"/>
  <c r="R242" i="4"/>
  <c r="N242" i="4"/>
  <c r="H242" i="4"/>
  <c r="C242" i="4"/>
  <c r="AV241" i="4"/>
  <c r="AI241" i="4"/>
  <c r="AH241" i="4" s="1"/>
  <c r="AG241" i="4"/>
  <c r="AF241" i="4"/>
  <c r="AG246" i="4" s="1"/>
  <c r="Z241" i="4"/>
  <c r="R241" i="4"/>
  <c r="N241" i="4"/>
  <c r="AC241" i="4" s="1"/>
  <c r="H241" i="4"/>
  <c r="C241" i="4"/>
  <c r="AV240" i="4"/>
  <c r="AI240" i="4"/>
  <c r="AH240" i="4"/>
  <c r="AF240" i="4"/>
  <c r="Z240" i="4"/>
  <c r="N240" i="4"/>
  <c r="AC240" i="4" s="1"/>
  <c r="H240" i="4"/>
  <c r="C240" i="4"/>
  <c r="G240" i="4" s="1"/>
  <c r="AV239" i="4"/>
  <c r="AI239" i="4"/>
  <c r="AH239" i="4"/>
  <c r="Z239" i="4"/>
  <c r="AF239" i="4" s="1"/>
  <c r="BQ235" i="4" s="1"/>
  <c r="N239" i="4"/>
  <c r="AC239" i="4" s="1"/>
  <c r="H239" i="4"/>
  <c r="C239" i="4"/>
  <c r="AV238" i="4"/>
  <c r="AI238" i="4"/>
  <c r="AH238" i="4" s="1"/>
  <c r="AF238" i="4"/>
  <c r="AC238" i="4"/>
  <c r="Z238" i="4"/>
  <c r="R238" i="4"/>
  <c r="N238" i="4"/>
  <c r="H238" i="4"/>
  <c r="C238" i="4"/>
  <c r="AV237" i="4"/>
  <c r="AI237" i="4"/>
  <c r="AH237" i="4"/>
  <c r="AF237" i="4"/>
  <c r="Z237" i="4"/>
  <c r="R237" i="4"/>
  <c r="N237" i="4"/>
  <c r="AC237" i="4" s="1"/>
  <c r="H237" i="4"/>
  <c r="C237" i="4"/>
  <c r="BR236" i="4"/>
  <c r="BS236" i="4" s="1"/>
  <c r="BQ236" i="4"/>
  <c r="AV236" i="4"/>
  <c r="AI236" i="4"/>
  <c r="AH236" i="4"/>
  <c r="AF236" i="4"/>
  <c r="Z236" i="4"/>
  <c r="R236" i="4"/>
  <c r="N236" i="4"/>
  <c r="AC236" i="4" s="1"/>
  <c r="H236" i="4"/>
  <c r="C236" i="4"/>
  <c r="G236" i="4" s="1"/>
  <c r="BR235" i="4"/>
  <c r="BS235" i="4" s="1"/>
  <c r="AV235" i="4"/>
  <c r="AI235" i="4"/>
  <c r="AH235" i="4"/>
  <c r="AF235" i="4"/>
  <c r="Z235" i="4"/>
  <c r="R235" i="4"/>
  <c r="N235" i="4"/>
  <c r="AC235" i="4" s="1"/>
  <c r="H235" i="4"/>
  <c r="C235" i="4"/>
  <c r="G235" i="4" s="1"/>
  <c r="BS234" i="4"/>
  <c r="AV234" i="4"/>
  <c r="AI234" i="4"/>
  <c r="AH234" i="4" s="1"/>
  <c r="AG234" i="4"/>
  <c r="AF234" i="4"/>
  <c r="BQ234" i="4" s="1"/>
  <c r="Z234" i="4"/>
  <c r="R234" i="4"/>
  <c r="N234" i="4"/>
  <c r="AC234" i="4" s="1"/>
  <c r="H234" i="4"/>
  <c r="C234" i="4"/>
  <c r="G234" i="4" s="1"/>
  <c r="AV233" i="4"/>
  <c r="AL233" i="4"/>
  <c r="AI233" i="4"/>
  <c r="AH233" i="4"/>
  <c r="Z233" i="4"/>
  <c r="AF233" i="4" s="1"/>
  <c r="N233" i="4"/>
  <c r="AC233" i="4" s="1"/>
  <c r="H233" i="4"/>
  <c r="C233" i="4"/>
  <c r="G233" i="4" s="1"/>
  <c r="AV232" i="4"/>
  <c r="AL232" i="4"/>
  <c r="AI232" i="4"/>
  <c r="AH232" i="4"/>
  <c r="Z232" i="4"/>
  <c r="AF232" i="4" s="1"/>
  <c r="BQ228" i="4" s="1"/>
  <c r="BR228" i="4" s="1"/>
  <c r="BS228" i="4" s="1"/>
  <c r="N232" i="4"/>
  <c r="AC232" i="4" s="1"/>
  <c r="H232" i="4"/>
  <c r="C232" i="4"/>
  <c r="G232" i="4" s="1"/>
  <c r="AV231" i="4"/>
  <c r="AL231" i="4"/>
  <c r="AI231" i="4"/>
  <c r="AH231" i="4"/>
  <c r="Z231" i="4"/>
  <c r="AF231" i="4" s="1"/>
  <c r="R231" i="4"/>
  <c r="N231" i="4"/>
  <c r="AC231" i="4" s="1"/>
  <c r="H231" i="4"/>
  <c r="C231" i="4"/>
  <c r="AV230" i="4"/>
  <c r="AI230" i="4"/>
  <c r="AH230" i="4" s="1"/>
  <c r="AF230" i="4"/>
  <c r="AC230" i="4"/>
  <c r="Z230" i="4"/>
  <c r="R230" i="4"/>
  <c r="N230" i="4"/>
  <c r="H230" i="4"/>
  <c r="G230" i="4"/>
  <c r="C230" i="4"/>
  <c r="BQ229" i="4"/>
  <c r="BR229" i="4" s="1"/>
  <c r="BS229" i="4" s="1"/>
  <c r="AV229" i="4"/>
  <c r="AI229" i="4"/>
  <c r="AH229" i="4" s="1"/>
  <c r="AF229" i="4"/>
  <c r="AC229" i="4"/>
  <c r="Z229" i="4"/>
  <c r="R229" i="4"/>
  <c r="N229" i="4"/>
  <c r="H229" i="4"/>
  <c r="G229" i="4"/>
  <c r="C229" i="4"/>
  <c r="AV228" i="4"/>
  <c r="AI228" i="4"/>
  <c r="AH228" i="4" s="1"/>
  <c r="AF228" i="4"/>
  <c r="AC228" i="4"/>
  <c r="Z228" i="4"/>
  <c r="R228" i="4"/>
  <c r="N228" i="4"/>
  <c r="H228" i="4"/>
  <c r="C228" i="4"/>
  <c r="BQ227" i="4"/>
  <c r="BR227" i="4" s="1"/>
  <c r="BS227" i="4" s="1"/>
  <c r="AV227" i="4"/>
  <c r="AI227" i="4"/>
  <c r="AH227" i="4" s="1"/>
  <c r="AG227" i="4"/>
  <c r="AF227" i="4"/>
  <c r="BO230" i="4" s="1"/>
  <c r="Z227" i="4"/>
  <c r="R227" i="4"/>
  <c r="N227" i="4"/>
  <c r="AC227" i="4" s="1"/>
  <c r="H227" i="4"/>
  <c r="C227" i="4"/>
  <c r="AV226" i="4"/>
  <c r="AL226" i="4"/>
  <c r="AI226" i="4"/>
  <c r="AH226" i="4"/>
  <c r="Z226" i="4"/>
  <c r="AF226" i="4" s="1"/>
  <c r="BQ222" i="4" s="1"/>
  <c r="BR222" i="4" s="1"/>
  <c r="BS222" i="4" s="1"/>
  <c r="N226" i="4"/>
  <c r="AC226" i="4" s="1"/>
  <c r="H226" i="4"/>
  <c r="C226" i="4"/>
  <c r="G226" i="4" s="1"/>
  <c r="AV225" i="4"/>
  <c r="AL225" i="4"/>
  <c r="AI225" i="4"/>
  <c r="AH225" i="4"/>
  <c r="Z225" i="4"/>
  <c r="AF225" i="4" s="1"/>
  <c r="N225" i="4"/>
  <c r="AC225" i="4" s="1"/>
  <c r="H225" i="4"/>
  <c r="C225" i="4"/>
  <c r="G225" i="4" s="1"/>
  <c r="AV224" i="4"/>
  <c r="AL224" i="4"/>
  <c r="AI224" i="4"/>
  <c r="AH224" i="4"/>
  <c r="Z224" i="4"/>
  <c r="AF224" i="4" s="1"/>
  <c r="BQ220" i="4" s="1"/>
  <c r="BR220" i="4" s="1"/>
  <c r="BS220" i="4" s="1"/>
  <c r="R224" i="4"/>
  <c r="N224" i="4"/>
  <c r="AC224" i="4" s="1"/>
  <c r="H224" i="4"/>
  <c r="C224" i="4"/>
  <c r="AV223" i="4"/>
  <c r="AI223" i="4"/>
  <c r="AH223" i="4" s="1"/>
  <c r="AC223" i="4"/>
  <c r="Z223" i="4"/>
  <c r="AF223" i="4" s="1"/>
  <c r="R223" i="4"/>
  <c r="N223" i="4"/>
  <c r="H223" i="4"/>
  <c r="G223" i="4"/>
  <c r="C223" i="4"/>
  <c r="AV222" i="4"/>
  <c r="AI222" i="4"/>
  <c r="AH222" i="4" s="1"/>
  <c r="AC222" i="4"/>
  <c r="Z222" i="4"/>
  <c r="AF222" i="4" s="1"/>
  <c r="R222" i="4"/>
  <c r="N222" i="4"/>
  <c r="H222" i="4"/>
  <c r="G222" i="4"/>
  <c r="C222" i="4"/>
  <c r="BQ221" i="4"/>
  <c r="BR221" i="4" s="1"/>
  <c r="BS221" i="4" s="1"/>
  <c r="AV221" i="4"/>
  <c r="AI221" i="4"/>
  <c r="AH221" i="4" s="1"/>
  <c r="AC221" i="4"/>
  <c r="Z221" i="4"/>
  <c r="AF221" i="4" s="1"/>
  <c r="BO223" i="4" s="1"/>
  <c r="R221" i="4"/>
  <c r="N221" i="4"/>
  <c r="H221" i="4"/>
  <c r="C221" i="4"/>
  <c r="AV220" i="4"/>
  <c r="AI220" i="4"/>
  <c r="AH220" i="4" s="1"/>
  <c r="AG220" i="4"/>
  <c r="AF220" i="4"/>
  <c r="Z220" i="4"/>
  <c r="R220" i="4"/>
  <c r="N220" i="4"/>
  <c r="AC220" i="4" s="1"/>
  <c r="H220" i="4"/>
  <c r="C220" i="4"/>
  <c r="AV219" i="4"/>
  <c r="AL219" i="4"/>
  <c r="AI219" i="4"/>
  <c r="AH219" i="4"/>
  <c r="Z219" i="4"/>
  <c r="AF219" i="4" s="1"/>
  <c r="BQ214" i="4" s="1"/>
  <c r="BR214" i="4" s="1"/>
  <c r="BS214" i="4" s="1"/>
  <c r="N219" i="4"/>
  <c r="AC219" i="4" s="1"/>
  <c r="H219" i="4"/>
  <c r="C219" i="4"/>
  <c r="G219" i="4" s="1"/>
  <c r="AV218" i="4"/>
  <c r="AL218" i="4"/>
  <c r="AI218" i="4"/>
  <c r="AH218" i="4"/>
  <c r="AC218" i="4"/>
  <c r="Z218" i="4"/>
  <c r="AF218" i="4" s="1"/>
  <c r="BQ213" i="4" s="1"/>
  <c r="N218" i="4"/>
  <c r="H218" i="4"/>
  <c r="C218" i="4"/>
  <c r="AV217" i="4"/>
  <c r="AL217" i="4"/>
  <c r="AI217" i="4"/>
  <c r="AH217" i="4" s="1"/>
  <c r="AC217" i="4"/>
  <c r="Z217" i="4"/>
  <c r="AF217" i="4" s="1"/>
  <c r="R217" i="4"/>
  <c r="N217" i="4"/>
  <c r="H217" i="4"/>
  <c r="C217" i="4"/>
  <c r="AV216" i="4"/>
  <c r="AI216" i="4"/>
  <c r="AH216" i="4"/>
  <c r="AF216" i="4"/>
  <c r="Z216" i="4"/>
  <c r="R216" i="4"/>
  <c r="N216" i="4"/>
  <c r="AC216" i="4" s="1"/>
  <c r="H216" i="4"/>
  <c r="C216" i="4"/>
  <c r="G216" i="4" s="1"/>
  <c r="AV215" i="4"/>
  <c r="AL215" i="4"/>
  <c r="AI215" i="4"/>
  <c r="AH215" i="4"/>
  <c r="Z215" i="4"/>
  <c r="AF215" i="4" s="1"/>
  <c r="R215" i="4"/>
  <c r="N215" i="4"/>
  <c r="AC215" i="4" s="1"/>
  <c r="H215" i="4"/>
  <c r="C215" i="4"/>
  <c r="AV214" i="4"/>
  <c r="AL214" i="4"/>
  <c r="AI214" i="4"/>
  <c r="AH214" i="4"/>
  <c r="Z214" i="4"/>
  <c r="AF214" i="4" s="1"/>
  <c r="R214" i="4"/>
  <c r="N214" i="4"/>
  <c r="AC214" i="4" s="1"/>
  <c r="H214" i="4"/>
  <c r="C214" i="4"/>
  <c r="G214" i="4" s="1"/>
  <c r="BR213" i="4"/>
  <c r="BS213" i="4" s="1"/>
  <c r="AV213" i="4"/>
  <c r="AI213" i="4"/>
  <c r="AH213" i="4" s="1"/>
  <c r="AC213" i="4"/>
  <c r="Z213" i="4"/>
  <c r="AF213" i="4" s="1"/>
  <c r="R213" i="4"/>
  <c r="N213" i="4"/>
  <c r="H213" i="4"/>
  <c r="C213" i="4"/>
  <c r="BS212" i="4"/>
  <c r="AV212" i="4"/>
  <c r="AI212" i="4"/>
  <c r="AH212" i="4"/>
  <c r="Z212" i="4"/>
  <c r="AF212" i="4" s="1"/>
  <c r="R212" i="4"/>
  <c r="N212" i="4"/>
  <c r="AC212" i="4" s="1"/>
  <c r="H212" i="4"/>
  <c r="C212" i="4"/>
  <c r="G212" i="4" s="1"/>
  <c r="AV211" i="4"/>
  <c r="AL211" i="4"/>
  <c r="AI211" i="4"/>
  <c r="AH211" i="4"/>
  <c r="AC211" i="4"/>
  <c r="Z211" i="4"/>
  <c r="AF211" i="4" s="1"/>
  <c r="BQ206" i="4" s="1"/>
  <c r="BR206" i="4" s="1"/>
  <c r="BS206" i="4" s="1"/>
  <c r="N211" i="4"/>
  <c r="H211" i="4"/>
  <c r="C211" i="4"/>
  <c r="G211" i="4" s="1"/>
  <c r="AV210" i="4"/>
  <c r="AL210" i="4"/>
  <c r="AI210" i="4"/>
  <c r="AH210" i="4"/>
  <c r="AC210" i="4"/>
  <c r="Z210" i="4"/>
  <c r="AF210" i="4" s="1"/>
  <c r="BQ205" i="4" s="1"/>
  <c r="BR205" i="4" s="1"/>
  <c r="N210" i="4"/>
  <c r="H210" i="4"/>
  <c r="C210" i="4"/>
  <c r="AV209" i="4"/>
  <c r="AI209" i="4"/>
  <c r="AH209" i="4" s="1"/>
  <c r="AF209" i="4"/>
  <c r="AC209" i="4"/>
  <c r="Z209" i="4"/>
  <c r="R209" i="4"/>
  <c r="N209" i="4"/>
  <c r="H209" i="4"/>
  <c r="G209" i="4"/>
  <c r="C209" i="4"/>
  <c r="AV208" i="4"/>
  <c r="AL208" i="4"/>
  <c r="AI208" i="4"/>
  <c r="AH208" i="4"/>
  <c r="AF208" i="4"/>
  <c r="Z208" i="4"/>
  <c r="R208" i="4"/>
  <c r="N208" i="4"/>
  <c r="AC208" i="4" s="1"/>
  <c r="H208" i="4"/>
  <c r="C208" i="4"/>
  <c r="G208" i="4" s="1"/>
  <c r="AV207" i="4"/>
  <c r="AL207" i="4"/>
  <c r="AI207" i="4"/>
  <c r="AH207" i="4" s="1"/>
  <c r="AC207" i="4"/>
  <c r="Z207" i="4"/>
  <c r="AF207" i="4" s="1"/>
  <c r="R207" i="4"/>
  <c r="N207" i="4"/>
  <c r="H207" i="4"/>
  <c r="C207" i="4"/>
  <c r="AV206" i="4"/>
  <c r="AL206" i="4"/>
  <c r="AI206" i="4"/>
  <c r="AH206" i="4" s="1"/>
  <c r="AC206" i="4"/>
  <c r="Z206" i="4"/>
  <c r="AF206" i="4" s="1"/>
  <c r="R206" i="4"/>
  <c r="N206" i="4"/>
  <c r="H206" i="4"/>
  <c r="C206" i="4"/>
  <c r="BS205" i="4"/>
  <c r="AV205" i="4"/>
  <c r="AI205" i="4"/>
  <c r="AH205" i="4"/>
  <c r="AF205" i="4"/>
  <c r="Z205" i="4"/>
  <c r="R205" i="4"/>
  <c r="N205" i="4"/>
  <c r="AC205" i="4" s="1"/>
  <c r="H205" i="4"/>
  <c r="G205" i="4"/>
  <c r="C205" i="4"/>
  <c r="AL205" i="4" s="1"/>
  <c r="AV204" i="4"/>
  <c r="AL204" i="4"/>
  <c r="AI204" i="4"/>
  <c r="AH204" i="4" s="1"/>
  <c r="AF204" i="4"/>
  <c r="Z204" i="4"/>
  <c r="R204" i="4"/>
  <c r="N204" i="4"/>
  <c r="AC204" i="4" s="1"/>
  <c r="H204" i="4"/>
  <c r="C204" i="4"/>
  <c r="AV203" i="4"/>
  <c r="AL203" i="4"/>
  <c r="AI203" i="4"/>
  <c r="AH203" i="4"/>
  <c r="Z203" i="4"/>
  <c r="AF203" i="4" s="1"/>
  <c r="BQ199" i="4" s="1"/>
  <c r="N203" i="4"/>
  <c r="AC203" i="4" s="1"/>
  <c r="H203" i="4"/>
  <c r="C203" i="4"/>
  <c r="G203" i="4" s="1"/>
  <c r="AV202" i="4"/>
  <c r="AL202" i="4"/>
  <c r="AI202" i="4"/>
  <c r="AH202" i="4"/>
  <c r="AC202" i="4"/>
  <c r="Z202" i="4"/>
  <c r="AF202" i="4" s="1"/>
  <c r="BQ198" i="4" s="1"/>
  <c r="N202" i="4"/>
  <c r="H202" i="4"/>
  <c r="C202" i="4"/>
  <c r="AV201" i="4"/>
  <c r="AI201" i="4"/>
  <c r="AH201" i="4" s="1"/>
  <c r="AC201" i="4"/>
  <c r="Z201" i="4"/>
  <c r="AF201" i="4" s="1"/>
  <c r="R201" i="4"/>
  <c r="N201" i="4"/>
  <c r="H201" i="4"/>
  <c r="C201" i="4"/>
  <c r="AL201" i="4" s="1"/>
  <c r="AV200" i="4"/>
  <c r="AL200" i="4"/>
  <c r="AI200" i="4"/>
  <c r="AH200" i="4"/>
  <c r="AF200" i="4"/>
  <c r="Z200" i="4"/>
  <c r="R200" i="4"/>
  <c r="N200" i="4"/>
  <c r="AC200" i="4" s="1"/>
  <c r="H200" i="4"/>
  <c r="C200" i="4"/>
  <c r="G200" i="4" s="1"/>
  <c r="BR199" i="4"/>
  <c r="BS199" i="4" s="1"/>
  <c r="AV199" i="4"/>
  <c r="AL199" i="4"/>
  <c r="AI199" i="4"/>
  <c r="AH199" i="4"/>
  <c r="AF199" i="4"/>
  <c r="Z199" i="4"/>
  <c r="R199" i="4"/>
  <c r="N199" i="4"/>
  <c r="AC199" i="4" s="1"/>
  <c r="H199" i="4"/>
  <c r="C199" i="4"/>
  <c r="G199" i="4" s="1"/>
  <c r="BR198" i="4"/>
  <c r="BS198" i="4" s="1"/>
  <c r="AV198" i="4"/>
  <c r="AI198" i="4"/>
  <c r="AH198" i="4" s="1"/>
  <c r="AC198" i="4"/>
  <c r="Z198" i="4"/>
  <c r="AF198" i="4" s="1"/>
  <c r="R198" i="4"/>
  <c r="N198" i="4"/>
  <c r="H198" i="4"/>
  <c r="C198" i="4"/>
  <c r="AL198" i="4" s="1"/>
  <c r="BS197" i="4"/>
  <c r="AV197" i="4"/>
  <c r="AI197" i="4"/>
  <c r="AH197" i="4" s="1"/>
  <c r="AF197" i="4"/>
  <c r="Z197" i="4"/>
  <c r="R197" i="4"/>
  <c r="N197" i="4"/>
  <c r="AC197" i="4" s="1"/>
  <c r="H197" i="4"/>
  <c r="C197" i="4"/>
  <c r="AV196" i="4"/>
  <c r="AI196" i="4"/>
  <c r="AH196" i="4"/>
  <c r="AF196" i="4"/>
  <c r="BQ191" i="4" s="1"/>
  <c r="Z196" i="4"/>
  <c r="N196" i="4"/>
  <c r="AC196" i="4" s="1"/>
  <c r="H196" i="4"/>
  <c r="C196" i="4"/>
  <c r="AV195" i="4"/>
  <c r="AL195" i="4"/>
  <c r="AI195" i="4"/>
  <c r="AH195" i="4"/>
  <c r="AG195" i="4"/>
  <c r="Z195" i="4"/>
  <c r="AF195" i="4" s="1"/>
  <c r="BQ190" i="4" s="1"/>
  <c r="N195" i="4"/>
  <c r="AC195" i="4" s="1"/>
  <c r="H195" i="4"/>
  <c r="C195" i="4"/>
  <c r="AV194" i="4"/>
  <c r="AL194" i="4"/>
  <c r="AI194" i="4"/>
  <c r="AH194" i="4"/>
  <c r="AC194" i="4"/>
  <c r="Z194" i="4"/>
  <c r="AF194" i="4" s="1"/>
  <c r="R194" i="4"/>
  <c r="N194" i="4"/>
  <c r="H194" i="4"/>
  <c r="C194" i="4"/>
  <c r="AV193" i="4"/>
  <c r="AI193" i="4"/>
  <c r="AH193" i="4" s="1"/>
  <c r="AC193" i="4"/>
  <c r="Z193" i="4"/>
  <c r="AF193" i="4" s="1"/>
  <c r="R193" i="4"/>
  <c r="N193" i="4"/>
  <c r="H193" i="4"/>
  <c r="C193" i="4"/>
  <c r="AL193" i="4" s="1"/>
  <c r="AV192" i="4"/>
  <c r="AL192" i="4"/>
  <c r="AI192" i="4"/>
  <c r="AH192" i="4"/>
  <c r="AF192" i="4"/>
  <c r="Z192" i="4"/>
  <c r="R192" i="4"/>
  <c r="N192" i="4"/>
  <c r="AC192" i="4" s="1"/>
  <c r="H192" i="4"/>
  <c r="C192" i="4"/>
  <c r="G192" i="4" s="1"/>
  <c r="BR191" i="4"/>
  <c r="BS191" i="4" s="1"/>
  <c r="AV191" i="4"/>
  <c r="AL191" i="4"/>
  <c r="AI191" i="4"/>
  <c r="AH191" i="4"/>
  <c r="AF191" i="4"/>
  <c r="Z191" i="4"/>
  <c r="R191" i="4"/>
  <c r="N191" i="4"/>
  <c r="AC191" i="4" s="1"/>
  <c r="H191" i="4"/>
  <c r="C191" i="4"/>
  <c r="G191" i="4" s="1"/>
  <c r="BR190" i="4"/>
  <c r="BS190" i="4" s="1"/>
  <c r="AV190" i="4"/>
  <c r="AL190" i="4"/>
  <c r="AI190" i="4"/>
  <c r="AH190" i="4"/>
  <c r="AF190" i="4"/>
  <c r="Z190" i="4"/>
  <c r="R190" i="4"/>
  <c r="N190" i="4"/>
  <c r="AC190" i="4" s="1"/>
  <c r="H190" i="4"/>
  <c r="C190" i="4"/>
  <c r="G190" i="4" s="1"/>
  <c r="AV189" i="4"/>
  <c r="AL189" i="4"/>
  <c r="AI189" i="4"/>
  <c r="AH189" i="4"/>
  <c r="AF189" i="4"/>
  <c r="Z189" i="4"/>
  <c r="R189" i="4"/>
  <c r="N189" i="4"/>
  <c r="AC189" i="4" s="1"/>
  <c r="H189" i="4"/>
  <c r="C189" i="4"/>
  <c r="G189" i="4" s="1"/>
  <c r="AV188" i="4"/>
  <c r="AL188" i="4"/>
  <c r="AI188" i="4"/>
  <c r="AH188" i="4"/>
  <c r="Z188" i="4"/>
  <c r="AF188" i="4" s="1"/>
  <c r="BQ184" i="4" s="1"/>
  <c r="N188" i="4"/>
  <c r="AC188" i="4" s="1"/>
  <c r="H188" i="4"/>
  <c r="C188" i="4"/>
  <c r="G188" i="4" s="1"/>
  <c r="AV187" i="4"/>
  <c r="AL187" i="4"/>
  <c r="AI187" i="4"/>
  <c r="AH187" i="4"/>
  <c r="AC187" i="4"/>
  <c r="Z187" i="4"/>
  <c r="AF187" i="4" s="1"/>
  <c r="BQ183" i="4" s="1"/>
  <c r="N187" i="4"/>
  <c r="H187" i="4"/>
  <c r="C187" i="4"/>
  <c r="AV186" i="4"/>
  <c r="AI186" i="4"/>
  <c r="AH186" i="4" s="1"/>
  <c r="AC186" i="4"/>
  <c r="Z186" i="4"/>
  <c r="AF186" i="4" s="1"/>
  <c r="R186" i="4"/>
  <c r="N186" i="4"/>
  <c r="H186" i="4"/>
  <c r="C186" i="4"/>
  <c r="AL186" i="4" s="1"/>
  <c r="AV185" i="4"/>
  <c r="AL185" i="4"/>
  <c r="AI185" i="4"/>
  <c r="AH185" i="4"/>
  <c r="AF185" i="4"/>
  <c r="Z185" i="4"/>
  <c r="R185" i="4"/>
  <c r="N185" i="4"/>
  <c r="AC185" i="4" s="1"/>
  <c r="H185" i="4"/>
  <c r="C185" i="4"/>
  <c r="G185" i="4" s="1"/>
  <c r="BR184" i="4"/>
  <c r="BS184" i="4" s="1"/>
  <c r="AV184" i="4"/>
  <c r="AL184" i="4"/>
  <c r="AI184" i="4"/>
  <c r="AH184" i="4"/>
  <c r="AF184" i="4"/>
  <c r="Z184" i="4"/>
  <c r="R184" i="4"/>
  <c r="N184" i="4"/>
  <c r="AC184" i="4" s="1"/>
  <c r="H184" i="4"/>
  <c r="C184" i="4"/>
  <c r="G184" i="4" s="1"/>
  <c r="BR183" i="4"/>
  <c r="BS183" i="4" s="1"/>
  <c r="AV183" i="4"/>
  <c r="AL183" i="4"/>
  <c r="AI183" i="4"/>
  <c r="AH183" i="4"/>
  <c r="AF183" i="4"/>
  <c r="Z183" i="4"/>
  <c r="R183" i="4"/>
  <c r="N183" i="4"/>
  <c r="AC183" i="4" s="1"/>
  <c r="H183" i="4"/>
  <c r="C183" i="4"/>
  <c r="G183" i="4" s="1"/>
  <c r="BS182" i="4"/>
  <c r="BQ182" i="4"/>
  <c r="AV182" i="4"/>
  <c r="AI182" i="4"/>
  <c r="AH182" i="4" s="1"/>
  <c r="AF182" i="4"/>
  <c r="Z182" i="4"/>
  <c r="R182" i="4"/>
  <c r="N182" i="4"/>
  <c r="AC182" i="4" s="1"/>
  <c r="H182" i="4"/>
  <c r="C182" i="4"/>
  <c r="AV181" i="4"/>
  <c r="AI181" i="4"/>
  <c r="AH181" i="4"/>
  <c r="AF181" i="4"/>
  <c r="Z181" i="4"/>
  <c r="N181" i="4"/>
  <c r="AC181" i="4" s="1"/>
  <c r="H181" i="4"/>
  <c r="C181" i="4"/>
  <c r="AV180" i="4"/>
  <c r="AL180" i="4"/>
  <c r="AI180" i="4"/>
  <c r="AH180" i="4"/>
  <c r="Z180" i="4"/>
  <c r="AF180" i="4" s="1"/>
  <c r="N180" i="4"/>
  <c r="AC180" i="4" s="1"/>
  <c r="H180" i="4"/>
  <c r="C180" i="4"/>
  <c r="AV179" i="4"/>
  <c r="AL179" i="4"/>
  <c r="AI179" i="4"/>
  <c r="AH179" i="4"/>
  <c r="AC179" i="4"/>
  <c r="Z179" i="4"/>
  <c r="AF179" i="4" s="1"/>
  <c r="R179" i="4"/>
  <c r="N179" i="4"/>
  <c r="H179" i="4"/>
  <c r="C179" i="4"/>
  <c r="AV178" i="4"/>
  <c r="AI178" i="4"/>
  <c r="AH178" i="4" s="1"/>
  <c r="AF178" i="4"/>
  <c r="Z178" i="4"/>
  <c r="R178" i="4"/>
  <c r="N178" i="4"/>
  <c r="AC178" i="4" s="1"/>
  <c r="H178" i="4"/>
  <c r="C178" i="4"/>
  <c r="BQ177" i="4"/>
  <c r="BR177" i="4" s="1"/>
  <c r="BS177" i="4" s="1"/>
  <c r="AV177" i="4"/>
  <c r="AI177" i="4"/>
  <c r="AH177" i="4" s="1"/>
  <c r="AF177" i="4"/>
  <c r="Z177" i="4"/>
  <c r="R177" i="4"/>
  <c r="N177" i="4"/>
  <c r="AC177" i="4" s="1"/>
  <c r="H177" i="4"/>
  <c r="C177" i="4"/>
  <c r="BQ176" i="4"/>
  <c r="BR176" i="4" s="1"/>
  <c r="BS176" i="4" s="1"/>
  <c r="AV176" i="4"/>
  <c r="AI176" i="4"/>
  <c r="AH176" i="4" s="1"/>
  <c r="AF176" i="4"/>
  <c r="Z176" i="4"/>
  <c r="R176" i="4"/>
  <c r="N176" i="4"/>
  <c r="AC176" i="4" s="1"/>
  <c r="H176" i="4"/>
  <c r="C176" i="4"/>
  <c r="AV175" i="4"/>
  <c r="AI175" i="4"/>
  <c r="AH175" i="4" s="1"/>
  <c r="AF175" i="4"/>
  <c r="Z175" i="4"/>
  <c r="R175" i="4"/>
  <c r="N175" i="4"/>
  <c r="AC175" i="4" s="1"/>
  <c r="H175" i="4"/>
  <c r="C175" i="4"/>
  <c r="AV174" i="4"/>
  <c r="AI174" i="4"/>
  <c r="AH174" i="4"/>
  <c r="AF174" i="4"/>
  <c r="BQ170" i="4" s="1"/>
  <c r="Z174" i="4"/>
  <c r="N174" i="4"/>
  <c r="AC174" i="4" s="1"/>
  <c r="H174" i="4"/>
  <c r="C174" i="4"/>
  <c r="AV173" i="4"/>
  <c r="AI173" i="4"/>
  <c r="AH173" i="4"/>
  <c r="AF173" i="4"/>
  <c r="BQ169" i="4" s="1"/>
  <c r="Z173" i="4"/>
  <c r="N173" i="4"/>
  <c r="AC173" i="4" s="1"/>
  <c r="H173" i="4"/>
  <c r="C173" i="4"/>
  <c r="AV172" i="4"/>
  <c r="AL172" i="4"/>
  <c r="AI172" i="4"/>
  <c r="AH172" i="4"/>
  <c r="AF172" i="4"/>
  <c r="Z172" i="4"/>
  <c r="R172" i="4"/>
  <c r="N172" i="4"/>
  <c r="AC172" i="4" s="1"/>
  <c r="H172" i="4"/>
  <c r="C172" i="4"/>
  <c r="AV171" i="4"/>
  <c r="AI171" i="4"/>
  <c r="AH171" i="4" s="1"/>
  <c r="AC171" i="4"/>
  <c r="Z171" i="4"/>
  <c r="AF171" i="4" s="1"/>
  <c r="R171" i="4"/>
  <c r="N171" i="4"/>
  <c r="H171" i="4"/>
  <c r="C171" i="4"/>
  <c r="AL171" i="4" s="1"/>
  <c r="BS170" i="4"/>
  <c r="AV170" i="4"/>
  <c r="AL170" i="4"/>
  <c r="AI170" i="4"/>
  <c r="AH170" i="4"/>
  <c r="AC170" i="4"/>
  <c r="Z170" i="4"/>
  <c r="AF170" i="4" s="1"/>
  <c r="BQ168" i="4" s="1"/>
  <c r="R170" i="4"/>
  <c r="N170" i="4"/>
  <c r="H170" i="4"/>
  <c r="C170" i="4"/>
  <c r="G170" i="4" s="1"/>
  <c r="BS169" i="4"/>
  <c r="AV169" i="4"/>
  <c r="AL169" i="4"/>
  <c r="AI169" i="4"/>
  <c r="AH169" i="4"/>
  <c r="AF169" i="4"/>
  <c r="Z169" i="4"/>
  <c r="R169" i="4"/>
  <c r="N169" i="4"/>
  <c r="AC169" i="4" s="1"/>
  <c r="H169" i="4"/>
  <c r="C169" i="4"/>
  <c r="G169" i="4" s="1"/>
  <c r="BS168" i="4"/>
  <c r="AV168" i="4"/>
  <c r="AI168" i="4"/>
  <c r="AH168" i="4" s="1"/>
  <c r="AF168" i="4"/>
  <c r="Z168" i="4"/>
  <c r="R168" i="4"/>
  <c r="N168" i="4"/>
  <c r="AC168" i="4" s="1"/>
  <c r="H168" i="4"/>
  <c r="C168" i="4"/>
  <c r="AV167" i="4"/>
  <c r="AI167" i="4"/>
  <c r="AH167" i="4"/>
  <c r="AF167" i="4"/>
  <c r="BQ164" i="4" s="1"/>
  <c r="BR164" i="4" s="1"/>
  <c r="BS164" i="4" s="1"/>
  <c r="Z167" i="4"/>
  <c r="N167" i="4"/>
  <c r="AC167" i="4" s="1"/>
  <c r="H167" i="4"/>
  <c r="G167" i="4"/>
  <c r="C167" i="4"/>
  <c r="AV166" i="4"/>
  <c r="AI166" i="4"/>
  <c r="AH166" i="4"/>
  <c r="AF166" i="4"/>
  <c r="BQ163" i="4" s="1"/>
  <c r="BR163" i="4" s="1"/>
  <c r="Z166" i="4"/>
  <c r="N166" i="4"/>
  <c r="AC166" i="4" s="1"/>
  <c r="H166" i="4"/>
  <c r="C166" i="4"/>
  <c r="AV165" i="4"/>
  <c r="AL165" i="4"/>
  <c r="AI165" i="4"/>
  <c r="AH165" i="4"/>
  <c r="AC165" i="4"/>
  <c r="Z165" i="4"/>
  <c r="AF165" i="4" s="1"/>
  <c r="R165" i="4"/>
  <c r="N165" i="4"/>
  <c r="H165" i="4"/>
  <c r="C165" i="4"/>
  <c r="AV164" i="4"/>
  <c r="AL164" i="4"/>
  <c r="AI164" i="4"/>
  <c r="AH164" i="4"/>
  <c r="AC164" i="4"/>
  <c r="Z164" i="4"/>
  <c r="AF164" i="4" s="1"/>
  <c r="R164" i="4"/>
  <c r="N164" i="4"/>
  <c r="H164" i="4"/>
  <c r="C164" i="4"/>
  <c r="BS163" i="4"/>
  <c r="AV163" i="4"/>
  <c r="AL163" i="4"/>
  <c r="AI163" i="4"/>
  <c r="AH163" i="4"/>
  <c r="AC163" i="4"/>
  <c r="Z163" i="4"/>
  <c r="AF163" i="4" s="1"/>
  <c r="R163" i="4"/>
  <c r="N163" i="4"/>
  <c r="H163" i="4"/>
  <c r="C163" i="4"/>
  <c r="BS162" i="4"/>
  <c r="AV162" i="4"/>
  <c r="AL162" i="4"/>
  <c r="AI162" i="4"/>
  <c r="AH162" i="4"/>
  <c r="AF162" i="4"/>
  <c r="Z162" i="4"/>
  <c r="R162" i="4"/>
  <c r="N162" i="4"/>
  <c r="AC162" i="4" s="1"/>
  <c r="H162" i="4"/>
  <c r="C162" i="4"/>
  <c r="G162" i="4" s="1"/>
  <c r="AV161" i="4"/>
  <c r="AL161" i="4"/>
  <c r="AI161" i="4"/>
  <c r="AH161" i="4"/>
  <c r="AC161" i="4"/>
  <c r="Z161" i="4"/>
  <c r="AF161" i="4" s="1"/>
  <c r="R161" i="4"/>
  <c r="N161" i="4"/>
  <c r="H161" i="4"/>
  <c r="C161" i="4"/>
  <c r="AV160" i="4"/>
  <c r="AI160" i="4"/>
  <c r="AH160" i="4" s="1"/>
  <c r="AC160" i="4"/>
  <c r="Z160" i="4"/>
  <c r="AF160" i="4" s="1"/>
  <c r="R160" i="4"/>
  <c r="N160" i="4"/>
  <c r="H160" i="4"/>
  <c r="C160" i="4"/>
  <c r="AL160" i="4" s="1"/>
  <c r="AV159" i="4"/>
  <c r="AI159" i="4"/>
  <c r="AH159" i="4" s="1"/>
  <c r="AF159" i="4"/>
  <c r="Z159" i="4"/>
  <c r="R159" i="4"/>
  <c r="N159" i="4"/>
  <c r="AC159" i="4" s="1"/>
  <c r="H159" i="4"/>
  <c r="C159" i="4"/>
  <c r="AV158" i="4"/>
  <c r="AL158" i="4"/>
  <c r="AI158" i="4"/>
  <c r="AH158" i="4"/>
  <c r="AF158" i="4"/>
  <c r="Z158" i="4"/>
  <c r="R158" i="4"/>
  <c r="N158" i="4"/>
  <c r="AC158" i="4" s="1"/>
  <c r="H158" i="4"/>
  <c r="C158" i="4"/>
  <c r="AV157" i="4"/>
  <c r="AL157" i="4"/>
  <c r="AI157" i="4"/>
  <c r="AH157" i="4"/>
  <c r="AF157" i="4"/>
  <c r="BQ157" i="4" s="1"/>
  <c r="Z157" i="4"/>
  <c r="R157" i="4"/>
  <c r="N157" i="4"/>
  <c r="AC157" i="4" s="1"/>
  <c r="H157" i="4"/>
  <c r="C157" i="4"/>
  <c r="G157" i="4" s="1"/>
  <c r="AV156" i="4"/>
  <c r="AL156" i="4"/>
  <c r="AI156" i="4"/>
  <c r="AH156" i="4"/>
  <c r="AC156" i="4"/>
  <c r="Z156" i="4"/>
  <c r="AF156" i="4" s="1"/>
  <c r="R156" i="4"/>
  <c r="N156" i="4"/>
  <c r="H156" i="4"/>
  <c r="C156" i="4"/>
  <c r="AV155" i="4"/>
  <c r="AI155" i="4"/>
  <c r="AH155" i="4" s="1"/>
  <c r="AC155" i="4"/>
  <c r="Z155" i="4"/>
  <c r="AF155" i="4" s="1"/>
  <c r="R155" i="4"/>
  <c r="N155" i="4"/>
  <c r="H155" i="4"/>
  <c r="C155" i="4"/>
  <c r="AV154" i="4"/>
  <c r="AI154" i="4"/>
  <c r="AH154" i="4" s="1"/>
  <c r="AF154" i="4"/>
  <c r="Z154" i="4"/>
  <c r="R154" i="4"/>
  <c r="N154" i="4"/>
  <c r="AC154" i="4" s="1"/>
  <c r="H154" i="4"/>
  <c r="G154" i="4"/>
  <c r="C154" i="4"/>
  <c r="AL154" i="4" s="1"/>
  <c r="AV153" i="4"/>
  <c r="AL153" i="4"/>
  <c r="AI153" i="4"/>
  <c r="AH153" i="4"/>
  <c r="Z153" i="4"/>
  <c r="AF153" i="4" s="1"/>
  <c r="R153" i="4"/>
  <c r="N153" i="4"/>
  <c r="AC153" i="4" s="1"/>
  <c r="H153" i="4"/>
  <c r="C153" i="4"/>
  <c r="BS152" i="4"/>
  <c r="AV152" i="4"/>
  <c r="AI152" i="4"/>
  <c r="AH152" i="4" s="1"/>
  <c r="AF152" i="4"/>
  <c r="Z152" i="4"/>
  <c r="R152" i="4"/>
  <c r="N152" i="4"/>
  <c r="AC152" i="4" s="1"/>
  <c r="H152" i="4"/>
  <c r="G152" i="4"/>
  <c r="C152" i="4"/>
  <c r="AV150" i="4"/>
  <c r="AL150" i="4"/>
  <c r="AI150" i="4"/>
  <c r="AH150" i="4"/>
  <c r="Z150" i="4"/>
  <c r="AF150" i="4" s="1"/>
  <c r="N150" i="4"/>
  <c r="AC150" i="4" s="1"/>
  <c r="H150" i="4"/>
  <c r="C150" i="4"/>
  <c r="AV149" i="4"/>
  <c r="AL149" i="4"/>
  <c r="AI149" i="4"/>
  <c r="AH149" i="4"/>
  <c r="AC149" i="4"/>
  <c r="Z149" i="4"/>
  <c r="AF149" i="4" s="1"/>
  <c r="N149" i="4"/>
  <c r="H149" i="4"/>
  <c r="C149" i="4"/>
  <c r="AV148" i="4"/>
  <c r="AI148" i="4"/>
  <c r="AH148" i="4" s="1"/>
  <c r="AC148" i="4"/>
  <c r="Z148" i="4"/>
  <c r="AF148" i="4" s="1"/>
  <c r="N148" i="4"/>
  <c r="H148" i="4"/>
  <c r="C148" i="4"/>
  <c r="AV147" i="4"/>
  <c r="AI147" i="4"/>
  <c r="AH147" i="4" s="1"/>
  <c r="AF147" i="4"/>
  <c r="BQ143" i="4" s="1"/>
  <c r="Z147" i="4"/>
  <c r="N147" i="4"/>
  <c r="AC147" i="4" s="1"/>
  <c r="H147" i="4"/>
  <c r="C147" i="4"/>
  <c r="BR146" i="4"/>
  <c r="BS146" i="4" s="1"/>
  <c r="AV146" i="4"/>
  <c r="AI146" i="4"/>
  <c r="AH146" i="4" s="1"/>
  <c r="Z146" i="4"/>
  <c r="AF146" i="4" s="1"/>
  <c r="R146" i="4"/>
  <c r="N146" i="4"/>
  <c r="AC146" i="4" s="1"/>
  <c r="H146" i="4"/>
  <c r="C146" i="4"/>
  <c r="AV145" i="4"/>
  <c r="AI145" i="4"/>
  <c r="AH145" i="4" s="1"/>
  <c r="AC145" i="4"/>
  <c r="Z145" i="4"/>
  <c r="AF145" i="4" s="1"/>
  <c r="R145" i="4"/>
  <c r="N145" i="4"/>
  <c r="H145" i="4"/>
  <c r="G145" i="4"/>
  <c r="C145" i="4"/>
  <c r="BQ144" i="4"/>
  <c r="BR144" i="4" s="1"/>
  <c r="BS144" i="4" s="1"/>
  <c r="AV144" i="4"/>
  <c r="AI144" i="4"/>
  <c r="AH144" i="4" s="1"/>
  <c r="AF144" i="4"/>
  <c r="Z144" i="4"/>
  <c r="R144" i="4"/>
  <c r="N144" i="4"/>
  <c r="AC144" i="4" s="1"/>
  <c r="H144" i="4"/>
  <c r="C144" i="4"/>
  <c r="BS143" i="4"/>
  <c r="BR143" i="4"/>
  <c r="AV143" i="4"/>
  <c r="AL143" i="4"/>
  <c r="AI143" i="4"/>
  <c r="AH143" i="4"/>
  <c r="Z143" i="4"/>
  <c r="AF143" i="4" s="1"/>
  <c r="R143" i="4"/>
  <c r="N143" i="4"/>
  <c r="AC143" i="4" s="1"/>
  <c r="H143" i="4"/>
  <c r="C143" i="4"/>
  <c r="AV142" i="4"/>
  <c r="AI142" i="4"/>
  <c r="AH142" i="4"/>
  <c r="AC142" i="4"/>
  <c r="Z142" i="4"/>
  <c r="AF142" i="4" s="1"/>
  <c r="R142" i="4"/>
  <c r="N142" i="4"/>
  <c r="H142" i="4"/>
  <c r="C142" i="4"/>
  <c r="AV141" i="4"/>
  <c r="AI141" i="4"/>
  <c r="AH141" i="4" s="1"/>
  <c r="AF141" i="4"/>
  <c r="AC141" i="4"/>
  <c r="Z141" i="4"/>
  <c r="N141" i="4"/>
  <c r="H141" i="4"/>
  <c r="G141" i="4"/>
  <c r="C141" i="4"/>
  <c r="AV140" i="4"/>
  <c r="AL140" i="4"/>
  <c r="AI140" i="4"/>
  <c r="AH140" i="4"/>
  <c r="Z140" i="4"/>
  <c r="AF140" i="4" s="1"/>
  <c r="BQ136" i="4" s="1"/>
  <c r="BR136" i="4" s="1"/>
  <c r="BS139" i="4" s="1"/>
  <c r="N140" i="4"/>
  <c r="AC140" i="4" s="1"/>
  <c r="H140" i="4"/>
  <c r="G140" i="4"/>
  <c r="C140" i="4"/>
  <c r="AV139" i="4"/>
  <c r="AI139" i="4"/>
  <c r="AH139" i="4" s="1"/>
  <c r="AC139" i="4"/>
  <c r="Z139" i="4"/>
  <c r="AF139" i="4" s="1"/>
  <c r="R139" i="4"/>
  <c r="N139" i="4"/>
  <c r="H139" i="4"/>
  <c r="C139" i="4"/>
  <c r="AV138" i="4"/>
  <c r="AL138" i="4"/>
  <c r="AI138" i="4"/>
  <c r="AH138" i="4" s="1"/>
  <c r="AC138" i="4"/>
  <c r="Z138" i="4"/>
  <c r="AF138" i="4" s="1"/>
  <c r="R138" i="4"/>
  <c r="N138" i="4"/>
  <c r="H138" i="4"/>
  <c r="C138" i="4"/>
  <c r="G138" i="4" s="1"/>
  <c r="BR137" i="4"/>
  <c r="BS140" i="4" s="1"/>
  <c r="BQ137" i="4"/>
  <c r="AV137" i="4"/>
  <c r="AL137" i="4"/>
  <c r="AI137" i="4"/>
  <c r="AH137" i="4"/>
  <c r="AF137" i="4"/>
  <c r="Z137" i="4"/>
  <c r="R137" i="4"/>
  <c r="N137" i="4"/>
  <c r="AC137" i="4" s="1"/>
  <c r="H137" i="4"/>
  <c r="C137" i="4"/>
  <c r="G137" i="4" s="1"/>
  <c r="AV136" i="4"/>
  <c r="AI136" i="4"/>
  <c r="AH136" i="4" s="1"/>
  <c r="AF136" i="4"/>
  <c r="Z136" i="4"/>
  <c r="R136" i="4"/>
  <c r="N136" i="4"/>
  <c r="AC136" i="4" s="1"/>
  <c r="H136" i="4"/>
  <c r="C136" i="4"/>
  <c r="BQ135" i="4"/>
  <c r="BR135" i="4" s="1"/>
  <c r="BS138" i="4" s="1"/>
  <c r="AV135" i="4"/>
  <c r="AI135" i="4"/>
  <c r="AH135" i="4" s="1"/>
  <c r="AC135" i="4"/>
  <c r="Z135" i="4"/>
  <c r="AF135" i="4" s="1"/>
  <c r="R135" i="4"/>
  <c r="N135" i="4"/>
  <c r="H135" i="4"/>
  <c r="G135" i="4"/>
  <c r="C135" i="4"/>
  <c r="AV134" i="4"/>
  <c r="AL134" i="4"/>
  <c r="AI134" i="4"/>
  <c r="AH134" i="4" s="1"/>
  <c r="AC134" i="4"/>
  <c r="Z134" i="4"/>
  <c r="AF134" i="4" s="1"/>
  <c r="N134" i="4"/>
  <c r="H134" i="4"/>
  <c r="C134" i="4"/>
  <c r="AV133" i="4"/>
  <c r="AL133" i="4"/>
  <c r="AI133" i="4"/>
  <c r="AH133" i="4"/>
  <c r="AF133" i="4"/>
  <c r="BQ128" i="4" s="1"/>
  <c r="BR128" i="4" s="1"/>
  <c r="Z133" i="4"/>
  <c r="N133" i="4"/>
  <c r="AC133" i="4" s="1"/>
  <c r="H133" i="4"/>
  <c r="C133" i="4"/>
  <c r="G133" i="4" s="1"/>
  <c r="AV132" i="4"/>
  <c r="AI132" i="4"/>
  <c r="AH132" i="4" s="1"/>
  <c r="AF132" i="4"/>
  <c r="Z132" i="4"/>
  <c r="R132" i="4"/>
  <c r="N132" i="4"/>
  <c r="AC132" i="4" s="1"/>
  <c r="H132" i="4"/>
  <c r="C132" i="4"/>
  <c r="G132" i="4" s="1"/>
  <c r="BS131" i="4"/>
  <c r="AV131" i="4"/>
  <c r="AI131" i="4"/>
  <c r="AH131" i="4" s="1"/>
  <c r="Z131" i="4"/>
  <c r="AF131" i="4" s="1"/>
  <c r="R131" i="4"/>
  <c r="N131" i="4"/>
  <c r="AC131" i="4" s="1"/>
  <c r="H131" i="4"/>
  <c r="C131" i="4"/>
  <c r="AV130" i="4"/>
  <c r="AI130" i="4"/>
  <c r="AH130" i="4"/>
  <c r="AC130" i="4"/>
  <c r="Z130" i="4"/>
  <c r="AF130" i="4" s="1"/>
  <c r="R130" i="4"/>
  <c r="N130" i="4"/>
  <c r="H130" i="4"/>
  <c r="C130" i="4"/>
  <c r="AV129" i="4"/>
  <c r="AL129" i="4"/>
  <c r="AI129" i="4"/>
  <c r="AH129" i="4" s="1"/>
  <c r="AC129" i="4"/>
  <c r="Z129" i="4"/>
  <c r="AF129" i="4" s="1"/>
  <c r="R129" i="4"/>
  <c r="N129" i="4"/>
  <c r="H129" i="4"/>
  <c r="G129" i="4"/>
  <c r="C129" i="4"/>
  <c r="AV128" i="4"/>
  <c r="AC128" i="4"/>
  <c r="R128" i="4"/>
  <c r="N128" i="4"/>
  <c r="H128" i="4"/>
  <c r="C128" i="4"/>
  <c r="AV127" i="4"/>
  <c r="AI127" i="4"/>
  <c r="AI128" i="4" s="1"/>
  <c r="AH127" i="4"/>
  <c r="AC127" i="4"/>
  <c r="Z127" i="4"/>
  <c r="AF127" i="4" s="1"/>
  <c r="BO132" i="4" s="1"/>
  <c r="R127" i="4"/>
  <c r="N127" i="4"/>
  <c r="H127" i="4"/>
  <c r="C127" i="4"/>
  <c r="AV126" i="4"/>
  <c r="AI126" i="4"/>
  <c r="AH126" i="4"/>
  <c r="AF126" i="4"/>
  <c r="BQ122" i="4" s="1"/>
  <c r="Z126" i="4"/>
  <c r="N126" i="4"/>
  <c r="AC126" i="4" s="1"/>
  <c r="H126" i="4"/>
  <c r="G126" i="4"/>
  <c r="C126" i="4"/>
  <c r="AV125" i="4"/>
  <c r="AI125" i="4"/>
  <c r="AH125" i="4" s="1"/>
  <c r="AF125" i="4"/>
  <c r="BQ121" i="4" s="1"/>
  <c r="BR121" i="4" s="1"/>
  <c r="Z125" i="4"/>
  <c r="N125" i="4"/>
  <c r="AC125" i="4" s="1"/>
  <c r="H125" i="4"/>
  <c r="C125" i="4"/>
  <c r="AV124" i="4"/>
  <c r="AL124" i="4"/>
  <c r="AI124" i="4"/>
  <c r="AH124" i="4"/>
  <c r="AF124" i="4"/>
  <c r="Z124" i="4"/>
  <c r="R124" i="4"/>
  <c r="N124" i="4"/>
  <c r="AC124" i="4" s="1"/>
  <c r="H124" i="4"/>
  <c r="C124" i="4"/>
  <c r="G124" i="4" s="1"/>
  <c r="AV123" i="4"/>
  <c r="AL123" i="4"/>
  <c r="AI123" i="4"/>
  <c r="AH123" i="4" s="1"/>
  <c r="AC123" i="4"/>
  <c r="Z123" i="4"/>
  <c r="AF123" i="4" s="1"/>
  <c r="R123" i="4"/>
  <c r="N123" i="4"/>
  <c r="H123" i="4"/>
  <c r="C123" i="4"/>
  <c r="BR122" i="4"/>
  <c r="AV122" i="4"/>
  <c r="AL122" i="4"/>
  <c r="AI122" i="4"/>
  <c r="AH122" i="4"/>
  <c r="AF122" i="4"/>
  <c r="Z122" i="4"/>
  <c r="R122" i="4"/>
  <c r="N122" i="4"/>
  <c r="AC122" i="4" s="1"/>
  <c r="H122" i="4"/>
  <c r="C122" i="4"/>
  <c r="G122" i="4" s="1"/>
  <c r="AV121" i="4"/>
  <c r="AI121" i="4"/>
  <c r="AH121" i="4" s="1"/>
  <c r="AF121" i="4"/>
  <c r="Z121" i="4"/>
  <c r="R121" i="4"/>
  <c r="N121" i="4"/>
  <c r="AC121" i="4" s="1"/>
  <c r="H121" i="4"/>
  <c r="C121" i="4"/>
  <c r="BQ120" i="4"/>
  <c r="BR120" i="4" s="1"/>
  <c r="AV120" i="4"/>
  <c r="AI120" i="4"/>
  <c r="AH120" i="4" s="1"/>
  <c r="AC120" i="4"/>
  <c r="Z120" i="4"/>
  <c r="AF120" i="4" s="1"/>
  <c r="R120" i="4"/>
  <c r="N120" i="4"/>
  <c r="H120" i="4"/>
  <c r="G120" i="4"/>
  <c r="C120" i="4"/>
  <c r="AV119" i="4"/>
  <c r="AI119" i="4"/>
  <c r="AH119" i="4"/>
  <c r="AF119" i="4"/>
  <c r="BQ115" i="4" s="1"/>
  <c r="BR115" i="4" s="1"/>
  <c r="Z119" i="4"/>
  <c r="N119" i="4"/>
  <c r="AC119" i="4" s="1"/>
  <c r="H119" i="4"/>
  <c r="C119" i="4"/>
  <c r="AV118" i="4"/>
  <c r="AI118" i="4"/>
  <c r="AH118" i="4"/>
  <c r="AF118" i="4"/>
  <c r="Z118" i="4"/>
  <c r="N118" i="4"/>
  <c r="AC118" i="4" s="1"/>
  <c r="H118" i="4"/>
  <c r="G118" i="4"/>
  <c r="C118" i="4"/>
  <c r="AV117" i="4"/>
  <c r="AL117" i="4"/>
  <c r="AI117" i="4"/>
  <c r="AH117" i="4"/>
  <c r="Z117" i="4"/>
  <c r="AF117" i="4" s="1"/>
  <c r="R117" i="4"/>
  <c r="N117" i="4"/>
  <c r="AC117" i="4" s="1"/>
  <c r="H117" i="4"/>
  <c r="C117" i="4"/>
  <c r="G117" i="4" s="1"/>
  <c r="AV116" i="4"/>
  <c r="AL116" i="4"/>
  <c r="AI116" i="4"/>
  <c r="AH116" i="4"/>
  <c r="AC116" i="4"/>
  <c r="Z116" i="4"/>
  <c r="AF116" i="4" s="1"/>
  <c r="R116" i="4"/>
  <c r="N116" i="4"/>
  <c r="H116" i="4"/>
  <c r="C116" i="4"/>
  <c r="AV115" i="4"/>
  <c r="AL115" i="4"/>
  <c r="AI115" i="4"/>
  <c r="AH115" i="4"/>
  <c r="Z115" i="4"/>
  <c r="AF115" i="4" s="1"/>
  <c r="R115" i="4"/>
  <c r="N115" i="4"/>
  <c r="AC115" i="4" s="1"/>
  <c r="H115" i="4"/>
  <c r="C115" i="4"/>
  <c r="G115" i="4" s="1"/>
  <c r="BR114" i="4"/>
  <c r="BQ114" i="4"/>
  <c r="AV114" i="4"/>
  <c r="AI114" i="4"/>
  <c r="AH114" i="4" s="1"/>
  <c r="AF114" i="4"/>
  <c r="Z114" i="4"/>
  <c r="R114" i="4"/>
  <c r="N114" i="4"/>
  <c r="AC114" i="4" s="1"/>
  <c r="H114" i="4"/>
  <c r="G114" i="4"/>
  <c r="C114" i="4"/>
  <c r="AV113" i="4"/>
  <c r="AI113" i="4"/>
  <c r="AH113" i="4" s="1"/>
  <c r="AC113" i="4"/>
  <c r="Z113" i="4"/>
  <c r="AF113" i="4" s="1"/>
  <c r="R113" i="4"/>
  <c r="N113" i="4"/>
  <c r="H113" i="4"/>
  <c r="C113" i="4"/>
  <c r="AV112" i="4"/>
  <c r="AI112" i="4"/>
  <c r="AH112" i="4" s="1"/>
  <c r="AF112" i="4"/>
  <c r="BQ108" i="4" s="1"/>
  <c r="AC112" i="4"/>
  <c r="Z112" i="4"/>
  <c r="N112" i="4"/>
  <c r="H112" i="4"/>
  <c r="G112" i="4"/>
  <c r="C112" i="4"/>
  <c r="AV111" i="4"/>
  <c r="AI111" i="4"/>
  <c r="AH111" i="4" s="1"/>
  <c r="AF111" i="4"/>
  <c r="BQ107" i="4" s="1"/>
  <c r="BR107" i="4" s="1"/>
  <c r="Z111" i="4"/>
  <c r="N111" i="4"/>
  <c r="AC111" i="4" s="1"/>
  <c r="H111" i="4"/>
  <c r="G111" i="4"/>
  <c r="C111" i="4"/>
  <c r="AV110" i="4"/>
  <c r="AL110" i="4"/>
  <c r="AI110" i="4"/>
  <c r="AH110" i="4"/>
  <c r="AF110" i="4"/>
  <c r="Z110" i="4"/>
  <c r="R110" i="4"/>
  <c r="N110" i="4"/>
  <c r="AC110" i="4" s="1"/>
  <c r="H110" i="4"/>
  <c r="C110" i="4"/>
  <c r="G110" i="4" s="1"/>
  <c r="AV109" i="4"/>
  <c r="AL109" i="4"/>
  <c r="AI109" i="4"/>
  <c r="AH109" i="4" s="1"/>
  <c r="AC109" i="4"/>
  <c r="Z109" i="4"/>
  <c r="AF109" i="4" s="1"/>
  <c r="R109" i="4"/>
  <c r="N109" i="4"/>
  <c r="H109" i="4"/>
  <c r="C109" i="4"/>
  <c r="BR108" i="4"/>
  <c r="AV108" i="4"/>
  <c r="AL108" i="4"/>
  <c r="AI108" i="4"/>
  <c r="AH108" i="4"/>
  <c r="Z108" i="4"/>
  <c r="AF108" i="4" s="1"/>
  <c r="BQ106" i="4" s="1"/>
  <c r="BR106" i="4" s="1"/>
  <c r="R108" i="4"/>
  <c r="N108" i="4"/>
  <c r="AC108" i="4" s="1"/>
  <c r="H108" i="4"/>
  <c r="C108" i="4"/>
  <c r="G108" i="4" s="1"/>
  <c r="AV107" i="4"/>
  <c r="AI107" i="4"/>
  <c r="AH107" i="4" s="1"/>
  <c r="AF107" i="4"/>
  <c r="Z107" i="4"/>
  <c r="R107" i="4"/>
  <c r="N107" i="4"/>
  <c r="AC107" i="4" s="1"/>
  <c r="H107" i="4"/>
  <c r="G107" i="4"/>
  <c r="C107" i="4"/>
  <c r="AV106" i="4"/>
  <c r="AI106" i="4"/>
  <c r="AH106" i="4" s="1"/>
  <c r="AC106" i="4"/>
  <c r="Z106" i="4"/>
  <c r="AF106" i="4" s="1"/>
  <c r="R106" i="4"/>
  <c r="N106" i="4"/>
  <c r="H106" i="4"/>
  <c r="C106" i="4"/>
  <c r="AV105" i="4"/>
  <c r="AI105" i="4"/>
  <c r="AH105" i="4" s="1"/>
  <c r="AF105" i="4"/>
  <c r="BQ102" i="4" s="1"/>
  <c r="BR102" i="4" s="1"/>
  <c r="Z105" i="4"/>
  <c r="N105" i="4"/>
  <c r="AC105" i="4" s="1"/>
  <c r="H105" i="4"/>
  <c r="C105" i="4"/>
  <c r="AV104" i="4"/>
  <c r="AL104" i="4"/>
  <c r="AI104" i="4"/>
  <c r="AH104" i="4"/>
  <c r="Z104" i="4"/>
  <c r="AF104" i="4" s="1"/>
  <c r="N104" i="4"/>
  <c r="AC104" i="4" s="1"/>
  <c r="H104" i="4"/>
  <c r="C104" i="4"/>
  <c r="BR103" i="4"/>
  <c r="BS103" i="4" s="1"/>
  <c r="AV103" i="4"/>
  <c r="AL103" i="4"/>
  <c r="AI103" i="4"/>
  <c r="AH103" i="4"/>
  <c r="Z103" i="4"/>
  <c r="AF103" i="4" s="1"/>
  <c r="R103" i="4"/>
  <c r="N103" i="4"/>
  <c r="AC103" i="4" s="1"/>
  <c r="H103" i="4"/>
  <c r="C103" i="4"/>
  <c r="BS102" i="4"/>
  <c r="AV102" i="4"/>
  <c r="AL102" i="4"/>
  <c r="AI102" i="4"/>
  <c r="AH102" i="4"/>
  <c r="AC102" i="4"/>
  <c r="Z102" i="4"/>
  <c r="AF102" i="4" s="1"/>
  <c r="R102" i="4"/>
  <c r="N102" i="4"/>
  <c r="H102" i="4"/>
  <c r="G102" i="4"/>
  <c r="C102" i="4"/>
  <c r="BQ101" i="4"/>
  <c r="BR101" i="4" s="1"/>
  <c r="BS101" i="4" s="1"/>
  <c r="AV101" i="4"/>
  <c r="AI101" i="4"/>
  <c r="AH101" i="4" s="1"/>
  <c r="Z101" i="4"/>
  <c r="AF101" i="4" s="1"/>
  <c r="R101" i="4"/>
  <c r="N101" i="4"/>
  <c r="AC101" i="4" s="1"/>
  <c r="H101" i="4"/>
  <c r="C101" i="4"/>
  <c r="BR100" i="4"/>
  <c r="BS100" i="4" s="1"/>
  <c r="AV100" i="4"/>
  <c r="AI100" i="4"/>
  <c r="AH100" i="4" s="1"/>
  <c r="Z100" i="4"/>
  <c r="AF100" i="4" s="1"/>
  <c r="R100" i="4"/>
  <c r="N100" i="4"/>
  <c r="AC100" i="4" s="1"/>
  <c r="H100" i="4"/>
  <c r="G100" i="4"/>
  <c r="C100" i="4"/>
  <c r="AV99" i="4"/>
  <c r="AL99" i="4"/>
  <c r="AI99" i="4"/>
  <c r="AH99" i="4"/>
  <c r="Z99" i="4"/>
  <c r="AF99" i="4" s="1"/>
  <c r="BQ95" i="4" s="1"/>
  <c r="BR95" i="4" s="1"/>
  <c r="BS95" i="4" s="1"/>
  <c r="N99" i="4"/>
  <c r="AC99" i="4" s="1"/>
  <c r="H99" i="4"/>
  <c r="C99" i="4"/>
  <c r="AV98" i="4"/>
  <c r="AL98" i="4"/>
  <c r="AI98" i="4"/>
  <c r="AH98" i="4"/>
  <c r="AC98" i="4"/>
  <c r="Z98" i="4"/>
  <c r="AF98" i="4" s="1"/>
  <c r="N98" i="4"/>
  <c r="H98" i="4"/>
  <c r="C98" i="4"/>
  <c r="AV97" i="4"/>
  <c r="AI97" i="4"/>
  <c r="AH97" i="4"/>
  <c r="AF97" i="4"/>
  <c r="Z97" i="4"/>
  <c r="R97" i="4"/>
  <c r="N97" i="4"/>
  <c r="AC97" i="4" s="1"/>
  <c r="H97" i="4"/>
  <c r="C97" i="4"/>
  <c r="G97" i="4" s="1"/>
  <c r="AV96" i="4"/>
  <c r="AL96" i="4"/>
  <c r="AI96" i="4"/>
  <c r="AH96" i="4" s="1"/>
  <c r="AC96" i="4"/>
  <c r="Z96" i="4"/>
  <c r="AF96" i="4" s="1"/>
  <c r="R96" i="4"/>
  <c r="N96" i="4"/>
  <c r="H96" i="4"/>
  <c r="G96" i="4"/>
  <c r="C96" i="4"/>
  <c r="AV95" i="4"/>
  <c r="AI95" i="4"/>
  <c r="AH95" i="4" s="1"/>
  <c r="AC95" i="4"/>
  <c r="Z95" i="4"/>
  <c r="AF95" i="4" s="1"/>
  <c r="R95" i="4"/>
  <c r="N95" i="4"/>
  <c r="H95" i="4"/>
  <c r="C95" i="4"/>
  <c r="AL95" i="4" s="1"/>
  <c r="BR94" i="4"/>
  <c r="BS94" i="4" s="1"/>
  <c r="BQ94" i="4"/>
  <c r="AV94" i="4"/>
  <c r="AI94" i="4"/>
  <c r="AH94" i="4"/>
  <c r="AF94" i="4"/>
  <c r="Z94" i="4"/>
  <c r="R94" i="4"/>
  <c r="N94" i="4"/>
  <c r="AC94" i="4" s="1"/>
  <c r="H94" i="4"/>
  <c r="C94" i="4"/>
  <c r="AV93" i="4"/>
  <c r="AL93" i="4"/>
  <c r="AI93" i="4"/>
  <c r="AH93" i="4"/>
  <c r="AC93" i="4"/>
  <c r="Z93" i="4"/>
  <c r="AF93" i="4" s="1"/>
  <c r="BQ93" i="4" s="1"/>
  <c r="BR93" i="4" s="1"/>
  <c r="BS93" i="4" s="1"/>
  <c r="R93" i="4"/>
  <c r="N93" i="4"/>
  <c r="H93" i="4"/>
  <c r="C93" i="4"/>
  <c r="AV92" i="4"/>
  <c r="AI92" i="4"/>
  <c r="AH92" i="4" s="1"/>
  <c r="AF92" i="4"/>
  <c r="BQ88" i="4" s="1"/>
  <c r="BR88" i="4" s="1"/>
  <c r="BS88" i="4" s="1"/>
  <c r="AC92" i="4"/>
  <c r="Z92" i="4"/>
  <c r="N92" i="4"/>
  <c r="H92" i="4"/>
  <c r="C92" i="4"/>
  <c r="AV91" i="4"/>
  <c r="AI91" i="4"/>
  <c r="AH91" i="4"/>
  <c r="AF91" i="4"/>
  <c r="BQ87" i="4" s="1"/>
  <c r="BR87" i="4" s="1"/>
  <c r="Z91" i="4"/>
  <c r="N91" i="4"/>
  <c r="AC91" i="4" s="1"/>
  <c r="H91" i="4"/>
  <c r="C91" i="4"/>
  <c r="BR90" i="4"/>
  <c r="BS90" i="4" s="1"/>
  <c r="AV90" i="4"/>
  <c r="AL90" i="4"/>
  <c r="AI90" i="4"/>
  <c r="AH90" i="4"/>
  <c r="AF90" i="4"/>
  <c r="Z90" i="4"/>
  <c r="R90" i="4"/>
  <c r="N90" i="4"/>
  <c r="AC90" i="4" s="1"/>
  <c r="H90" i="4"/>
  <c r="C90" i="4"/>
  <c r="AV89" i="4"/>
  <c r="AL89" i="4"/>
  <c r="AI89" i="4"/>
  <c r="AH89" i="4"/>
  <c r="AF89" i="4"/>
  <c r="Z89" i="4"/>
  <c r="R89" i="4"/>
  <c r="N89" i="4"/>
  <c r="AC89" i="4" s="1"/>
  <c r="H89" i="4"/>
  <c r="C89" i="4"/>
  <c r="G89" i="4" s="1"/>
  <c r="AV88" i="4"/>
  <c r="AL88" i="4"/>
  <c r="AI88" i="4"/>
  <c r="AH88" i="4"/>
  <c r="AF88" i="4"/>
  <c r="AC88" i="4"/>
  <c r="Z88" i="4"/>
  <c r="R88" i="4"/>
  <c r="N88" i="4"/>
  <c r="H88" i="4"/>
  <c r="C88" i="4"/>
  <c r="BS87" i="4"/>
  <c r="AV87" i="4"/>
  <c r="AL87" i="4"/>
  <c r="AI87" i="4"/>
  <c r="AH87" i="4" s="1"/>
  <c r="AC87" i="4"/>
  <c r="Z87" i="4"/>
  <c r="AF87" i="4" s="1"/>
  <c r="BO90" i="4" s="1"/>
  <c r="R87" i="4"/>
  <c r="N87" i="4"/>
  <c r="H87" i="4"/>
  <c r="G87" i="4"/>
  <c r="C87" i="4"/>
  <c r="BQ86" i="4"/>
  <c r="BR86" i="4" s="1"/>
  <c r="BS86" i="4" s="1"/>
  <c r="AV86" i="4"/>
  <c r="AI86" i="4"/>
  <c r="AH86" i="4" s="1"/>
  <c r="AF86" i="4"/>
  <c r="Z86" i="4"/>
  <c r="R86" i="4"/>
  <c r="N86" i="4"/>
  <c r="AC86" i="4" s="1"/>
  <c r="H86" i="4"/>
  <c r="C86" i="4"/>
  <c r="AV85" i="4"/>
  <c r="AH85" i="4"/>
  <c r="AC85" i="4"/>
  <c r="N85" i="4"/>
  <c r="H85" i="4"/>
  <c r="C85" i="4"/>
  <c r="BQ84" i="4"/>
  <c r="BR84" i="4" s="1"/>
  <c r="BS84" i="4" s="1"/>
  <c r="AV84" i="4"/>
  <c r="AI84" i="4"/>
  <c r="AH84" i="4" s="1"/>
  <c r="AF84" i="4"/>
  <c r="AC84" i="4"/>
  <c r="Z84" i="4"/>
  <c r="N84" i="4"/>
  <c r="H84" i="4"/>
  <c r="C84" i="4"/>
  <c r="AV83" i="4"/>
  <c r="AH83" i="4"/>
  <c r="AC83" i="4"/>
  <c r="N83" i="4"/>
  <c r="H83" i="4"/>
  <c r="C83" i="4"/>
  <c r="AV82" i="4"/>
  <c r="AI82" i="4"/>
  <c r="AH82" i="4" s="1"/>
  <c r="AF82" i="4"/>
  <c r="BQ82" i="4" s="1"/>
  <c r="BR82" i="4" s="1"/>
  <c r="BS82" i="4" s="1"/>
  <c r="AC82" i="4"/>
  <c r="Z82" i="4"/>
  <c r="N82" i="4"/>
  <c r="H82" i="4"/>
  <c r="C82" i="4"/>
  <c r="AV81" i="4"/>
  <c r="AH81" i="4"/>
  <c r="AC81" i="4"/>
  <c r="N81" i="4"/>
  <c r="H81" i="4"/>
  <c r="C81" i="4"/>
  <c r="BS80" i="4"/>
  <c r="AV80" i="4"/>
  <c r="AI80" i="4"/>
  <c r="AH80" i="4" s="1"/>
  <c r="AF80" i="4"/>
  <c r="BQ80" i="4" s="1"/>
  <c r="BR80" i="4" s="1"/>
  <c r="AC80" i="4"/>
  <c r="Z80" i="4"/>
  <c r="N80" i="4"/>
  <c r="H80" i="4"/>
  <c r="G80" i="4"/>
  <c r="C80" i="4"/>
  <c r="AV79" i="4"/>
  <c r="AH79" i="4"/>
  <c r="AC79" i="4"/>
  <c r="N79" i="4"/>
  <c r="H79" i="4"/>
  <c r="C79" i="4"/>
  <c r="AV78" i="4"/>
  <c r="AL78" i="4"/>
  <c r="AI78" i="4"/>
  <c r="AH78" i="4" s="1"/>
  <c r="AC78" i="4"/>
  <c r="Z78" i="4"/>
  <c r="AF78" i="4" s="1"/>
  <c r="BQ78" i="4" s="1"/>
  <c r="BR78" i="4" s="1"/>
  <c r="BS78" i="4" s="1"/>
  <c r="N78" i="4"/>
  <c r="H78" i="4"/>
  <c r="C78" i="4"/>
  <c r="AV77" i="4"/>
  <c r="AL77" i="4"/>
  <c r="AH77" i="4"/>
  <c r="AC77" i="4"/>
  <c r="R77" i="4"/>
  <c r="N77" i="4"/>
  <c r="H77" i="4"/>
  <c r="G77" i="4"/>
  <c r="C77" i="4"/>
  <c r="AV76" i="4"/>
  <c r="AL76" i="4"/>
  <c r="AI76" i="4"/>
  <c r="AH76" i="4"/>
  <c r="AF76" i="4"/>
  <c r="BR77" i="4" s="1"/>
  <c r="BS77" i="4" s="1"/>
  <c r="Z76" i="4"/>
  <c r="R76" i="4"/>
  <c r="N76" i="4"/>
  <c r="AC76" i="4" s="1"/>
  <c r="H76" i="4"/>
  <c r="C76" i="4"/>
  <c r="AV75" i="4"/>
  <c r="AH75" i="4"/>
  <c r="AC75" i="4"/>
  <c r="R75" i="4"/>
  <c r="N75" i="4"/>
  <c r="H75" i="4"/>
  <c r="G75" i="4"/>
  <c r="C75" i="4"/>
  <c r="AV74" i="4"/>
  <c r="AL74" i="4"/>
  <c r="AI74" i="4"/>
  <c r="AH74" i="4"/>
  <c r="AF74" i="4"/>
  <c r="BR75" i="4" s="1"/>
  <c r="BS75" i="4" s="1"/>
  <c r="Z74" i="4"/>
  <c r="R74" i="4"/>
  <c r="N74" i="4"/>
  <c r="AC74" i="4" s="1"/>
  <c r="H74" i="4"/>
  <c r="C74" i="4"/>
  <c r="G74" i="4" s="1"/>
  <c r="AV73" i="4"/>
  <c r="AH73" i="4"/>
  <c r="AC73" i="4"/>
  <c r="R73" i="4"/>
  <c r="N73" i="4"/>
  <c r="H73" i="4"/>
  <c r="C73" i="4"/>
  <c r="AV72" i="4"/>
  <c r="AL72" i="4"/>
  <c r="AI72" i="4"/>
  <c r="AH72" i="4"/>
  <c r="AF72" i="4"/>
  <c r="BR73" i="4" s="1"/>
  <c r="BS73" i="4" s="1"/>
  <c r="Z72" i="4"/>
  <c r="R72" i="4"/>
  <c r="N72" i="4"/>
  <c r="AC72" i="4" s="1"/>
  <c r="H72" i="4"/>
  <c r="C72" i="4"/>
  <c r="G72" i="4" s="1"/>
  <c r="BS71" i="4"/>
  <c r="BR71" i="4"/>
  <c r="AV71" i="4"/>
  <c r="AH71" i="4"/>
  <c r="AC71" i="4"/>
  <c r="R71" i="4"/>
  <c r="N71" i="4"/>
  <c r="H71" i="4"/>
  <c r="C71" i="4"/>
  <c r="BQ70" i="4"/>
  <c r="BR70" i="4" s="1"/>
  <c r="BS70" i="4" s="1"/>
  <c r="AV70" i="4"/>
  <c r="AI70" i="4"/>
  <c r="AH70" i="4" s="1"/>
  <c r="AF70" i="4"/>
  <c r="AC70" i="4"/>
  <c r="Z70" i="4"/>
  <c r="R70" i="4"/>
  <c r="N70" i="4"/>
  <c r="H70" i="4"/>
  <c r="C70" i="4"/>
  <c r="AV69" i="4"/>
  <c r="AL69" i="4"/>
  <c r="AI69" i="4"/>
  <c r="AH69" i="4"/>
  <c r="AF69" i="4"/>
  <c r="BQ68" i="4" s="1"/>
  <c r="R69" i="4"/>
  <c r="H69" i="4"/>
  <c r="G69" i="4"/>
  <c r="C69" i="4"/>
  <c r="AV68" i="4"/>
  <c r="AL68" i="4"/>
  <c r="AI68" i="4"/>
  <c r="AH68" i="4"/>
  <c r="AF68" i="4"/>
  <c r="R68" i="4"/>
  <c r="H68" i="4"/>
  <c r="C68" i="4"/>
  <c r="BQ67" i="4"/>
  <c r="AV67" i="4"/>
  <c r="AI67" i="4"/>
  <c r="AH67" i="4"/>
  <c r="AF67" i="4"/>
  <c r="AG68" i="4" s="1"/>
  <c r="R67" i="4"/>
  <c r="H67" i="4"/>
  <c r="C67" i="4"/>
  <c r="AV66" i="4"/>
  <c r="AI66" i="4"/>
  <c r="AH66" i="4"/>
  <c r="AF66" i="4"/>
  <c r="Z66" i="4"/>
  <c r="R66" i="4"/>
  <c r="N66" i="4"/>
  <c r="AC66" i="4" s="1"/>
  <c r="H66" i="4"/>
  <c r="G66" i="4"/>
  <c r="C66" i="4"/>
  <c r="AL66" i="4" s="1"/>
  <c r="BQ65" i="4"/>
  <c r="BR65" i="4" s="1"/>
  <c r="BS65" i="4" s="1"/>
  <c r="AV65" i="4"/>
  <c r="AL65" i="4"/>
  <c r="AI65" i="4"/>
  <c r="AH65" i="4"/>
  <c r="AF65" i="4"/>
  <c r="BQ64" i="4" s="1"/>
  <c r="Z65" i="4"/>
  <c r="R65" i="4"/>
  <c r="N65" i="4"/>
  <c r="AC65" i="4" s="1"/>
  <c r="H65" i="4"/>
  <c r="C65" i="4"/>
  <c r="BR64" i="4"/>
  <c r="BS64" i="4" s="1"/>
  <c r="AV64" i="4"/>
  <c r="AL64" i="4"/>
  <c r="AI64" i="4"/>
  <c r="AH64" i="4"/>
  <c r="AF64" i="4"/>
  <c r="AG65" i="4" s="1"/>
  <c r="Z64" i="4"/>
  <c r="R64" i="4"/>
  <c r="N64" i="4"/>
  <c r="AC64" i="4" s="1"/>
  <c r="H64" i="4"/>
  <c r="C64" i="4"/>
  <c r="G64" i="4" s="1"/>
  <c r="AV63" i="4"/>
  <c r="AI63" i="4"/>
  <c r="AH63" i="4" s="1"/>
  <c r="AC63" i="4"/>
  <c r="Z63" i="4"/>
  <c r="AF63" i="4" s="1"/>
  <c r="BQ62" i="4" s="1"/>
  <c r="BR62" i="4" s="1"/>
  <c r="R63" i="4"/>
  <c r="N63" i="4"/>
  <c r="H63" i="4"/>
  <c r="C63" i="4"/>
  <c r="AV62" i="4"/>
  <c r="AI62" i="4"/>
  <c r="AH62" i="4" s="1"/>
  <c r="AC62" i="4"/>
  <c r="Z62" i="4"/>
  <c r="AF62" i="4" s="1"/>
  <c r="BQ61" i="4" s="1"/>
  <c r="R62" i="4"/>
  <c r="N62" i="4"/>
  <c r="H62" i="4"/>
  <c r="C62" i="4"/>
  <c r="AL62" i="4" s="1"/>
  <c r="BR61" i="4"/>
  <c r="AV61" i="4"/>
  <c r="AL61" i="4"/>
  <c r="AI61" i="4"/>
  <c r="AH61" i="4" s="1"/>
  <c r="AF61" i="4"/>
  <c r="AG62" i="4" s="1"/>
  <c r="AC61" i="4"/>
  <c r="Z61" i="4"/>
  <c r="R61" i="4"/>
  <c r="N61" i="4"/>
  <c r="H61" i="4"/>
  <c r="C61" i="4"/>
  <c r="G61" i="4" s="1"/>
  <c r="AV59" i="4"/>
  <c r="AH59" i="4"/>
  <c r="R59" i="4"/>
  <c r="N59" i="4"/>
  <c r="AC59" i="4" s="1"/>
  <c r="H59" i="4"/>
  <c r="C59" i="4"/>
  <c r="AV58" i="4"/>
  <c r="AH58" i="4"/>
  <c r="AC58" i="4"/>
  <c r="R58" i="4"/>
  <c r="N58" i="4"/>
  <c r="H58" i="4"/>
  <c r="C58" i="4"/>
  <c r="AL58" i="4" s="1"/>
  <c r="AV57" i="4"/>
  <c r="AH57" i="4"/>
  <c r="AC57" i="4"/>
  <c r="R57" i="4"/>
  <c r="N57" i="4"/>
  <c r="H57" i="4"/>
  <c r="C57" i="4"/>
  <c r="AL57" i="4" s="1"/>
  <c r="AV56" i="4"/>
  <c r="AI56" i="4"/>
  <c r="AH56" i="4" s="1"/>
  <c r="AC56" i="4"/>
  <c r="Z56" i="4"/>
  <c r="AF56" i="4" s="1"/>
  <c r="BQ56" i="4" s="1"/>
  <c r="BR56" i="4" s="1"/>
  <c r="BS56" i="4" s="1"/>
  <c r="R56" i="4"/>
  <c r="N56" i="4"/>
  <c r="H56" i="4"/>
  <c r="C56" i="4"/>
  <c r="AL56" i="4" s="1"/>
  <c r="AV55" i="4"/>
  <c r="AI55" i="4"/>
  <c r="AH55" i="4" s="1"/>
  <c r="AC55" i="4"/>
  <c r="Z55" i="4"/>
  <c r="AF55" i="4" s="1"/>
  <c r="BQ55" i="4" s="1"/>
  <c r="BR55" i="4" s="1"/>
  <c r="BS55" i="4" s="1"/>
  <c r="R55" i="4"/>
  <c r="N55" i="4"/>
  <c r="H55" i="4"/>
  <c r="C55" i="4"/>
  <c r="AL55" i="4" s="1"/>
  <c r="AV54" i="4"/>
  <c r="AI54" i="4"/>
  <c r="AH54" i="4" s="1"/>
  <c r="AC54" i="4"/>
  <c r="Z54" i="4"/>
  <c r="AF54" i="4" s="1"/>
  <c r="BQ54" i="4" s="1"/>
  <c r="BR54" i="4" s="1"/>
  <c r="BS54" i="4" s="1"/>
  <c r="R54" i="4"/>
  <c r="N54" i="4"/>
  <c r="H54" i="4"/>
  <c r="C54" i="4"/>
  <c r="AL54" i="4" s="1"/>
  <c r="AV53" i="4"/>
  <c r="AI53" i="4"/>
  <c r="AH53" i="4" s="1"/>
  <c r="AF53" i="4"/>
  <c r="BQ53" i="4" s="1"/>
  <c r="BR53" i="4" s="1"/>
  <c r="BS53" i="4" s="1"/>
  <c r="Z53" i="4"/>
  <c r="R53" i="4"/>
  <c r="N53" i="4"/>
  <c r="AC53" i="4" s="1"/>
  <c r="H53" i="4"/>
  <c r="C53" i="4"/>
  <c r="AL53" i="4" s="1"/>
  <c r="AV52" i="4"/>
  <c r="AI52" i="4"/>
  <c r="AH52" i="4" s="1"/>
  <c r="AF52" i="4"/>
  <c r="BQ52" i="4" s="1"/>
  <c r="BR52" i="4" s="1"/>
  <c r="BS52" i="4" s="1"/>
  <c r="Z52" i="4"/>
  <c r="R52" i="4"/>
  <c r="N52" i="4"/>
  <c r="AC52" i="4" s="1"/>
  <c r="H52" i="4"/>
  <c r="C52" i="4"/>
  <c r="AV51" i="4"/>
  <c r="AI51" i="4"/>
  <c r="AH51" i="4" s="1"/>
  <c r="AF51" i="4"/>
  <c r="BQ51" i="4" s="1"/>
  <c r="BR51" i="4" s="1"/>
  <c r="BS51" i="4" s="1"/>
  <c r="Z51" i="4"/>
  <c r="R51" i="4"/>
  <c r="N51" i="4"/>
  <c r="AC51" i="4" s="1"/>
  <c r="H51" i="4"/>
  <c r="C51" i="4"/>
  <c r="AV50" i="4"/>
  <c r="AI50" i="4"/>
  <c r="AH50" i="4" s="1"/>
  <c r="AF50" i="4"/>
  <c r="BQ50" i="4" s="1"/>
  <c r="BR50" i="4" s="1"/>
  <c r="BS50" i="4" s="1"/>
  <c r="Z50" i="4"/>
  <c r="R50" i="4"/>
  <c r="N50" i="4"/>
  <c r="AC50" i="4" s="1"/>
  <c r="H50" i="4"/>
  <c r="C50" i="4"/>
  <c r="AV49" i="4"/>
  <c r="AH49" i="4"/>
  <c r="AC49" i="4"/>
  <c r="Z49" i="4"/>
  <c r="AF49" i="4" s="1"/>
  <c r="BQ48" i="4" s="1"/>
  <c r="BR48" i="4" s="1"/>
  <c r="R49" i="4"/>
  <c r="N49" i="4"/>
  <c r="H49" i="4"/>
  <c r="C49" i="4"/>
  <c r="AV48" i="4"/>
  <c r="AL48" i="4"/>
  <c r="AH48" i="4"/>
  <c r="Z48" i="4"/>
  <c r="AF48" i="4" s="1"/>
  <c r="BQ47" i="4" s="1"/>
  <c r="BR47" i="4" s="1"/>
  <c r="R48" i="4"/>
  <c r="N48" i="4"/>
  <c r="AC48" i="4" s="1"/>
  <c r="H48" i="4"/>
  <c r="C48" i="4"/>
  <c r="G48" i="4" s="1"/>
  <c r="AV47" i="4"/>
  <c r="AH47" i="4"/>
  <c r="AC47" i="4"/>
  <c r="Z47" i="4"/>
  <c r="AF47" i="4" s="1"/>
  <c r="AG48" i="4" s="1"/>
  <c r="R47" i="4"/>
  <c r="N47" i="4"/>
  <c r="H47" i="4"/>
  <c r="C47" i="4"/>
  <c r="AV46" i="4"/>
  <c r="AI46" i="4"/>
  <c r="AH46" i="4" s="1"/>
  <c r="AC46" i="4"/>
  <c r="Z46" i="4"/>
  <c r="AF46" i="4" s="1"/>
  <c r="R46" i="4"/>
  <c r="N46" i="4"/>
  <c r="H46" i="4"/>
  <c r="G46" i="4"/>
  <c r="C46" i="4"/>
  <c r="AV45" i="4"/>
  <c r="AI45" i="4"/>
  <c r="AH45" i="4" s="1"/>
  <c r="Z45" i="4"/>
  <c r="AF45" i="4" s="1"/>
  <c r="AG53" i="4" s="1"/>
  <c r="R45" i="4"/>
  <c r="N45" i="4"/>
  <c r="AC45" i="4" s="1"/>
  <c r="H45" i="4"/>
  <c r="C45" i="4"/>
  <c r="G45" i="4" s="1"/>
  <c r="AV44" i="4"/>
  <c r="AL44" i="4"/>
  <c r="AI44" i="4"/>
  <c r="AH44" i="4"/>
  <c r="AC44" i="4"/>
  <c r="Z44" i="4"/>
  <c r="AF44" i="4" s="1"/>
  <c r="R44" i="4"/>
  <c r="N44" i="4"/>
  <c r="H44" i="4"/>
  <c r="C44" i="4"/>
  <c r="AV43" i="4"/>
  <c r="AI43" i="4"/>
  <c r="AH43" i="4" s="1"/>
  <c r="AC43" i="4"/>
  <c r="Z43" i="4"/>
  <c r="AF43" i="4" s="1"/>
  <c r="R43" i="4"/>
  <c r="N43" i="4"/>
  <c r="H43" i="4"/>
  <c r="G43" i="4"/>
  <c r="C43" i="4"/>
  <c r="AV42" i="4"/>
  <c r="AI42" i="4"/>
  <c r="AH42" i="4" s="1"/>
  <c r="AF42" i="4"/>
  <c r="Z42" i="4"/>
  <c r="R42" i="4"/>
  <c r="N42" i="4"/>
  <c r="AC42" i="4" s="1"/>
  <c r="H42" i="4"/>
  <c r="C42" i="4"/>
  <c r="G42" i="4" s="1"/>
  <c r="AV41" i="4"/>
  <c r="AL41" i="4"/>
  <c r="AI41" i="4"/>
  <c r="AH41" i="4" s="1"/>
  <c r="AC41" i="4"/>
  <c r="Z41" i="4"/>
  <c r="AF41" i="4" s="1"/>
  <c r="AG42" i="4" s="1"/>
  <c r="R41" i="4"/>
  <c r="N41" i="4"/>
  <c r="H41" i="4"/>
  <c r="C41" i="4"/>
  <c r="AV40" i="4"/>
  <c r="AI40" i="4"/>
  <c r="AH40" i="4" s="1"/>
  <c r="AC40" i="4"/>
  <c r="Z40" i="4"/>
  <c r="AF40" i="4" s="1"/>
  <c r="R40" i="4"/>
  <c r="N40" i="4"/>
  <c r="H40" i="4"/>
  <c r="C40" i="4"/>
  <c r="G40" i="4" s="1"/>
  <c r="AV39" i="4"/>
  <c r="AI39" i="4"/>
  <c r="AH39" i="4" s="1"/>
  <c r="Z39" i="4"/>
  <c r="AF39" i="4" s="1"/>
  <c r="R39" i="4"/>
  <c r="N39" i="4"/>
  <c r="AC39" i="4" s="1"/>
  <c r="H39" i="4"/>
  <c r="C39" i="4"/>
  <c r="G39" i="4" s="1"/>
  <c r="AV38" i="4"/>
  <c r="AL38" i="4"/>
  <c r="AI38" i="4"/>
  <c r="AH38" i="4"/>
  <c r="AC38" i="4"/>
  <c r="Z38" i="4"/>
  <c r="AF38" i="4" s="1"/>
  <c r="AG39" i="4" s="1"/>
  <c r="R38" i="4"/>
  <c r="N38" i="4"/>
  <c r="H38" i="4"/>
  <c r="C38" i="4"/>
  <c r="AV37" i="4"/>
  <c r="AL37" i="4"/>
  <c r="AI37" i="4"/>
  <c r="AH37" i="4" s="1"/>
  <c r="AC37" i="4"/>
  <c r="Z37" i="4"/>
  <c r="AF37" i="4" s="1"/>
  <c r="R37" i="4"/>
  <c r="N37" i="4"/>
  <c r="H37" i="4"/>
  <c r="C37" i="4"/>
  <c r="G37" i="4" s="1"/>
  <c r="AV36" i="4"/>
  <c r="AI36" i="4"/>
  <c r="AH36" i="4" s="1"/>
  <c r="AF36" i="4"/>
  <c r="Z36" i="4"/>
  <c r="R36" i="4"/>
  <c r="N36" i="4"/>
  <c r="AC36" i="4" s="1"/>
  <c r="H36" i="4"/>
  <c r="C36" i="4"/>
  <c r="AV35" i="4"/>
  <c r="AL35" i="4"/>
  <c r="AI35" i="4"/>
  <c r="AH35" i="4"/>
  <c r="AF35" i="4"/>
  <c r="AG36" i="4" s="1"/>
  <c r="Z35" i="4"/>
  <c r="R35" i="4"/>
  <c r="N35" i="4"/>
  <c r="AC35" i="4" s="1"/>
  <c r="H35" i="4"/>
  <c r="C35" i="4"/>
  <c r="AV34" i="4"/>
  <c r="AL34" i="4"/>
  <c r="AI34" i="4"/>
  <c r="AH34" i="4"/>
  <c r="AC34" i="4"/>
  <c r="Z34" i="4"/>
  <c r="AF34" i="4" s="1"/>
  <c r="BQ33" i="4" s="1"/>
  <c r="BR33" i="4" s="1"/>
  <c r="BS33" i="4" s="1"/>
  <c r="R34" i="4"/>
  <c r="N34" i="4"/>
  <c r="H34" i="4"/>
  <c r="C34" i="4"/>
  <c r="AV33" i="4"/>
  <c r="AI33" i="4"/>
  <c r="AH33" i="4"/>
  <c r="AC33" i="4"/>
  <c r="Z33" i="4"/>
  <c r="AF33" i="4" s="1"/>
  <c r="BQ32" i="4" s="1"/>
  <c r="BR32" i="4" s="1"/>
  <c r="BS32" i="4" s="1"/>
  <c r="R33" i="4"/>
  <c r="N33" i="4"/>
  <c r="H33" i="4"/>
  <c r="C33" i="4"/>
  <c r="D33" i="4" s="1"/>
  <c r="AV32" i="4"/>
  <c r="AI32" i="4"/>
  <c r="AH32" i="4" s="1"/>
  <c r="AC32" i="4"/>
  <c r="Z32" i="4"/>
  <c r="AF32" i="4" s="1"/>
  <c r="AG33" i="4" s="1"/>
  <c r="R32" i="4"/>
  <c r="N32" i="4"/>
  <c r="H32" i="4"/>
  <c r="C32" i="4"/>
  <c r="D32" i="4" s="1"/>
  <c r="AV31" i="4"/>
  <c r="AI31" i="4"/>
  <c r="AH31" i="4" s="1"/>
  <c r="AF31" i="4"/>
  <c r="Z31" i="4"/>
  <c r="R31" i="4"/>
  <c r="N31" i="4"/>
  <c r="AC31" i="4" s="1"/>
  <c r="H31" i="4"/>
  <c r="C31" i="4"/>
  <c r="AL31" i="4" s="1"/>
  <c r="AV30" i="4"/>
  <c r="AL30" i="4"/>
  <c r="AI30" i="4"/>
  <c r="AH30" i="4"/>
  <c r="AC30" i="4"/>
  <c r="Z30" i="4"/>
  <c r="AF30" i="4" s="1"/>
  <c r="AG30" i="4" s="1"/>
  <c r="R30" i="4"/>
  <c r="N30" i="4"/>
  <c r="H30" i="4"/>
  <c r="C30" i="4"/>
  <c r="G30" i="4" s="1"/>
  <c r="AV29" i="4"/>
  <c r="AI29" i="4"/>
  <c r="AH29" i="4" s="1"/>
  <c r="AF29" i="4"/>
  <c r="AC29" i="4"/>
  <c r="Z29" i="4"/>
  <c r="R29" i="4"/>
  <c r="N29" i="4"/>
  <c r="H29" i="4"/>
  <c r="C29" i="4"/>
  <c r="D29" i="4" s="1"/>
  <c r="AV28" i="4"/>
  <c r="AI28" i="4"/>
  <c r="AH28" i="4"/>
  <c r="AF28" i="4"/>
  <c r="Z28" i="4"/>
  <c r="R28" i="4"/>
  <c r="N28" i="4"/>
  <c r="AC28" i="4" s="1"/>
  <c r="H28" i="4"/>
  <c r="C28" i="4"/>
  <c r="AL28" i="4" s="1"/>
  <c r="AV27" i="4"/>
  <c r="AL27" i="4"/>
  <c r="AI27" i="4"/>
  <c r="AH27" i="4"/>
  <c r="AC27" i="4"/>
  <c r="Z27" i="4"/>
  <c r="AF27" i="4" s="1"/>
  <c r="AG27" i="4" s="1"/>
  <c r="R27" i="4"/>
  <c r="N27" i="4"/>
  <c r="H27" i="4"/>
  <c r="C27" i="4"/>
  <c r="G27" i="4" s="1"/>
  <c r="AV26" i="4"/>
  <c r="AI26" i="4"/>
  <c r="AH26" i="4" s="1"/>
  <c r="AF26" i="4"/>
  <c r="AC26" i="4"/>
  <c r="Z26" i="4"/>
  <c r="R26" i="4"/>
  <c r="N26" i="4"/>
  <c r="H26" i="4"/>
  <c r="C26" i="4"/>
  <c r="D26" i="4" s="1"/>
  <c r="AV25" i="4"/>
  <c r="AI25" i="4"/>
  <c r="AH25" i="4"/>
  <c r="AF25" i="4"/>
  <c r="Z25" i="4"/>
  <c r="N25" i="4"/>
  <c r="AC25" i="4" s="1"/>
  <c r="H25" i="4"/>
  <c r="C25" i="4"/>
  <c r="AL25" i="4" s="1"/>
  <c r="BQ24" i="4"/>
  <c r="BR24" i="4" s="1"/>
  <c r="BS24" i="4" s="1"/>
  <c r="AV24" i="4"/>
  <c r="AI24" i="4"/>
  <c r="AH24" i="4" s="1"/>
  <c r="AF24" i="4"/>
  <c r="Z24" i="4"/>
  <c r="N24" i="4"/>
  <c r="AC24" i="4" s="1"/>
  <c r="H24" i="4"/>
  <c r="C24" i="4"/>
  <c r="D24" i="4" s="1"/>
  <c r="BQ23" i="4"/>
  <c r="BR23" i="4" s="1"/>
  <c r="BS23" i="4" s="1"/>
  <c r="AV23" i="4"/>
  <c r="AI23" i="4"/>
  <c r="AH23" i="4" s="1"/>
  <c r="AF23" i="4"/>
  <c r="AG24" i="4" s="1"/>
  <c r="AC23" i="4"/>
  <c r="Z23" i="4"/>
  <c r="N23" i="4"/>
  <c r="H23" i="4"/>
  <c r="C23" i="4"/>
  <c r="G23" i="4" s="1"/>
  <c r="AV22" i="4"/>
  <c r="AI22" i="4"/>
  <c r="AH22" i="4" s="1"/>
  <c r="AF22" i="4"/>
  <c r="AC22" i="4"/>
  <c r="Z22" i="4"/>
  <c r="R22" i="4"/>
  <c r="N22" i="4"/>
  <c r="C22" i="4"/>
  <c r="G22" i="4" s="1"/>
  <c r="AV21" i="4"/>
  <c r="AI21" i="4"/>
  <c r="AH21" i="4" s="1"/>
  <c r="AF21" i="4"/>
  <c r="Z21" i="4"/>
  <c r="R21" i="4"/>
  <c r="N21" i="4"/>
  <c r="AC21" i="4" s="1"/>
  <c r="C21" i="4"/>
  <c r="D21" i="4" s="1"/>
  <c r="AV20" i="4"/>
  <c r="AI20" i="4"/>
  <c r="AH20" i="4"/>
  <c r="AF20" i="4"/>
  <c r="AG21" i="4" s="1"/>
  <c r="Z20" i="4"/>
  <c r="R20" i="4"/>
  <c r="N20" i="4"/>
  <c r="AC20" i="4" s="1"/>
  <c r="C20" i="4"/>
  <c r="AL20" i="4" s="1"/>
  <c r="AV19" i="4"/>
  <c r="AI19" i="4"/>
  <c r="AH19" i="4"/>
  <c r="AF19" i="4"/>
  <c r="Z19" i="4"/>
  <c r="R19" i="4"/>
  <c r="N19" i="4"/>
  <c r="AC19" i="4" s="1"/>
  <c r="H19" i="4"/>
  <c r="C19" i="4"/>
  <c r="AL19" i="4" s="1"/>
  <c r="BQ18" i="4"/>
  <c r="BR18" i="4" s="1"/>
  <c r="BS18" i="4" s="1"/>
  <c r="AV18" i="4"/>
  <c r="AI18" i="4"/>
  <c r="AH18" i="4"/>
  <c r="AF18" i="4"/>
  <c r="BQ17" i="4" s="1"/>
  <c r="BR17" i="4" s="1"/>
  <c r="BS17" i="4" s="1"/>
  <c r="Z18" i="4"/>
  <c r="R18" i="4"/>
  <c r="N18" i="4"/>
  <c r="AC18" i="4" s="1"/>
  <c r="H18" i="4"/>
  <c r="C18" i="4"/>
  <c r="AL18" i="4" s="1"/>
  <c r="AV17" i="4"/>
  <c r="AL17" i="4"/>
  <c r="AI17" i="4"/>
  <c r="AH17" i="4"/>
  <c r="AF17" i="4"/>
  <c r="AG18" i="4" s="1"/>
  <c r="Z17" i="4"/>
  <c r="R17" i="4"/>
  <c r="N17" i="4"/>
  <c r="AC17" i="4" s="1"/>
  <c r="H17" i="4"/>
  <c r="C17" i="4"/>
  <c r="AV16" i="4"/>
  <c r="AL16" i="4"/>
  <c r="AI16" i="4"/>
  <c r="AH16" i="4"/>
  <c r="Z16" i="4"/>
  <c r="AF16" i="4" s="1"/>
  <c r="N16" i="4"/>
  <c r="AC16" i="4" s="1"/>
  <c r="H16" i="4"/>
  <c r="C16" i="4"/>
  <c r="AV15" i="4"/>
  <c r="AL15" i="4"/>
  <c r="AI15" i="4"/>
  <c r="AH15" i="4"/>
  <c r="AC15" i="4"/>
  <c r="Z15" i="4"/>
  <c r="AF15" i="4" s="1"/>
  <c r="BQ12" i="4" s="1"/>
  <c r="BR12" i="4" s="1"/>
  <c r="BS12" i="4" s="1"/>
  <c r="R15" i="4"/>
  <c r="N15" i="4"/>
  <c r="H15" i="4"/>
  <c r="C15" i="4"/>
  <c r="AV14" i="4"/>
  <c r="AI14" i="4"/>
  <c r="AH14" i="4" s="1"/>
  <c r="AF14" i="4"/>
  <c r="AC14" i="4"/>
  <c r="Z14" i="4"/>
  <c r="R14" i="4"/>
  <c r="N14" i="4"/>
  <c r="H14" i="4"/>
  <c r="C14" i="4"/>
  <c r="D14" i="4" s="1"/>
  <c r="AV13" i="4"/>
  <c r="AI13" i="4"/>
  <c r="AH13" i="4"/>
  <c r="AF13" i="4"/>
  <c r="Z13" i="4"/>
  <c r="R13" i="4"/>
  <c r="N13" i="4"/>
  <c r="AC13" i="4" s="1"/>
  <c r="H13" i="4"/>
  <c r="C13" i="4"/>
  <c r="AL13" i="4" s="1"/>
  <c r="AV12" i="4"/>
  <c r="AI12" i="4"/>
  <c r="AH12" i="4"/>
  <c r="AF12" i="4"/>
  <c r="BQ9" i="4" s="1"/>
  <c r="BR9" i="4" s="1"/>
  <c r="BS9" i="4" s="1"/>
  <c r="Z12" i="4"/>
  <c r="R12" i="4"/>
  <c r="N12" i="4"/>
  <c r="AC12" i="4" s="1"/>
  <c r="H12" i="4"/>
  <c r="C12" i="4"/>
  <c r="AL12" i="4" s="1"/>
  <c r="BR11" i="4"/>
  <c r="BS11" i="4" s="1"/>
  <c r="BQ11" i="4"/>
  <c r="AV11" i="4"/>
  <c r="AL11" i="4"/>
  <c r="AI11" i="4"/>
  <c r="AH11" i="4"/>
  <c r="AF11" i="4"/>
  <c r="Z11" i="4"/>
  <c r="R11" i="4"/>
  <c r="N11" i="4"/>
  <c r="AC11" i="4" s="1"/>
  <c r="H11" i="4"/>
  <c r="C11" i="4"/>
  <c r="BR10" i="4"/>
  <c r="BS10" i="4" s="1"/>
  <c r="BQ10" i="4"/>
  <c r="AV10" i="4"/>
  <c r="AL10" i="4"/>
  <c r="AI10" i="4"/>
  <c r="AH10" i="4"/>
  <c r="AF10" i="4"/>
  <c r="Z10" i="4"/>
  <c r="R10" i="4"/>
  <c r="N10" i="4"/>
  <c r="AC10" i="4" s="1"/>
  <c r="H10" i="4"/>
  <c r="C10" i="4"/>
  <c r="AV9" i="4"/>
  <c r="AL9" i="4"/>
  <c r="AI9" i="4"/>
  <c r="AH9" i="4"/>
  <c r="AF9" i="4"/>
  <c r="Z9" i="4"/>
  <c r="R9" i="4"/>
  <c r="N9" i="4"/>
  <c r="AC9" i="4" s="1"/>
  <c r="H9" i="4"/>
  <c r="C9" i="4"/>
  <c r="AV8" i="4"/>
  <c r="AL8" i="4"/>
  <c r="AI8" i="4"/>
  <c r="AH8" i="4"/>
  <c r="AF8" i="4"/>
  <c r="Z8" i="4"/>
  <c r="R8" i="4"/>
  <c r="N8" i="4"/>
  <c r="AC8" i="4" s="1"/>
  <c r="H8" i="4"/>
  <c r="C8" i="4"/>
  <c r="BR7" i="4"/>
  <c r="BS7" i="4" s="1"/>
  <c r="BQ7" i="4"/>
  <c r="AV7" i="4"/>
  <c r="AL7" i="4"/>
  <c r="AI7" i="4"/>
  <c r="AH7" i="4"/>
  <c r="AF7" i="4"/>
  <c r="Z7" i="4"/>
  <c r="R7" i="4"/>
  <c r="N7" i="4"/>
  <c r="AC7" i="4" s="1"/>
  <c r="H7" i="4"/>
  <c r="C7" i="4"/>
  <c r="BR6" i="4"/>
  <c r="BS6" i="4" s="1"/>
  <c r="BQ6" i="4"/>
  <c r="AV6" i="4"/>
  <c r="AL6" i="4"/>
  <c r="AI6" i="4"/>
  <c r="AH6" i="4"/>
  <c r="Z6" i="4"/>
  <c r="AF6" i="4" s="1"/>
  <c r="R6" i="4"/>
  <c r="N6" i="4"/>
  <c r="AC6" i="4" s="1"/>
  <c r="H6" i="4"/>
  <c r="C6" i="4"/>
  <c r="BR5" i="4"/>
  <c r="BS5" i="4" s="1"/>
  <c r="BQ5" i="4"/>
  <c r="AV5" i="4"/>
  <c r="AL5" i="4"/>
  <c r="AI5" i="4"/>
  <c r="AH5" i="4"/>
  <c r="Z5" i="4"/>
  <c r="AF5" i="4" s="1"/>
  <c r="R5" i="4"/>
  <c r="N5" i="4"/>
  <c r="AC5" i="4" s="1"/>
  <c r="H5" i="4"/>
  <c r="C5" i="4"/>
  <c r="AV4" i="4"/>
  <c r="AL4" i="4"/>
  <c r="AI4" i="4"/>
  <c r="AH4" i="4" s="1"/>
  <c r="AC4" i="4"/>
  <c r="Z4" i="4"/>
  <c r="AF4" i="4" s="1"/>
  <c r="R4" i="4"/>
  <c r="N4" i="4"/>
  <c r="J4" i="4"/>
  <c r="AT4" i="4" s="1"/>
  <c r="H4" i="4"/>
  <c r="C4" i="4"/>
  <c r="F2" i="4"/>
  <c r="D45" i="4" s="1"/>
  <c r="AG227" i="5" l="1"/>
  <c r="BR136" i="5"/>
  <c r="BS136" i="5" s="1"/>
  <c r="BR143" i="5"/>
  <c r="BS143" i="5" s="1"/>
  <c r="BR180" i="5"/>
  <c r="BS180" i="5" s="1"/>
  <c r="BR202" i="5"/>
  <c r="BS202" i="5" s="1"/>
  <c r="BR164" i="5"/>
  <c r="BS164" i="5" s="1"/>
  <c r="BR172" i="5"/>
  <c r="BS172" i="5" s="1"/>
  <c r="BR215" i="5"/>
  <c r="BR110" i="5"/>
  <c r="BS110" i="5" s="1"/>
  <c r="BS157" i="5"/>
  <c r="BR157" i="5"/>
  <c r="AG106" i="5"/>
  <c r="BR116" i="5"/>
  <c r="BS116" i="5" s="1"/>
  <c r="BR122" i="5"/>
  <c r="BS122" i="5" s="1"/>
  <c r="BR129" i="5"/>
  <c r="BS129" i="5" s="1"/>
  <c r="BR188" i="5"/>
  <c r="BS188" i="5" s="1"/>
  <c r="BS227" i="5"/>
  <c r="BR227" i="5"/>
  <c r="AG81" i="5"/>
  <c r="AG86" i="5"/>
  <c r="BR80" i="5"/>
  <c r="BS80" i="5" s="1"/>
  <c r="BR94" i="5"/>
  <c r="BS94" i="5" s="1"/>
  <c r="BR100" i="5"/>
  <c r="BS100" i="5" s="1"/>
  <c r="BS105" i="5"/>
  <c r="AG34" i="5"/>
  <c r="AG37" i="5"/>
  <c r="BQ208" i="5"/>
  <c r="AL221" i="5"/>
  <c r="F4" i="5"/>
  <c r="X69" i="5"/>
  <c r="X70" i="5"/>
  <c r="X68" i="5"/>
  <c r="BQ8" i="5"/>
  <c r="AG16" i="5"/>
  <c r="G65" i="5"/>
  <c r="AG22" i="5"/>
  <c r="G67" i="5"/>
  <c r="AL23" i="5"/>
  <c r="AL11" i="5"/>
  <c r="G66" i="5"/>
  <c r="AL119" i="5"/>
  <c r="BA28" i="5"/>
  <c r="BB70" i="5"/>
  <c r="AJ70" i="5"/>
  <c r="L70" i="5"/>
  <c r="F69" i="5"/>
  <c r="BB68" i="5"/>
  <c r="W68" i="5"/>
  <c r="BA70" i="5"/>
  <c r="W70" i="5"/>
  <c r="BB69" i="5"/>
  <c r="E70" i="5"/>
  <c r="BA69" i="5"/>
  <c r="W69" i="5"/>
  <c r="E69" i="5"/>
  <c r="BA68" i="5"/>
  <c r="F70" i="5"/>
  <c r="AJ69" i="5"/>
  <c r="L69" i="5"/>
  <c r="AJ68" i="5"/>
  <c r="F68" i="5"/>
  <c r="L68" i="5"/>
  <c r="E68" i="5"/>
  <c r="D70" i="5"/>
  <c r="D69" i="5"/>
  <c r="D68" i="5"/>
  <c r="G38" i="5"/>
  <c r="AG46" i="5"/>
  <c r="AG66" i="5"/>
  <c r="AL83" i="5"/>
  <c r="AL132" i="5"/>
  <c r="AL135" i="5"/>
  <c r="G223" i="5"/>
  <c r="AG28" i="5"/>
  <c r="AL166" i="5"/>
  <c r="BR53" i="5"/>
  <c r="BS53" i="5" s="1"/>
  <c r="AU4" i="5"/>
  <c r="G15" i="5"/>
  <c r="W15" i="5"/>
  <c r="AL18" i="5"/>
  <c r="BS31" i="5"/>
  <c r="BR63" i="5"/>
  <c r="BS63" i="5" s="1"/>
  <c r="AL169" i="5"/>
  <c r="BS16" i="5"/>
  <c r="AG19" i="5"/>
  <c r="AL22" i="5"/>
  <c r="AG43" i="5"/>
  <c r="BQ72" i="5"/>
  <c r="AL110" i="5"/>
  <c r="AG40" i="5"/>
  <c r="AG10" i="5"/>
  <c r="AG25" i="5"/>
  <c r="G25" i="5"/>
  <c r="W30" i="5"/>
  <c r="W33" i="5"/>
  <c r="BQ134" i="5"/>
  <c r="G193" i="5"/>
  <c r="AL193" i="5"/>
  <c r="BO81" i="5"/>
  <c r="G161" i="5"/>
  <c r="AL161" i="5"/>
  <c r="AW4" i="5"/>
  <c r="J5" i="5"/>
  <c r="J6" i="5" s="1"/>
  <c r="D6" i="5"/>
  <c r="D8" i="5"/>
  <c r="E9" i="5"/>
  <c r="BA10" i="5"/>
  <c r="D22" i="5"/>
  <c r="AG31" i="5"/>
  <c r="BQ148" i="5"/>
  <c r="BQ186" i="5"/>
  <c r="BR186" i="5" s="1"/>
  <c r="BS186" i="5" s="1"/>
  <c r="G192" i="5"/>
  <c r="AL192" i="5"/>
  <c r="AG63" i="5"/>
  <c r="K4" i="5"/>
  <c r="AT4" i="5"/>
  <c r="BD4" i="5"/>
  <c r="BB6" i="5"/>
  <c r="BB8" i="5"/>
  <c r="F12" i="5"/>
  <c r="G13" i="5"/>
  <c r="AJ18" i="5"/>
  <c r="AL29" i="5"/>
  <c r="AG60" i="5"/>
  <c r="BQ78" i="5"/>
  <c r="AG184" i="5"/>
  <c r="AL222" i="5"/>
  <c r="AL136" i="5"/>
  <c r="BO123" i="5"/>
  <c r="BQ120" i="5"/>
  <c r="BR120" i="5" s="1"/>
  <c r="BS120" i="5" s="1"/>
  <c r="AL154" i="5"/>
  <c r="AL30" i="5"/>
  <c r="AL48" i="5"/>
  <c r="AL191" i="5"/>
  <c r="AL8" i="5"/>
  <c r="G34" i="5"/>
  <c r="AL104" i="5"/>
  <c r="G130" i="5"/>
  <c r="AL133" i="5"/>
  <c r="AL163" i="5"/>
  <c r="AL189" i="5"/>
  <c r="AL142" i="5"/>
  <c r="AL144" i="5"/>
  <c r="AL49" i="5"/>
  <c r="AL60" i="5"/>
  <c r="AL66" i="5"/>
  <c r="AL67" i="5"/>
  <c r="AL125" i="5"/>
  <c r="AL32" i="5"/>
  <c r="AL6" i="5"/>
  <c r="G33" i="5"/>
  <c r="AL50" i="5"/>
  <c r="AL113" i="5"/>
  <c r="G115" i="5"/>
  <c r="G123" i="5"/>
  <c r="AL126" i="5"/>
  <c r="AL143" i="5"/>
  <c r="G211" i="5"/>
  <c r="AJ238" i="5"/>
  <c r="F238" i="5"/>
  <c r="AJ237" i="5"/>
  <c r="W237" i="5"/>
  <c r="L237" i="5"/>
  <c r="BB236" i="5"/>
  <c r="E236" i="5"/>
  <c r="AJ235" i="5"/>
  <c r="L235" i="5"/>
  <c r="F234" i="5"/>
  <c r="BB233" i="5"/>
  <c r="E233" i="5"/>
  <c r="BA232" i="5"/>
  <c r="W232" i="5"/>
  <c r="BB231" i="5"/>
  <c r="BB230" i="5"/>
  <c r="E230" i="5"/>
  <c r="AJ229" i="5"/>
  <c r="L229" i="5"/>
  <c r="BB228" i="5"/>
  <c r="E228" i="5"/>
  <c r="BB227" i="5"/>
  <c r="E227" i="5"/>
  <c r="BB226" i="5"/>
  <c r="E226" i="5"/>
  <c r="BB225" i="5"/>
  <c r="E225" i="5"/>
  <c r="E223" i="5"/>
  <c r="E238" i="5"/>
  <c r="F237" i="5"/>
  <c r="BA236" i="5"/>
  <c r="W236" i="5"/>
  <c r="F235" i="5"/>
  <c r="BB234" i="5"/>
  <c r="E234" i="5"/>
  <c r="BA233" i="5"/>
  <c r="W233" i="5"/>
  <c r="AJ232" i="5"/>
  <c r="L232" i="5"/>
  <c r="BB238" i="5"/>
  <c r="BB237" i="5"/>
  <c r="E237" i="5"/>
  <c r="AJ236" i="5"/>
  <c r="L236" i="5"/>
  <c r="BB235" i="5"/>
  <c r="E235" i="5"/>
  <c r="BA234" i="5"/>
  <c r="W234" i="5"/>
  <c r="AJ233" i="5"/>
  <c r="L233" i="5"/>
  <c r="F232" i="5"/>
  <c r="AJ231" i="5"/>
  <c r="F231" i="5"/>
  <c r="AJ230" i="5"/>
  <c r="W230" i="5"/>
  <c r="L230" i="5"/>
  <c r="BB229" i="5"/>
  <c r="E229" i="5"/>
  <c r="AJ228" i="5"/>
  <c r="L228" i="5"/>
  <c r="AJ227" i="5"/>
  <c r="L227" i="5"/>
  <c r="AJ226" i="5"/>
  <c r="L226" i="5"/>
  <c r="AJ225" i="5"/>
  <c r="L225" i="5"/>
  <c r="L238" i="5"/>
  <c r="BA237" i="5"/>
  <c r="F236" i="5"/>
  <c r="BA231" i="5"/>
  <c r="BA230" i="5"/>
  <c r="D229" i="5"/>
  <c r="BA228" i="5"/>
  <c r="F228" i="5"/>
  <c r="W227" i="5"/>
  <c r="BA226" i="5"/>
  <c r="F226" i="5"/>
  <c r="W225" i="5"/>
  <c r="W223" i="5"/>
  <c r="BA222" i="5"/>
  <c r="BA221" i="5"/>
  <c r="W221" i="5"/>
  <c r="L221" i="5"/>
  <c r="BA220" i="5"/>
  <c r="X220" i="5"/>
  <c r="BB219" i="5"/>
  <c r="E219" i="5"/>
  <c r="BA218" i="5"/>
  <c r="W218" i="5"/>
  <c r="BA217" i="5"/>
  <c r="W217" i="5"/>
  <c r="BA216" i="5"/>
  <c r="X216" i="5"/>
  <c r="E216" i="5"/>
  <c r="BB215" i="5"/>
  <c r="F215" i="5"/>
  <c r="AJ214" i="5"/>
  <c r="F214" i="5"/>
  <c r="AJ213" i="5"/>
  <c r="W213" i="5"/>
  <c r="L213" i="5"/>
  <c r="BA212" i="5"/>
  <c r="W212" i="5"/>
  <c r="D212" i="5"/>
  <c r="F211" i="5"/>
  <c r="F210" i="5"/>
  <c r="F209" i="5"/>
  <c r="F208" i="5"/>
  <c r="AJ207" i="5"/>
  <c r="F207" i="5"/>
  <c r="AJ206" i="5"/>
  <c r="AJ234" i="5"/>
  <c r="E232" i="5"/>
  <c r="L231" i="5"/>
  <c r="E231" i="5"/>
  <c r="W229" i="5"/>
  <c r="BU229" i="5" s="1"/>
  <c r="D228" i="5"/>
  <c r="D226" i="5"/>
  <c r="X222" i="5"/>
  <c r="L222" i="5"/>
  <c r="F222" i="5"/>
  <c r="AJ221" i="5"/>
  <c r="F221" i="5"/>
  <c r="AJ220" i="5"/>
  <c r="W220" i="5"/>
  <c r="L220" i="5"/>
  <c r="BA219" i="5"/>
  <c r="W219" i="5"/>
  <c r="AJ218" i="5"/>
  <c r="L218" i="5"/>
  <c r="AJ217" i="5"/>
  <c r="L217" i="5"/>
  <c r="AJ216" i="5"/>
  <c r="W216" i="5"/>
  <c r="BA215" i="5"/>
  <c r="X215" i="5"/>
  <c r="E215" i="5"/>
  <c r="E214" i="5"/>
  <c r="F213" i="5"/>
  <c r="AJ212" i="5"/>
  <c r="L212" i="5"/>
  <c r="BB211" i="5"/>
  <c r="E211" i="5"/>
  <c r="BB210" i="5"/>
  <c r="E210" i="5"/>
  <c r="BB209" i="5"/>
  <c r="E209" i="5"/>
  <c r="BB208" i="5"/>
  <c r="E208" i="5"/>
  <c r="E207" i="5"/>
  <c r="BA238" i="5"/>
  <c r="W238" i="5"/>
  <c r="D237" i="5"/>
  <c r="L234" i="5"/>
  <c r="W231" i="5"/>
  <c r="F230" i="5"/>
  <c r="W228" i="5"/>
  <c r="BA227" i="5"/>
  <c r="F227" i="5"/>
  <c r="W226" i="5"/>
  <c r="BA225" i="5"/>
  <c r="F225" i="5"/>
  <c r="BB223" i="5"/>
  <c r="AJ223" i="5"/>
  <c r="W222" i="5"/>
  <c r="E222" i="5"/>
  <c r="E221" i="5"/>
  <c r="F220" i="5"/>
  <c r="AJ219" i="5"/>
  <c r="L219" i="5"/>
  <c r="F218" i="5"/>
  <c r="F217" i="5"/>
  <c r="L216" i="5"/>
  <c r="AJ215" i="5"/>
  <c r="W215" i="5"/>
  <c r="BB214" i="5"/>
  <c r="BB213" i="5"/>
  <c r="BA235" i="5"/>
  <c r="F233" i="5"/>
  <c r="D227" i="5"/>
  <c r="D222" i="5"/>
  <c r="BB220" i="5"/>
  <c r="BB218" i="5"/>
  <c r="BB216" i="5"/>
  <c r="F216" i="5"/>
  <c r="AJ211" i="5"/>
  <c r="BA210" i="5"/>
  <c r="AJ209" i="5"/>
  <c r="BA208" i="5"/>
  <c r="BB207" i="5"/>
  <c r="L207" i="5"/>
  <c r="E206" i="5"/>
  <c r="F205" i="5"/>
  <c r="AJ204" i="5"/>
  <c r="L204" i="5"/>
  <c r="AJ203" i="5"/>
  <c r="W203" i="5"/>
  <c r="BA202" i="5"/>
  <c r="W202" i="5"/>
  <c r="BA201" i="5"/>
  <c r="W201" i="5"/>
  <c r="BA200" i="5"/>
  <c r="W200" i="5"/>
  <c r="BA199" i="5"/>
  <c r="W199" i="5"/>
  <c r="BA198" i="5"/>
  <c r="W198" i="5"/>
  <c r="BA197" i="5"/>
  <c r="W197" i="5"/>
  <c r="BA196" i="5"/>
  <c r="W196" i="5"/>
  <c r="BB195" i="5"/>
  <c r="E195" i="5"/>
  <c r="E193" i="5"/>
  <c r="E192" i="5"/>
  <c r="F191" i="5"/>
  <c r="AJ190" i="5"/>
  <c r="L190" i="5"/>
  <c r="BA189" i="5"/>
  <c r="W189" i="5"/>
  <c r="BA188" i="5"/>
  <c r="W188" i="5"/>
  <c r="BA187" i="5"/>
  <c r="AN187" i="5"/>
  <c r="AJ187" i="5"/>
  <c r="L187" i="5"/>
  <c r="D230" i="5"/>
  <c r="F229" i="5"/>
  <c r="D225" i="5"/>
  <c r="F223" i="5"/>
  <c r="F219" i="5"/>
  <c r="E217" i="5"/>
  <c r="L215" i="5"/>
  <c r="BA214" i="5"/>
  <c r="W214" i="5"/>
  <c r="F212" i="5"/>
  <c r="W211" i="5"/>
  <c r="L211" i="5"/>
  <c r="W209" i="5"/>
  <c r="L209" i="5"/>
  <c r="BA207" i="5"/>
  <c r="BB206" i="5"/>
  <c r="W206" i="5"/>
  <c r="D206" i="5"/>
  <c r="BB205" i="5"/>
  <c r="E205" i="5"/>
  <c r="F204" i="5"/>
  <c r="L203" i="5"/>
  <c r="AJ202" i="5"/>
  <c r="L202" i="5"/>
  <c r="AJ201" i="5"/>
  <c r="L201" i="5"/>
  <c r="AJ200" i="5"/>
  <c r="L200" i="5"/>
  <c r="AJ199" i="5"/>
  <c r="L199" i="5"/>
  <c r="AJ198" i="5"/>
  <c r="L198" i="5"/>
  <c r="AJ197" i="5"/>
  <c r="L197" i="5"/>
  <c r="AJ196" i="5"/>
  <c r="L196" i="5"/>
  <c r="W235" i="5"/>
  <c r="BU235" i="5" s="1"/>
  <c r="D235" i="5"/>
  <c r="L223" i="5"/>
  <c r="BB221" i="5"/>
  <c r="D221" i="5"/>
  <c r="BB217" i="5"/>
  <c r="E213" i="5"/>
  <c r="BB212" i="5"/>
  <c r="E212" i="5"/>
  <c r="BA211" i="5"/>
  <c r="AJ210" i="5"/>
  <c r="BA209" i="5"/>
  <c r="AJ208" i="5"/>
  <c r="W207" i="5"/>
  <c r="BA206" i="5"/>
  <c r="L206" i="5"/>
  <c r="BA205" i="5"/>
  <c r="W205" i="5"/>
  <c r="BB204" i="5"/>
  <c r="E204" i="5"/>
  <c r="BB203" i="5"/>
  <c r="F203" i="5"/>
  <c r="F202" i="5"/>
  <c r="F201" i="5"/>
  <c r="F200" i="5"/>
  <c r="F199" i="5"/>
  <c r="F198" i="5"/>
  <c r="F197" i="5"/>
  <c r="F196" i="5"/>
  <c r="AJ195" i="5"/>
  <c r="L195" i="5"/>
  <c r="BA193" i="5"/>
  <c r="W193" i="5"/>
  <c r="L193" i="5"/>
  <c r="BA192" i="5"/>
  <c r="W192" i="5"/>
  <c r="L192" i="5"/>
  <c r="BA191" i="5"/>
  <c r="W191" i="5"/>
  <c r="BB190" i="5"/>
  <c r="E190" i="5"/>
  <c r="F189" i="5"/>
  <c r="F188" i="5"/>
  <c r="E187" i="5"/>
  <c r="BB186" i="5"/>
  <c r="BB232" i="5"/>
  <c r="E218" i="5"/>
  <c r="AJ205" i="5"/>
  <c r="L205" i="5"/>
  <c r="BA204" i="5"/>
  <c r="W204" i="5"/>
  <c r="D204" i="5"/>
  <c r="BB201" i="5"/>
  <c r="BB199" i="5"/>
  <c r="BB197" i="5"/>
  <c r="BA195" i="5"/>
  <c r="F195" i="5"/>
  <c r="BB193" i="5"/>
  <c r="F192" i="5"/>
  <c r="BB191" i="5"/>
  <c r="BA190" i="5"/>
  <c r="F190" i="5"/>
  <c r="BB189" i="5"/>
  <c r="D187" i="5"/>
  <c r="F186" i="5"/>
  <c r="AJ185" i="5"/>
  <c r="F185" i="5"/>
  <c r="AJ184" i="5"/>
  <c r="W184" i="5"/>
  <c r="L184" i="5"/>
  <c r="BA183" i="5"/>
  <c r="W183" i="5"/>
  <c r="D183" i="5"/>
  <c r="F182" i="5"/>
  <c r="AJ181" i="5"/>
  <c r="L181" i="5"/>
  <c r="AJ180" i="5"/>
  <c r="L180" i="5"/>
  <c r="AM179" i="5"/>
  <c r="F179" i="5"/>
  <c r="F178" i="5"/>
  <c r="AJ177" i="5"/>
  <c r="F177" i="5"/>
  <c r="AJ176" i="5"/>
  <c r="W176" i="5"/>
  <c r="L176" i="5"/>
  <c r="BA175" i="5"/>
  <c r="W175" i="5"/>
  <c r="D175" i="5"/>
  <c r="BB174" i="5"/>
  <c r="E174" i="5"/>
  <c r="F173" i="5"/>
  <c r="F172" i="5"/>
  <c r="E171" i="5"/>
  <c r="BA170" i="5"/>
  <c r="AN170" i="5"/>
  <c r="AJ170" i="5"/>
  <c r="W170" i="5"/>
  <c r="D170" i="5"/>
  <c r="BB169" i="5"/>
  <c r="D169" i="5"/>
  <c r="BB168" i="5"/>
  <c r="E168" i="5"/>
  <c r="F167" i="5"/>
  <c r="BA166" i="5"/>
  <c r="W166" i="5"/>
  <c r="D166" i="5"/>
  <c r="BB165" i="5"/>
  <c r="E165" i="5"/>
  <c r="BB164" i="5"/>
  <c r="E164" i="5"/>
  <c r="BB163" i="5"/>
  <c r="W163" i="5"/>
  <c r="D163" i="5"/>
  <c r="BA162" i="5"/>
  <c r="AN162" i="5"/>
  <c r="AJ162" i="5"/>
  <c r="W162" i="5"/>
  <c r="D162" i="5"/>
  <c r="BB161" i="5"/>
  <c r="D161" i="5"/>
  <c r="BB160" i="5"/>
  <c r="E160" i="5"/>
  <c r="F159" i="5"/>
  <c r="AJ158" i="5"/>
  <c r="L158" i="5"/>
  <c r="BA223" i="5"/>
  <c r="AJ222" i="5"/>
  <c r="D207" i="5"/>
  <c r="E202" i="5"/>
  <c r="E200" i="5"/>
  <c r="E198" i="5"/>
  <c r="E196" i="5"/>
  <c r="D195" i="5"/>
  <c r="AJ193" i="5"/>
  <c r="D192" i="5"/>
  <c r="AJ191" i="5"/>
  <c r="L191" i="5"/>
  <c r="E191" i="5"/>
  <c r="D190" i="5"/>
  <c r="AJ189" i="5"/>
  <c r="L189" i="5"/>
  <c r="E189" i="5"/>
  <c r="BB188" i="5"/>
  <c r="W187" i="5"/>
  <c r="E186" i="5"/>
  <c r="E185" i="5"/>
  <c r="F184" i="5"/>
  <c r="AJ183" i="5"/>
  <c r="L183" i="5"/>
  <c r="BB182" i="5"/>
  <c r="E182" i="5"/>
  <c r="F181" i="5"/>
  <c r="F180" i="5"/>
  <c r="E179" i="5"/>
  <c r="BB178" i="5"/>
  <c r="E178" i="5"/>
  <c r="E177" i="5"/>
  <c r="F176" i="5"/>
  <c r="AJ175" i="5"/>
  <c r="L175" i="5"/>
  <c r="BA174" i="5"/>
  <c r="W174" i="5"/>
  <c r="BB173" i="5"/>
  <c r="E173" i="5"/>
  <c r="BB172" i="5"/>
  <c r="E172" i="5"/>
  <c r="BB171" i="5"/>
  <c r="W171" i="5"/>
  <c r="AM170" i="5"/>
  <c r="L170" i="5"/>
  <c r="BA169" i="5"/>
  <c r="W169" i="5"/>
  <c r="L169" i="5"/>
  <c r="BA168" i="5"/>
  <c r="BB167" i="5"/>
  <c r="E167" i="5"/>
  <c r="AJ166" i="5"/>
  <c r="L166" i="5"/>
  <c r="BA165" i="5"/>
  <c r="W165" i="5"/>
  <c r="BA164" i="5"/>
  <c r="W164" i="5"/>
  <c r="BA163" i="5"/>
  <c r="AN163" i="5"/>
  <c r="AJ163" i="5"/>
  <c r="L163" i="5"/>
  <c r="AM162" i="5"/>
  <c r="L162" i="5"/>
  <c r="BA161" i="5"/>
  <c r="W161" i="5"/>
  <c r="L161" i="5"/>
  <c r="BA160" i="5"/>
  <c r="BB159" i="5"/>
  <c r="E159" i="5"/>
  <c r="F158" i="5"/>
  <c r="F157" i="5"/>
  <c r="F156" i="5"/>
  <c r="L155" i="5"/>
  <c r="BA154" i="5"/>
  <c r="W154" i="5"/>
  <c r="L154" i="5"/>
  <c r="BA153" i="5"/>
  <c r="BB152" i="5"/>
  <c r="E152" i="5"/>
  <c r="F151" i="5"/>
  <c r="F150" i="5"/>
  <c r="F149" i="5"/>
  <c r="BB148" i="5"/>
  <c r="F148" i="5"/>
  <c r="AJ147" i="5"/>
  <c r="F147" i="5"/>
  <c r="AJ146" i="5"/>
  <c r="W146" i="5"/>
  <c r="L146" i="5"/>
  <c r="BA229" i="5"/>
  <c r="BB222" i="5"/>
  <c r="L214" i="5"/>
  <c r="BA213" i="5"/>
  <c r="L210" i="5"/>
  <c r="L208" i="5"/>
  <c r="F206" i="5"/>
  <c r="BB202" i="5"/>
  <c r="BB200" i="5"/>
  <c r="BB198" i="5"/>
  <c r="BB196" i="5"/>
  <c r="W195" i="5"/>
  <c r="F193" i="5"/>
  <c r="BB192" i="5"/>
  <c r="W190" i="5"/>
  <c r="AJ188" i="5"/>
  <c r="L188" i="5"/>
  <c r="E188" i="5"/>
  <c r="BB187" i="5"/>
  <c r="BA186" i="5"/>
  <c r="AN186" i="5"/>
  <c r="AJ186" i="5"/>
  <c r="W186" i="5"/>
  <c r="BB185" i="5"/>
  <c r="BB184" i="5"/>
  <c r="E184" i="5"/>
  <c r="F183" i="5"/>
  <c r="BA182" i="5"/>
  <c r="W182" i="5"/>
  <c r="BB181" i="5"/>
  <c r="E181" i="5"/>
  <c r="BB180" i="5"/>
  <c r="E180" i="5"/>
  <c r="BB179" i="5"/>
  <c r="W179" i="5"/>
  <c r="BA178" i="5"/>
  <c r="AN178" i="5"/>
  <c r="AJ178" i="5"/>
  <c r="W178" i="5"/>
  <c r="BB177" i="5"/>
  <c r="BB176" i="5"/>
  <c r="E176" i="5"/>
  <c r="F175" i="5"/>
  <c r="AJ174" i="5"/>
  <c r="L174" i="5"/>
  <c r="BA173" i="5"/>
  <c r="W173" i="5"/>
  <c r="BA172" i="5"/>
  <c r="W172" i="5"/>
  <c r="BA171" i="5"/>
  <c r="AN171" i="5"/>
  <c r="AJ171" i="5"/>
  <c r="L171" i="5"/>
  <c r="F170" i="5"/>
  <c r="AJ169" i="5"/>
  <c r="F169" i="5"/>
  <c r="AJ168" i="5"/>
  <c r="W168" i="5"/>
  <c r="L168" i="5"/>
  <c r="BA167" i="5"/>
  <c r="W167" i="5"/>
  <c r="F166" i="5"/>
  <c r="AJ165" i="5"/>
  <c r="L165" i="5"/>
  <c r="AJ164" i="5"/>
  <c r="L164" i="5"/>
  <c r="AM163" i="5"/>
  <c r="F163" i="5"/>
  <c r="F162" i="5"/>
  <c r="AJ161" i="5"/>
  <c r="F161" i="5"/>
  <c r="AJ160" i="5"/>
  <c r="W160" i="5"/>
  <c r="L160" i="5"/>
  <c r="BA159" i="5"/>
  <c r="W159" i="5"/>
  <c r="BB158" i="5"/>
  <c r="E158" i="5"/>
  <c r="BB157" i="5"/>
  <c r="E157" i="5"/>
  <c r="BB156" i="5"/>
  <c r="E156" i="5"/>
  <c r="BB155" i="5"/>
  <c r="F155" i="5"/>
  <c r="AJ154" i="5"/>
  <c r="F154" i="5"/>
  <c r="AJ153" i="5"/>
  <c r="W153" i="5"/>
  <c r="L153" i="5"/>
  <c r="BA152" i="5"/>
  <c r="W152" i="5"/>
  <c r="BB151" i="5"/>
  <c r="E151" i="5"/>
  <c r="BB150" i="5"/>
  <c r="E150" i="5"/>
  <c r="BB149" i="5"/>
  <c r="E149" i="5"/>
  <c r="BA148" i="5"/>
  <c r="E148" i="5"/>
  <c r="E147" i="5"/>
  <c r="F146" i="5"/>
  <c r="E220" i="5"/>
  <c r="E197" i="5"/>
  <c r="AM187" i="5"/>
  <c r="F187" i="5"/>
  <c r="L186" i="5"/>
  <c r="BA185" i="5"/>
  <c r="W185" i="5"/>
  <c r="D184" i="5"/>
  <c r="E183" i="5"/>
  <c r="AN179" i="5"/>
  <c r="L177" i="5"/>
  <c r="BA176" i="5"/>
  <c r="BB175" i="5"/>
  <c r="AJ167" i="5"/>
  <c r="L167" i="5"/>
  <c r="BB166" i="5"/>
  <c r="E163" i="5"/>
  <c r="E161" i="5"/>
  <c r="AJ157" i="5"/>
  <c r="D156" i="5"/>
  <c r="BA155" i="5"/>
  <c r="W155" i="5"/>
  <c r="AJ152" i="5"/>
  <c r="BA151" i="5"/>
  <c r="AJ150" i="5"/>
  <c r="D150" i="5"/>
  <c r="BA149" i="5"/>
  <c r="W149" i="5"/>
  <c r="L149" i="5"/>
  <c r="BB147" i="5"/>
  <c r="L147" i="5"/>
  <c r="E146" i="5"/>
  <c r="F145" i="5"/>
  <c r="BA144" i="5"/>
  <c r="W144" i="5"/>
  <c r="D144" i="5"/>
  <c r="BA143" i="5"/>
  <c r="W143" i="5"/>
  <c r="D143" i="5"/>
  <c r="BA142" i="5"/>
  <c r="W142" i="5"/>
  <c r="D142" i="5"/>
  <c r="BA141" i="5"/>
  <c r="E141" i="5"/>
  <c r="E140" i="5"/>
  <c r="E139" i="5"/>
  <c r="F138" i="5"/>
  <c r="AJ137" i="5"/>
  <c r="L137" i="5"/>
  <c r="AJ136" i="5"/>
  <c r="L136" i="5"/>
  <c r="AJ135" i="5"/>
  <c r="L135" i="5"/>
  <c r="L134" i="5"/>
  <c r="BA133" i="5"/>
  <c r="W133" i="5"/>
  <c r="L133" i="5"/>
  <c r="BA132" i="5"/>
  <c r="W132" i="5"/>
  <c r="L132" i="5"/>
  <c r="BA131" i="5"/>
  <c r="W131" i="5"/>
  <c r="D131" i="5"/>
  <c r="F130" i="5"/>
  <c r="F129" i="5"/>
  <c r="F128" i="5"/>
  <c r="L127" i="5"/>
  <c r="BA126" i="5"/>
  <c r="W126" i="5"/>
  <c r="L126" i="5"/>
  <c r="BA125" i="5"/>
  <c r="W125" i="5"/>
  <c r="L125" i="5"/>
  <c r="BA124" i="5"/>
  <c r="W124" i="5"/>
  <c r="D124" i="5"/>
  <c r="F123" i="5"/>
  <c r="F122" i="5"/>
  <c r="F121" i="5"/>
  <c r="L120" i="5"/>
  <c r="BA119" i="5"/>
  <c r="W119" i="5"/>
  <c r="L119" i="5"/>
  <c r="BA118" i="5"/>
  <c r="D118" i="5"/>
  <c r="BA117" i="5"/>
  <c r="W117" i="5"/>
  <c r="BA116" i="5"/>
  <c r="W116" i="5"/>
  <c r="BA115" i="5"/>
  <c r="AM115" i="5"/>
  <c r="F115" i="5"/>
  <c r="BB114" i="5"/>
  <c r="E201" i="5"/>
  <c r="E199" i="5"/>
  <c r="BA179" i="5"/>
  <c r="AJ179" i="5"/>
  <c r="L179" i="5"/>
  <c r="AM178" i="5"/>
  <c r="F174" i="5"/>
  <c r="F171" i="5"/>
  <c r="BB170" i="5"/>
  <c r="E170" i="5"/>
  <c r="F165" i="5"/>
  <c r="F164" i="5"/>
  <c r="AJ159" i="5"/>
  <c r="BA156" i="5"/>
  <c r="W156" i="5"/>
  <c r="L156" i="5"/>
  <c r="E155" i="5"/>
  <c r="BB154" i="5"/>
  <c r="L152" i="5"/>
  <c r="F152" i="5"/>
  <c r="W150" i="5"/>
  <c r="L150" i="5"/>
  <c r="AJ148" i="5"/>
  <c r="BA147" i="5"/>
  <c r="BB146" i="5"/>
  <c r="BB145" i="5"/>
  <c r="E145" i="5"/>
  <c r="AJ144" i="5"/>
  <c r="L144" i="5"/>
  <c r="AJ143" i="5"/>
  <c r="L143" i="5"/>
  <c r="AJ142" i="5"/>
  <c r="L142" i="5"/>
  <c r="AJ141" i="5"/>
  <c r="W141" i="5"/>
  <c r="BB140" i="5"/>
  <c r="BB139" i="5"/>
  <c r="BB138" i="5"/>
  <c r="E138" i="5"/>
  <c r="F137" i="5"/>
  <c r="F136" i="5"/>
  <c r="F135" i="5"/>
  <c r="BB134" i="5"/>
  <c r="F134" i="5"/>
  <c r="AJ133" i="5"/>
  <c r="F133" i="5"/>
  <c r="AJ132" i="5"/>
  <c r="F132" i="5"/>
  <c r="AJ131" i="5"/>
  <c r="L131" i="5"/>
  <c r="BB130" i="5"/>
  <c r="E130" i="5"/>
  <c r="BB129" i="5"/>
  <c r="E129" i="5"/>
  <c r="BB128" i="5"/>
  <c r="E128" i="5"/>
  <c r="BB127" i="5"/>
  <c r="F127" i="5"/>
  <c r="AJ126" i="5"/>
  <c r="F126" i="5"/>
  <c r="AJ125" i="5"/>
  <c r="F125" i="5"/>
  <c r="AJ124" i="5"/>
  <c r="L124" i="5"/>
  <c r="BB123" i="5"/>
  <c r="E123" i="5"/>
  <c r="BB122" i="5"/>
  <c r="E122" i="5"/>
  <c r="BB121" i="5"/>
  <c r="E121" i="5"/>
  <c r="BB120" i="5"/>
  <c r="F120" i="5"/>
  <c r="AJ119" i="5"/>
  <c r="F119" i="5"/>
  <c r="AJ118" i="5"/>
  <c r="W118" i="5"/>
  <c r="L118" i="5"/>
  <c r="AJ117" i="5"/>
  <c r="L117" i="5"/>
  <c r="AJ116" i="5"/>
  <c r="L116" i="5"/>
  <c r="E115" i="5"/>
  <c r="W210" i="5"/>
  <c r="BA203" i="5"/>
  <c r="E203" i="5"/>
  <c r="D193" i="5"/>
  <c r="AM186" i="5"/>
  <c r="L185" i="5"/>
  <c r="BA184" i="5"/>
  <c r="BB183" i="5"/>
  <c r="AJ182" i="5"/>
  <c r="BA180" i="5"/>
  <c r="W180" i="5"/>
  <c r="D180" i="5"/>
  <c r="L178" i="5"/>
  <c r="BA177" i="5"/>
  <c r="W177" i="5"/>
  <c r="D176" i="5"/>
  <c r="E175" i="5"/>
  <c r="F168" i="5"/>
  <c r="E166" i="5"/>
  <c r="E162" i="5"/>
  <c r="L159" i="5"/>
  <c r="BA158" i="5"/>
  <c r="W158" i="5"/>
  <c r="D158" i="5"/>
  <c r="BA157" i="5"/>
  <c r="W157" i="5"/>
  <c r="L157" i="5"/>
  <c r="D213" i="5"/>
  <c r="W181" i="5"/>
  <c r="D181" i="5"/>
  <c r="AJ173" i="5"/>
  <c r="F160" i="5"/>
  <c r="E153" i="5"/>
  <c r="AJ151" i="5"/>
  <c r="W151" i="5"/>
  <c r="AJ149" i="5"/>
  <c r="L148" i="5"/>
  <c r="BA146" i="5"/>
  <c r="BA145" i="5"/>
  <c r="F144" i="5"/>
  <c r="BB143" i="5"/>
  <c r="E143" i="5"/>
  <c r="F142" i="5"/>
  <c r="BA140" i="5"/>
  <c r="W140" i="5"/>
  <c r="AJ139" i="5"/>
  <c r="BA138" i="5"/>
  <c r="BB137" i="5"/>
  <c r="D137" i="5"/>
  <c r="BB136" i="5"/>
  <c r="D136" i="5"/>
  <c r="BB135" i="5"/>
  <c r="D135" i="5"/>
  <c r="BA134" i="5"/>
  <c r="E134" i="5"/>
  <c r="BB133" i="5"/>
  <c r="AJ130" i="5"/>
  <c r="BA129" i="5"/>
  <c r="AJ128" i="5"/>
  <c r="BA127" i="5"/>
  <c r="E127" i="5"/>
  <c r="BB126" i="5"/>
  <c r="AJ123" i="5"/>
  <c r="BA122" i="5"/>
  <c r="AJ121" i="5"/>
  <c r="BA120" i="5"/>
  <c r="E120" i="5"/>
  <c r="BB119" i="5"/>
  <c r="BB115" i="5"/>
  <c r="W115" i="5"/>
  <c r="L115" i="5"/>
  <c r="BA114" i="5"/>
  <c r="AM114" i="5"/>
  <c r="L114" i="5"/>
  <c r="BA113" i="5"/>
  <c r="W113" i="5"/>
  <c r="L113" i="5"/>
  <c r="BA112" i="5"/>
  <c r="D112" i="5"/>
  <c r="BA111" i="5"/>
  <c r="W111" i="5"/>
  <c r="D111" i="5"/>
  <c r="BA110" i="5"/>
  <c r="W110" i="5"/>
  <c r="D110" i="5"/>
  <c r="BA109" i="5"/>
  <c r="AM109" i="5"/>
  <c r="F109" i="5"/>
  <c r="E108" i="5"/>
  <c r="E107" i="5"/>
  <c r="F106" i="5"/>
  <c r="BB105" i="5"/>
  <c r="E105" i="5"/>
  <c r="BB104" i="5"/>
  <c r="AJ104" i="5"/>
  <c r="L104" i="5"/>
  <c r="W103" i="5"/>
  <c r="D103" i="5"/>
  <c r="BB102" i="5"/>
  <c r="BB101" i="5"/>
  <c r="E101" i="5"/>
  <c r="F100" i="5"/>
  <c r="AJ99" i="5"/>
  <c r="L99" i="5"/>
  <c r="BB98" i="5"/>
  <c r="E98" i="5"/>
  <c r="BB97" i="5"/>
  <c r="E97" i="5"/>
  <c r="E96" i="5"/>
  <c r="F95" i="5"/>
  <c r="AJ94" i="5"/>
  <c r="L94" i="5"/>
  <c r="BB93" i="5"/>
  <c r="E93" i="5"/>
  <c r="BB92" i="5"/>
  <c r="E92" i="5"/>
  <c r="BB91" i="5"/>
  <c r="BB90" i="5"/>
  <c r="E90" i="5"/>
  <c r="F89" i="5"/>
  <c r="BA88" i="5"/>
  <c r="W88" i="5"/>
  <c r="BA87" i="5"/>
  <c r="W87" i="5"/>
  <c r="AJ192" i="5"/>
  <c r="L172" i="5"/>
  <c r="BB162" i="5"/>
  <c r="AJ156" i="5"/>
  <c r="AJ155" i="5"/>
  <c r="BB153" i="5"/>
  <c r="BA150" i="5"/>
  <c r="W148" i="5"/>
  <c r="BB144" i="5"/>
  <c r="E144" i="5"/>
  <c r="BB142" i="5"/>
  <c r="E142" i="5"/>
  <c r="L141" i="5"/>
  <c r="F141" i="5"/>
  <c r="L139" i="5"/>
  <c r="F139" i="5"/>
  <c r="BA137" i="5"/>
  <c r="BA136" i="5"/>
  <c r="BA135" i="5"/>
  <c r="D134" i="5"/>
  <c r="E133" i="5"/>
  <c r="BB132" i="5"/>
  <c r="F131" i="5"/>
  <c r="W130" i="5"/>
  <c r="L130" i="5"/>
  <c r="W128" i="5"/>
  <c r="L128" i="5"/>
  <c r="D127" i="5"/>
  <c r="E126" i="5"/>
  <c r="BB125" i="5"/>
  <c r="F124" i="5"/>
  <c r="W123" i="5"/>
  <c r="L123" i="5"/>
  <c r="W121" i="5"/>
  <c r="L121" i="5"/>
  <c r="D120" i="5"/>
  <c r="E119" i="5"/>
  <c r="BB118" i="5"/>
  <c r="F118" i="5"/>
  <c r="F117" i="5"/>
  <c r="F114" i="5"/>
  <c r="AJ113" i="5"/>
  <c r="F113" i="5"/>
  <c r="AJ112" i="5"/>
  <c r="W112" i="5"/>
  <c r="L112" i="5"/>
  <c r="AJ111" i="5"/>
  <c r="L111" i="5"/>
  <c r="AJ110" i="5"/>
  <c r="L110" i="5"/>
  <c r="E109" i="5"/>
  <c r="BB108" i="5"/>
  <c r="AJ108" i="5"/>
  <c r="W108" i="5"/>
  <c r="BB107" i="5"/>
  <c r="BB106" i="5"/>
  <c r="E106" i="5"/>
  <c r="BA105" i="5"/>
  <c r="W105" i="5"/>
  <c r="BA104" i="5"/>
  <c r="AM104" i="5"/>
  <c r="F104" i="5"/>
  <c r="BB103" i="5"/>
  <c r="AJ103" i="5"/>
  <c r="L103" i="5"/>
  <c r="BA102" i="5"/>
  <c r="W102" i="5"/>
  <c r="L102" i="5"/>
  <c r="BA101" i="5"/>
  <c r="BB100" i="5"/>
  <c r="E100" i="5"/>
  <c r="F99" i="5"/>
  <c r="BA98" i="5"/>
  <c r="W98" i="5"/>
  <c r="BA97" i="5"/>
  <c r="W97" i="5"/>
  <c r="BB96" i="5"/>
  <c r="BB95" i="5"/>
  <c r="E95" i="5"/>
  <c r="F94" i="5"/>
  <c r="BA93" i="5"/>
  <c r="W93" i="5"/>
  <c r="BA92" i="5"/>
  <c r="W92" i="5"/>
  <c r="BA91" i="5"/>
  <c r="W91" i="5"/>
  <c r="L91" i="5"/>
  <c r="BA90" i="5"/>
  <c r="BB89" i="5"/>
  <c r="E89" i="5"/>
  <c r="AJ88" i="5"/>
  <c r="L88" i="5"/>
  <c r="AJ87" i="5"/>
  <c r="L87" i="5"/>
  <c r="BA181" i="5"/>
  <c r="L173" i="5"/>
  <c r="AM171" i="5"/>
  <c r="E169" i="5"/>
  <c r="E154" i="5"/>
  <c r="D149" i="5"/>
  <c r="W147" i="5"/>
  <c r="D147" i="5"/>
  <c r="AJ145" i="5"/>
  <c r="BB141" i="5"/>
  <c r="AJ140" i="5"/>
  <c r="BA139" i="5"/>
  <c r="W139" i="5"/>
  <c r="AJ138" i="5"/>
  <c r="W137" i="5"/>
  <c r="W136" i="5"/>
  <c r="W135" i="5"/>
  <c r="AJ134" i="5"/>
  <c r="D133" i="5"/>
  <c r="E132" i="5"/>
  <c r="BB131" i="5"/>
  <c r="E131" i="5"/>
  <c r="BA130" i="5"/>
  <c r="AJ129" i="5"/>
  <c r="BA128" i="5"/>
  <c r="AJ127" i="5"/>
  <c r="D126" i="5"/>
  <c r="E125" i="5"/>
  <c r="BB124" i="5"/>
  <c r="E124" i="5"/>
  <c r="BA123" i="5"/>
  <c r="AJ122" i="5"/>
  <c r="BA121" i="5"/>
  <c r="AJ120" i="5"/>
  <c r="D119" i="5"/>
  <c r="E118" i="5"/>
  <c r="BB117" i="5"/>
  <c r="E117" i="5"/>
  <c r="F116" i="5"/>
  <c r="AJ115" i="5"/>
  <c r="E114" i="5"/>
  <c r="E113" i="5"/>
  <c r="F112" i="5"/>
  <c r="F111" i="5"/>
  <c r="F110" i="5"/>
  <c r="W109" i="5"/>
  <c r="BA108" i="5"/>
  <c r="AM108" i="5"/>
  <c r="L108" i="5"/>
  <c r="BA107" i="5"/>
  <c r="W107" i="5"/>
  <c r="L107" i="5"/>
  <c r="BA106" i="5"/>
  <c r="AJ105" i="5"/>
  <c r="L105" i="5"/>
  <c r="E104" i="5"/>
  <c r="BA103" i="5"/>
  <c r="AM103" i="5"/>
  <c r="F103" i="5"/>
  <c r="AJ102" i="5"/>
  <c r="F102" i="5"/>
  <c r="AJ101" i="5"/>
  <c r="W101" i="5"/>
  <c r="L101" i="5"/>
  <c r="BA100" i="5"/>
  <c r="W100" i="5"/>
  <c r="BB99" i="5"/>
  <c r="E99" i="5"/>
  <c r="AJ98" i="5"/>
  <c r="L98" i="5"/>
  <c r="AJ97" i="5"/>
  <c r="L97" i="5"/>
  <c r="BA96" i="5"/>
  <c r="W96" i="5"/>
  <c r="L96" i="5"/>
  <c r="BA95" i="5"/>
  <c r="BB94" i="5"/>
  <c r="E94" i="5"/>
  <c r="AJ93" i="5"/>
  <c r="L93" i="5"/>
  <c r="AJ92" i="5"/>
  <c r="L92" i="5"/>
  <c r="AJ91" i="5"/>
  <c r="F91" i="5"/>
  <c r="AJ90" i="5"/>
  <c r="W90" i="5"/>
  <c r="L90" i="5"/>
  <c r="BA89" i="5"/>
  <c r="W89" i="5"/>
  <c r="F153" i="5"/>
  <c r="L145" i="5"/>
  <c r="F143" i="5"/>
  <c r="L140" i="5"/>
  <c r="W127" i="5"/>
  <c r="D125" i="5"/>
  <c r="W122" i="5"/>
  <c r="E116" i="5"/>
  <c r="AJ114" i="5"/>
  <c r="W114" i="5"/>
  <c r="D114" i="5"/>
  <c r="BB112" i="5"/>
  <c r="E111" i="5"/>
  <c r="BB109" i="5"/>
  <c r="L109" i="5"/>
  <c r="AJ107" i="5"/>
  <c r="AJ106" i="5"/>
  <c r="W106" i="5"/>
  <c r="F105" i="5"/>
  <c r="F101" i="5"/>
  <c r="W99" i="5"/>
  <c r="D99" i="5"/>
  <c r="W94" i="5"/>
  <c r="D94" i="5"/>
  <c r="F90" i="5"/>
  <c r="E86" i="5"/>
  <c r="E85" i="5"/>
  <c r="F84" i="5"/>
  <c r="BA83" i="5"/>
  <c r="W83" i="5"/>
  <c r="D83" i="5"/>
  <c r="AJ82" i="5"/>
  <c r="L82" i="5"/>
  <c r="E81" i="5"/>
  <c r="E80" i="5"/>
  <c r="AJ79" i="5"/>
  <c r="L79" i="5"/>
  <c r="AJ78" i="5"/>
  <c r="L78" i="5"/>
  <c r="AJ77" i="5"/>
  <c r="L77" i="5"/>
  <c r="F76" i="5"/>
  <c r="F75" i="5"/>
  <c r="AJ74" i="5"/>
  <c r="L74" i="5"/>
  <c r="F73" i="5"/>
  <c r="BB72" i="5"/>
  <c r="E72" i="5"/>
  <c r="D155" i="5"/>
  <c r="W145" i="5"/>
  <c r="W120" i="5"/>
  <c r="BB116" i="5"/>
  <c r="E110" i="5"/>
  <c r="W104" i="5"/>
  <c r="D104" i="5"/>
  <c r="E103" i="5"/>
  <c r="F97" i="5"/>
  <c r="AJ95" i="5"/>
  <c r="W95" i="5"/>
  <c r="F88" i="5"/>
  <c r="BB86" i="5"/>
  <c r="BB85" i="5"/>
  <c r="BB84" i="5"/>
  <c r="E84" i="5"/>
  <c r="AJ83" i="5"/>
  <c r="L83" i="5"/>
  <c r="F82" i="5"/>
  <c r="BB81" i="5"/>
  <c r="BB80" i="5"/>
  <c r="F79" i="5"/>
  <c r="F78" i="5"/>
  <c r="F77" i="5"/>
  <c r="BB76" i="5"/>
  <c r="E76" i="5"/>
  <c r="BB75" i="5"/>
  <c r="E75" i="5"/>
  <c r="F74" i="5"/>
  <c r="BB73" i="5"/>
  <c r="E73" i="5"/>
  <c r="BA72" i="5"/>
  <c r="W72" i="5"/>
  <c r="W208" i="5"/>
  <c r="AJ172" i="5"/>
  <c r="L138" i="5"/>
  <c r="E137" i="5"/>
  <c r="E136" i="5"/>
  <c r="E135" i="5"/>
  <c r="L129" i="5"/>
  <c r="D115" i="5"/>
  <c r="BB113" i="5"/>
  <c r="D113" i="5"/>
  <c r="BB111" i="5"/>
  <c r="F108" i="5"/>
  <c r="F107" i="5"/>
  <c r="L106" i="5"/>
  <c r="E102" i="5"/>
  <c r="AJ100" i="5"/>
  <c r="F98" i="5"/>
  <c r="AJ96" i="5"/>
  <c r="F93" i="5"/>
  <c r="E91" i="5"/>
  <c r="AJ89" i="5"/>
  <c r="L89" i="5"/>
  <c r="BB88" i="5"/>
  <c r="E88" i="5"/>
  <c r="F87" i="5"/>
  <c r="BA86" i="5"/>
  <c r="W86" i="5"/>
  <c r="L86" i="5"/>
  <c r="BA85" i="5"/>
  <c r="W85" i="5"/>
  <c r="L85" i="5"/>
  <c r="BA84" i="5"/>
  <c r="W84" i="5"/>
  <c r="F83" i="5"/>
  <c r="BB82" i="5"/>
  <c r="E82" i="5"/>
  <c r="BA81" i="5"/>
  <c r="W81" i="5"/>
  <c r="L81" i="5"/>
  <c r="BA80" i="5"/>
  <c r="W80" i="5"/>
  <c r="L80" i="5"/>
  <c r="BB79" i="5"/>
  <c r="E79" i="5"/>
  <c r="BB78" i="5"/>
  <c r="E78" i="5"/>
  <c r="BB77" i="5"/>
  <c r="E77" i="5"/>
  <c r="BA76" i="5"/>
  <c r="W76" i="5"/>
  <c r="BA75" i="5"/>
  <c r="W75" i="5"/>
  <c r="BB74" i="5"/>
  <c r="E74" i="5"/>
  <c r="BA73" i="5"/>
  <c r="W73" i="5"/>
  <c r="AJ72" i="5"/>
  <c r="L72" i="5"/>
  <c r="L182" i="5"/>
  <c r="W134" i="5"/>
  <c r="L100" i="5"/>
  <c r="BA99" i="5"/>
  <c r="F96" i="5"/>
  <c r="F86" i="5"/>
  <c r="F85" i="5"/>
  <c r="BA82" i="5"/>
  <c r="BA79" i="5"/>
  <c r="W79" i="5"/>
  <c r="D79" i="5"/>
  <c r="BA78" i="5"/>
  <c r="W78" i="5"/>
  <c r="D78" i="5"/>
  <c r="BA77" i="5"/>
  <c r="W77" i="5"/>
  <c r="D77" i="5"/>
  <c r="AJ73" i="5"/>
  <c r="BA67" i="5"/>
  <c r="L67" i="5"/>
  <c r="BB66" i="5"/>
  <c r="W66" i="5"/>
  <c r="E66" i="5"/>
  <c r="AJ65" i="5"/>
  <c r="F65" i="5"/>
  <c r="AJ64" i="5"/>
  <c r="L64" i="5"/>
  <c r="AJ63" i="5"/>
  <c r="W63" i="5"/>
  <c r="BA62" i="5"/>
  <c r="W62" i="5"/>
  <c r="BB61" i="5"/>
  <c r="E61" i="5"/>
  <c r="BA60" i="5"/>
  <c r="E60" i="5"/>
  <c r="BA59" i="5"/>
  <c r="W59" i="5"/>
  <c r="BB57" i="5"/>
  <c r="BB56" i="5"/>
  <c r="BB55" i="5"/>
  <c r="BA54" i="5"/>
  <c r="W54" i="5"/>
  <c r="BA53" i="5"/>
  <c r="W53" i="5"/>
  <c r="BA52" i="5"/>
  <c r="W52" i="5"/>
  <c r="BA51" i="5"/>
  <c r="E51" i="5"/>
  <c r="BB50" i="5"/>
  <c r="E50" i="5"/>
  <c r="BB49" i="5"/>
  <c r="E49" i="5"/>
  <c r="BB48" i="5"/>
  <c r="E48" i="5"/>
  <c r="W47" i="5"/>
  <c r="F46" i="5"/>
  <c r="BB45" i="5"/>
  <c r="L45" i="5"/>
  <c r="BA44" i="5"/>
  <c r="W44" i="5"/>
  <c r="BB43" i="5"/>
  <c r="F43" i="5"/>
  <c r="AJ42" i="5"/>
  <c r="L42" i="5"/>
  <c r="BA41" i="5"/>
  <c r="W41" i="5"/>
  <c r="BB40" i="5"/>
  <c r="F40" i="5"/>
  <c r="AJ39" i="5"/>
  <c r="L39" i="5"/>
  <c r="BA38" i="5"/>
  <c r="W38" i="5"/>
  <c r="BB37" i="5"/>
  <c r="F37" i="5"/>
  <c r="AJ36" i="5"/>
  <c r="L36" i="5"/>
  <c r="D132" i="5"/>
  <c r="W129" i="5"/>
  <c r="F92" i="5"/>
  <c r="E87" i="5"/>
  <c r="E83" i="5"/>
  <c r="F81" i="5"/>
  <c r="F80" i="5"/>
  <c r="AJ76" i="5"/>
  <c r="L73" i="5"/>
  <c r="AJ67" i="5"/>
  <c r="F67" i="5"/>
  <c r="BA66" i="5"/>
  <c r="D66" i="5"/>
  <c r="W65" i="5"/>
  <c r="E65" i="5"/>
  <c r="F64" i="5"/>
  <c r="L63" i="5"/>
  <c r="AJ62" i="5"/>
  <c r="L62" i="5"/>
  <c r="BA61" i="5"/>
  <c r="W61" i="5"/>
  <c r="D61" i="5"/>
  <c r="AJ60" i="5"/>
  <c r="W60" i="5"/>
  <c r="D60" i="5"/>
  <c r="AJ59" i="5"/>
  <c r="L59" i="5"/>
  <c r="BA57" i="5"/>
  <c r="L57" i="5"/>
  <c r="BA56" i="5"/>
  <c r="L56" i="5"/>
  <c r="BA55" i="5"/>
  <c r="L55" i="5"/>
  <c r="AJ54" i="5"/>
  <c r="L54" i="5"/>
  <c r="AJ53" i="5"/>
  <c r="L53" i="5"/>
  <c r="AJ52" i="5"/>
  <c r="L52" i="5"/>
  <c r="D154" i="5"/>
  <c r="L122" i="5"/>
  <c r="BB110" i="5"/>
  <c r="BA94" i="5"/>
  <c r="AJ85" i="5"/>
  <c r="AJ84" i="5"/>
  <c r="L76" i="5"/>
  <c r="AJ75" i="5"/>
  <c r="W67" i="5"/>
  <c r="E67" i="5"/>
  <c r="AJ66" i="5"/>
  <c r="L66" i="5"/>
  <c r="BB65" i="5"/>
  <c r="BB64" i="5"/>
  <c r="E64" i="5"/>
  <c r="BB63" i="5"/>
  <c r="F63" i="5"/>
  <c r="F62" i="5"/>
  <c r="AJ61" i="5"/>
  <c r="L61" i="5"/>
  <c r="L60" i="5"/>
  <c r="F59" i="5"/>
  <c r="AJ57" i="5"/>
  <c r="W57" i="5"/>
  <c r="F57" i="5"/>
  <c r="AJ56" i="5"/>
  <c r="W56" i="5"/>
  <c r="F56" i="5"/>
  <c r="AJ55" i="5"/>
  <c r="W55" i="5"/>
  <c r="F55" i="5"/>
  <c r="F54" i="5"/>
  <c r="F53" i="5"/>
  <c r="F52" i="5"/>
  <c r="L51" i="5"/>
  <c r="AJ50" i="5"/>
  <c r="L50" i="5"/>
  <c r="AJ49" i="5"/>
  <c r="L49" i="5"/>
  <c r="AJ48" i="5"/>
  <c r="L48" i="5"/>
  <c r="BA47" i="5"/>
  <c r="F47" i="5"/>
  <c r="BB46" i="5"/>
  <c r="W46" i="5"/>
  <c r="E45" i="5"/>
  <c r="F44" i="5"/>
  <c r="AJ43" i="5"/>
  <c r="W43" i="5"/>
  <c r="BB42" i="5"/>
  <c r="E42" i="5"/>
  <c r="F41" i="5"/>
  <c r="AJ40" i="5"/>
  <c r="W40" i="5"/>
  <c r="BB39" i="5"/>
  <c r="E39" i="5"/>
  <c r="F38" i="5"/>
  <c r="AJ37" i="5"/>
  <c r="W37" i="5"/>
  <c r="BB36" i="5"/>
  <c r="E36" i="5"/>
  <c r="F35" i="5"/>
  <c r="AJ34" i="5"/>
  <c r="W34" i="5"/>
  <c r="BB33" i="5"/>
  <c r="E33" i="5"/>
  <c r="F32" i="5"/>
  <c r="L31" i="5"/>
  <c r="AJ30" i="5"/>
  <c r="L30" i="5"/>
  <c r="BA29" i="5"/>
  <c r="W29" i="5"/>
  <c r="BB28" i="5"/>
  <c r="F28" i="5"/>
  <c r="AJ27" i="5"/>
  <c r="L27" i="5"/>
  <c r="BA26" i="5"/>
  <c r="W26" i="5"/>
  <c r="BB25" i="5"/>
  <c r="F25" i="5"/>
  <c r="AJ24" i="5"/>
  <c r="L24" i="5"/>
  <c r="BA23" i="5"/>
  <c r="W23" i="5"/>
  <c r="L23" i="5"/>
  <c r="AJ22" i="5"/>
  <c r="W22" i="5"/>
  <c r="L22" i="5"/>
  <c r="AJ21" i="5"/>
  <c r="F21" i="5"/>
  <c r="AJ20" i="5"/>
  <c r="L20" i="5"/>
  <c r="F20" i="5"/>
  <c r="AJ19" i="5"/>
  <c r="W19" i="5"/>
  <c r="BA18" i="5"/>
  <c r="W18" i="5"/>
  <c r="BA17" i="5"/>
  <c r="W17" i="5"/>
  <c r="BA16" i="5"/>
  <c r="E16" i="5"/>
  <c r="BB15" i="5"/>
  <c r="E15" i="5"/>
  <c r="E14" i="5"/>
  <c r="F13" i="5"/>
  <c r="AJ12" i="5"/>
  <c r="L12" i="5"/>
  <c r="BA11" i="5"/>
  <c r="W11" i="5"/>
  <c r="E112" i="5"/>
  <c r="AJ109" i="5"/>
  <c r="L95" i="5"/>
  <c r="AJ86" i="5"/>
  <c r="L84" i="5"/>
  <c r="BB83" i="5"/>
  <c r="W74" i="5"/>
  <c r="D74" i="5"/>
  <c r="W64" i="5"/>
  <c r="D64" i="5"/>
  <c r="F60" i="5"/>
  <c r="BB59" i="5"/>
  <c r="E53" i="5"/>
  <c r="W51" i="5"/>
  <c r="BA50" i="5"/>
  <c r="F49" i="5"/>
  <c r="D48" i="5"/>
  <c r="L46" i="5"/>
  <c r="E46" i="5"/>
  <c r="BA45" i="5"/>
  <c r="F45" i="5"/>
  <c r="BB44" i="5"/>
  <c r="BA43" i="5"/>
  <c r="W39" i="5"/>
  <c r="L37" i="5"/>
  <c r="E37" i="5"/>
  <c r="D36" i="5"/>
  <c r="BA35" i="5"/>
  <c r="F34" i="5"/>
  <c r="L33" i="5"/>
  <c r="F33" i="5"/>
  <c r="BB32" i="5"/>
  <c r="AJ32" i="5"/>
  <c r="BB31" i="5"/>
  <c r="AJ31" i="5"/>
  <c r="D31" i="5"/>
  <c r="D30" i="5"/>
  <c r="BB29" i="5"/>
  <c r="L26" i="5"/>
  <c r="W25" i="5"/>
  <c r="L25" i="5"/>
  <c r="E25" i="5"/>
  <c r="BB24" i="5"/>
  <c r="F24" i="5"/>
  <c r="D19" i="5"/>
  <c r="BB18" i="5"/>
  <c r="F18" i="5"/>
  <c r="F17" i="5"/>
  <c r="L15" i="5"/>
  <c r="F15" i="5"/>
  <c r="BB14" i="5"/>
  <c r="AJ14" i="5"/>
  <c r="D13" i="5"/>
  <c r="BA12" i="5"/>
  <c r="W12" i="5"/>
  <c r="E12" i="5"/>
  <c r="AJ11" i="5"/>
  <c r="E11" i="5"/>
  <c r="AJ10" i="5"/>
  <c r="W10" i="5"/>
  <c r="BA9" i="5"/>
  <c r="W9" i="5"/>
  <c r="BA8" i="5"/>
  <c r="W8" i="5"/>
  <c r="BA7" i="5"/>
  <c r="W7" i="5"/>
  <c r="BA6" i="5"/>
  <c r="W6" i="5"/>
  <c r="BA5" i="5"/>
  <c r="W5" i="5"/>
  <c r="BB4" i="5"/>
  <c r="E4" i="5"/>
  <c r="L151" i="5"/>
  <c r="W82" i="5"/>
  <c r="D82" i="5"/>
  <c r="BB67" i="5"/>
  <c r="D67" i="5"/>
  <c r="L65" i="5"/>
  <c r="BA64" i="5"/>
  <c r="BB62" i="5"/>
  <c r="BB54" i="5"/>
  <c r="E52" i="5"/>
  <c r="BB51" i="5"/>
  <c r="F50" i="5"/>
  <c r="D49" i="5"/>
  <c r="W48" i="5"/>
  <c r="D45" i="5"/>
  <c r="AJ44" i="5"/>
  <c r="L44" i="5"/>
  <c r="E44" i="5"/>
  <c r="BA42" i="5"/>
  <c r="F42" i="5"/>
  <c r="BB41" i="5"/>
  <c r="BA40" i="5"/>
  <c r="W36" i="5"/>
  <c r="W35" i="5"/>
  <c r="L35" i="5"/>
  <c r="E35" i="5"/>
  <c r="BB34" i="5"/>
  <c r="E34" i="5"/>
  <c r="BA33" i="5"/>
  <c r="AJ33" i="5"/>
  <c r="BA32" i="5"/>
  <c r="BA31" i="5"/>
  <c r="L29" i="5"/>
  <c r="W28" i="5"/>
  <c r="L28" i="5"/>
  <c r="E28" i="5"/>
  <c r="BB27" i="5"/>
  <c r="F27" i="5"/>
  <c r="F26" i="5"/>
  <c r="BA24" i="5"/>
  <c r="W24" i="5"/>
  <c r="E24" i="5"/>
  <c r="AJ23" i="5"/>
  <c r="F23" i="5"/>
  <c r="BB22" i="5"/>
  <c r="F22" i="5"/>
  <c r="BB21" i="5"/>
  <c r="L21" i="5"/>
  <c r="E21" i="5"/>
  <c r="BB20" i="5"/>
  <c r="E20" i="5"/>
  <c r="BB19" i="5"/>
  <c r="L18" i="5"/>
  <c r="E18" i="5"/>
  <c r="AJ17" i="5"/>
  <c r="E17" i="5"/>
  <c r="W16" i="5"/>
  <c r="BA15" i="5"/>
  <c r="AJ15" i="5"/>
  <c r="BA14" i="5"/>
  <c r="L14" i="5"/>
  <c r="F14" i="5"/>
  <c r="BB13" i="5"/>
  <c r="AJ13" i="5"/>
  <c r="D12" i="5"/>
  <c r="BB11" i="5"/>
  <c r="L10" i="5"/>
  <c r="AJ9" i="5"/>
  <c r="L9" i="5"/>
  <c r="AJ8" i="5"/>
  <c r="L8" i="5"/>
  <c r="AJ7" i="5"/>
  <c r="L7" i="5"/>
  <c r="AJ6" i="5"/>
  <c r="L6" i="5"/>
  <c r="AJ5" i="5"/>
  <c r="L5" i="5"/>
  <c r="BA4" i="5"/>
  <c r="W4" i="5"/>
  <c r="W138" i="5"/>
  <c r="BB87" i="5"/>
  <c r="AJ80" i="5"/>
  <c r="L75" i="5"/>
  <c r="BA74" i="5"/>
  <c r="F66" i="5"/>
  <c r="BA65" i="5"/>
  <c r="E63" i="5"/>
  <c r="E59" i="5"/>
  <c r="E57" i="5"/>
  <c r="E56" i="5"/>
  <c r="E55" i="5"/>
  <c r="BB53" i="5"/>
  <c r="AJ51" i="5"/>
  <c r="F51" i="5"/>
  <c r="D50" i="5"/>
  <c r="W49" i="5"/>
  <c r="BA48" i="5"/>
  <c r="L47" i="5"/>
  <c r="E47" i="5"/>
  <c r="BA46" i="5"/>
  <c r="W45" i="5"/>
  <c r="L43" i="5"/>
  <c r="E43" i="5"/>
  <c r="D42" i="5"/>
  <c r="AJ41" i="5"/>
  <c r="L41" i="5"/>
  <c r="E41" i="5"/>
  <c r="BA39" i="5"/>
  <c r="F39" i="5"/>
  <c r="BB38" i="5"/>
  <c r="BA37" i="5"/>
  <c r="BA34" i="5"/>
  <c r="W32" i="5"/>
  <c r="L32" i="5"/>
  <c r="E32" i="5"/>
  <c r="F31" i="5"/>
  <c r="BB30" i="5"/>
  <c r="F30" i="5"/>
  <c r="F29" i="5"/>
  <c r="BA27" i="5"/>
  <c r="W27" i="5"/>
  <c r="E27" i="5"/>
  <c r="AJ26" i="5"/>
  <c r="E26" i="5"/>
  <c r="BA25" i="5"/>
  <c r="AJ25" i="5"/>
  <c r="D24" i="5"/>
  <c r="BB23" i="5"/>
  <c r="E23" i="5"/>
  <c r="BA22" i="5"/>
  <c r="E22" i="5"/>
  <c r="BA21" i="5"/>
  <c r="W21" i="5"/>
  <c r="BA20" i="5"/>
  <c r="W20" i="5"/>
  <c r="BA19" i="5"/>
  <c r="F19" i="5"/>
  <c r="D18" i="5"/>
  <c r="BB17" i="5"/>
  <c r="AJ16" i="5"/>
  <c r="L16" i="5"/>
  <c r="F16" i="5"/>
  <c r="W14" i="5"/>
  <c r="BA13" i="5"/>
  <c r="L11" i="5"/>
  <c r="BB10" i="5"/>
  <c r="F10" i="5"/>
  <c r="F9" i="5"/>
  <c r="F8" i="5"/>
  <c r="F7" i="5"/>
  <c r="F6" i="5"/>
  <c r="F5" i="5"/>
  <c r="AJ4" i="5"/>
  <c r="L4" i="5"/>
  <c r="F140" i="5"/>
  <c r="AJ81" i="5"/>
  <c r="F72" i="5"/>
  <c r="BA63" i="5"/>
  <c r="E62" i="5"/>
  <c r="F61" i="5"/>
  <c r="BB60" i="5"/>
  <c r="E54" i="5"/>
  <c r="D5" i="5"/>
  <c r="BB5" i="5"/>
  <c r="D7" i="5"/>
  <c r="BB7" i="5"/>
  <c r="E10" i="5"/>
  <c r="L13" i="5"/>
  <c r="L17" i="5"/>
  <c r="L19" i="5"/>
  <c r="G20" i="5"/>
  <c r="D20" i="5"/>
  <c r="D23" i="5"/>
  <c r="E29" i="5"/>
  <c r="AJ29" i="5"/>
  <c r="E31" i="5"/>
  <c r="D39" i="5"/>
  <c r="W42" i="5"/>
  <c r="E5" i="5"/>
  <c r="E7" i="5"/>
  <c r="D9" i="5"/>
  <c r="BB9" i="5"/>
  <c r="F11" i="5"/>
  <c r="E13" i="5"/>
  <c r="G21" i="5"/>
  <c r="D21" i="5"/>
  <c r="AL21" i="5"/>
  <c r="D27" i="5"/>
  <c r="E30" i="5"/>
  <c r="BA30" i="5"/>
  <c r="W31" i="5"/>
  <c r="L34" i="5"/>
  <c r="G35" i="5"/>
  <c r="AL35" i="5"/>
  <c r="D35" i="5"/>
  <c r="BB35" i="5"/>
  <c r="BA36" i="5"/>
  <c r="L38" i="5"/>
  <c r="D41" i="5"/>
  <c r="AL41" i="5"/>
  <c r="G41" i="5"/>
  <c r="AL43" i="5"/>
  <c r="D43" i="5"/>
  <c r="G43" i="5"/>
  <c r="BB47" i="5"/>
  <c r="W50" i="5"/>
  <c r="BB52" i="5"/>
  <c r="G14" i="5"/>
  <c r="AL14" i="5"/>
  <c r="D14" i="5"/>
  <c r="D26" i="5"/>
  <c r="G26" i="5"/>
  <c r="AL26" i="5"/>
  <c r="AJ35" i="5"/>
  <c r="E38" i="5"/>
  <c r="L40" i="5"/>
  <c r="AK5" i="5"/>
  <c r="AS5" i="5" s="1"/>
  <c r="AX5" i="5"/>
  <c r="AU5" i="5"/>
  <c r="AT5" i="5"/>
  <c r="BD5" i="5"/>
  <c r="AW5" i="5"/>
  <c r="T5" i="5"/>
  <c r="U5" i="5" s="1"/>
  <c r="K5" i="5"/>
  <c r="E6" i="5"/>
  <c r="E8" i="5"/>
  <c r="D10" i="5"/>
  <c r="BB12" i="5"/>
  <c r="W13" i="5"/>
  <c r="D16" i="5"/>
  <c r="BB16" i="5"/>
  <c r="E19" i="5"/>
  <c r="BB26" i="5"/>
  <c r="AL28" i="5"/>
  <c r="G28" i="5"/>
  <c r="D28" i="5"/>
  <c r="AJ28" i="5"/>
  <c r="D32" i="5"/>
  <c r="F36" i="5"/>
  <c r="AJ38" i="5"/>
  <c r="E40" i="5"/>
  <c r="D47" i="5"/>
  <c r="G47" i="5"/>
  <c r="AL47" i="5"/>
  <c r="F48" i="5"/>
  <c r="BA49" i="5"/>
  <c r="D51" i="5"/>
  <c r="D59" i="5"/>
  <c r="D63" i="5"/>
  <c r="BO85" i="5"/>
  <c r="BQ82" i="5"/>
  <c r="G4" i="5"/>
  <c r="AX4" i="5"/>
  <c r="D17" i="5"/>
  <c r="D34" i="5"/>
  <c r="AG51" i="5"/>
  <c r="D44" i="5"/>
  <c r="D52" i="5"/>
  <c r="BQ75" i="5"/>
  <c r="D4" i="5"/>
  <c r="AK4" i="5"/>
  <c r="AS4" i="5" s="1"/>
  <c r="G5" i="5"/>
  <c r="G6" i="5"/>
  <c r="G7" i="5"/>
  <c r="G8" i="5"/>
  <c r="G9" i="5"/>
  <c r="G10" i="5"/>
  <c r="D11" i="5"/>
  <c r="D15" i="5"/>
  <c r="G16" i="5"/>
  <c r="D25" i="5"/>
  <c r="D33" i="5"/>
  <c r="G36" i="5"/>
  <c r="AL36" i="5"/>
  <c r="AL37" i="5"/>
  <c r="D37" i="5"/>
  <c r="AL46" i="5"/>
  <c r="D46" i="5"/>
  <c r="D53" i="5"/>
  <c r="AL17" i="5"/>
  <c r="D29" i="5"/>
  <c r="D38" i="5"/>
  <c r="AL40" i="5"/>
  <c r="D40" i="5"/>
  <c r="G44" i="5"/>
  <c r="AL44" i="5"/>
  <c r="D54" i="5"/>
  <c r="D62" i="5"/>
  <c r="AL65" i="5"/>
  <c r="D65" i="5"/>
  <c r="AL109" i="5"/>
  <c r="D109" i="5"/>
  <c r="G109" i="5"/>
  <c r="G12" i="5"/>
  <c r="G19" i="5"/>
  <c r="G24" i="5"/>
  <c r="G27" i="5"/>
  <c r="G31" i="5"/>
  <c r="AL39" i="5"/>
  <c r="AL42" i="5"/>
  <c r="G51" i="5"/>
  <c r="G61" i="5"/>
  <c r="AL63" i="5"/>
  <c r="AL64" i="5"/>
  <c r="AL75" i="5"/>
  <c r="D75" i="5"/>
  <c r="AL84" i="5"/>
  <c r="D84" i="5"/>
  <c r="G52" i="5"/>
  <c r="G53" i="5"/>
  <c r="G54" i="5"/>
  <c r="G55" i="5"/>
  <c r="G56" i="5"/>
  <c r="G57" i="5"/>
  <c r="G59" i="5"/>
  <c r="G62" i="5"/>
  <c r="G63" i="5"/>
  <c r="AL76" i="5"/>
  <c r="D76" i="5"/>
  <c r="G39" i="5"/>
  <c r="G42" i="5"/>
  <c r="G45" i="5"/>
  <c r="AL45" i="5"/>
  <c r="D55" i="5"/>
  <c r="D56" i="5"/>
  <c r="D57" i="5"/>
  <c r="G64" i="5"/>
  <c r="D72" i="5"/>
  <c r="AL73" i="5"/>
  <c r="D73" i="5"/>
  <c r="BR75" i="5"/>
  <c r="BS75" i="5" s="1"/>
  <c r="G76" i="5"/>
  <c r="D117" i="5"/>
  <c r="BO130" i="5"/>
  <c r="BQ127" i="5"/>
  <c r="BR127" i="5" s="1"/>
  <c r="BS127" i="5" s="1"/>
  <c r="G72" i="5"/>
  <c r="AL74" i="5"/>
  <c r="AL77" i="5"/>
  <c r="AL78" i="5"/>
  <c r="AL79" i="5"/>
  <c r="G80" i="5"/>
  <c r="G81" i="5"/>
  <c r="AL82" i="5"/>
  <c r="G85" i="5"/>
  <c r="G86" i="5"/>
  <c r="AG90" i="5"/>
  <c r="BO90" i="5"/>
  <c r="BQ87" i="5"/>
  <c r="BR87" i="5" s="1"/>
  <c r="BS87" i="5" s="1"/>
  <c r="AL95" i="5"/>
  <c r="D95" i="5"/>
  <c r="AG101" i="5"/>
  <c r="BO101" i="5"/>
  <c r="BQ98" i="5"/>
  <c r="BR98" i="5" s="1"/>
  <c r="BS98" i="5" s="1"/>
  <c r="AL100" i="5"/>
  <c r="D100" i="5"/>
  <c r="AG118" i="5"/>
  <c r="BO117" i="5"/>
  <c r="BQ114" i="5"/>
  <c r="AG114" i="5"/>
  <c r="AL145" i="5"/>
  <c r="G145" i="5"/>
  <c r="D145" i="5"/>
  <c r="D80" i="5"/>
  <c r="D81" i="5"/>
  <c r="D85" i="5"/>
  <c r="D86" i="5"/>
  <c r="AL89" i="5"/>
  <c r="D89" i="5"/>
  <c r="G95" i="5"/>
  <c r="AL106" i="5"/>
  <c r="D106" i="5"/>
  <c r="AL122" i="5"/>
  <c r="G122" i="5"/>
  <c r="D122" i="5"/>
  <c r="AL148" i="5"/>
  <c r="G148" i="5"/>
  <c r="D148" i="5"/>
  <c r="AG160" i="5"/>
  <c r="BQ155" i="5"/>
  <c r="BR155" i="5" s="1"/>
  <c r="BS155" i="5" s="1"/>
  <c r="G74" i="5"/>
  <c r="G77" i="5"/>
  <c r="G82" i="5"/>
  <c r="D87" i="5"/>
  <c r="BQ92" i="5"/>
  <c r="AG95" i="5"/>
  <c r="BO95" i="5"/>
  <c r="BO105" i="5"/>
  <c r="BQ103" i="5"/>
  <c r="AG112" i="5"/>
  <c r="BO111" i="5"/>
  <c r="AG108" i="5"/>
  <c r="BQ108" i="5"/>
  <c r="BR108" i="5" s="1"/>
  <c r="BS108" i="5" s="1"/>
  <c r="AL129" i="5"/>
  <c r="G129" i="5"/>
  <c r="D129" i="5"/>
  <c r="AL138" i="5"/>
  <c r="G138" i="5"/>
  <c r="D138" i="5"/>
  <c r="G90" i="5"/>
  <c r="G92" i="5"/>
  <c r="G93" i="5"/>
  <c r="G96" i="5"/>
  <c r="G97" i="5"/>
  <c r="G98" i="5"/>
  <c r="G101" i="5"/>
  <c r="G105" i="5"/>
  <c r="G107" i="5"/>
  <c r="G108" i="5"/>
  <c r="AL139" i="5"/>
  <c r="D139" i="5"/>
  <c r="D141" i="5"/>
  <c r="AL141" i="5"/>
  <c r="G146" i="5"/>
  <c r="AL146" i="5"/>
  <c r="D146" i="5"/>
  <c r="AL151" i="5"/>
  <c r="G151" i="5"/>
  <c r="AG176" i="5"/>
  <c r="AL205" i="5"/>
  <c r="D205" i="5"/>
  <c r="G205" i="5"/>
  <c r="G87" i="5"/>
  <c r="G88" i="5"/>
  <c r="D90" i="5"/>
  <c r="G91" i="5"/>
  <c r="D92" i="5"/>
  <c r="D93" i="5"/>
  <c r="D96" i="5"/>
  <c r="D97" i="5"/>
  <c r="D98" i="5"/>
  <c r="D101" i="5"/>
  <c r="G102" i="5"/>
  <c r="G103" i="5"/>
  <c r="D105" i="5"/>
  <c r="D107" i="5"/>
  <c r="D108" i="5"/>
  <c r="G111" i="5"/>
  <c r="G112" i="5"/>
  <c r="AL121" i="5"/>
  <c r="AL128" i="5"/>
  <c r="D151" i="5"/>
  <c r="AL167" i="5"/>
  <c r="D167" i="5"/>
  <c r="G167" i="5"/>
  <c r="AL177" i="5"/>
  <c r="D177" i="5"/>
  <c r="G177" i="5"/>
  <c r="D88" i="5"/>
  <c r="D91" i="5"/>
  <c r="G94" i="5"/>
  <c r="G99" i="5"/>
  <c r="D102" i="5"/>
  <c r="G114" i="5"/>
  <c r="D116" i="5"/>
  <c r="D121" i="5"/>
  <c r="D123" i="5"/>
  <c r="D128" i="5"/>
  <c r="D130" i="5"/>
  <c r="G139" i="5"/>
  <c r="AL140" i="5"/>
  <c r="D140" i="5"/>
  <c r="G141" i="5"/>
  <c r="AG146" i="5"/>
  <c r="BO144" i="5"/>
  <c r="BQ141" i="5"/>
  <c r="BR141" i="5" s="1"/>
  <c r="BS141" i="5" s="1"/>
  <c r="AL152" i="5"/>
  <c r="D152" i="5"/>
  <c r="G152" i="5"/>
  <c r="D168" i="5"/>
  <c r="AL186" i="5"/>
  <c r="D186" i="5"/>
  <c r="G186" i="5"/>
  <c r="AL157" i="5"/>
  <c r="D164" i="5"/>
  <c r="D165" i="5"/>
  <c r="D171" i="5"/>
  <c r="AL172" i="5"/>
  <c r="D172" i="5"/>
  <c r="AL173" i="5"/>
  <c r="D173" i="5"/>
  <c r="D174" i="5"/>
  <c r="AL182" i="5"/>
  <c r="D182" i="5"/>
  <c r="BO182" i="5"/>
  <c r="G116" i="5"/>
  <c r="G117" i="5"/>
  <c r="G118" i="5"/>
  <c r="AL120" i="5"/>
  <c r="G124" i="5"/>
  <c r="AL127" i="5"/>
  <c r="G131" i="5"/>
  <c r="AL134" i="5"/>
  <c r="AL150" i="5"/>
  <c r="AL156" i="5"/>
  <c r="D157" i="5"/>
  <c r="AL159" i="5"/>
  <c r="D159" i="5"/>
  <c r="AG168" i="5"/>
  <c r="BO166" i="5"/>
  <c r="BQ162" i="5"/>
  <c r="BR162" i="5" s="1"/>
  <c r="BS162" i="5" s="1"/>
  <c r="G172" i="5"/>
  <c r="G173" i="5"/>
  <c r="AL178" i="5"/>
  <c r="D178" i="5"/>
  <c r="BQ178" i="5"/>
  <c r="BR178" i="5" s="1"/>
  <c r="BS178" i="5" s="1"/>
  <c r="G182" i="5"/>
  <c r="AL185" i="5"/>
  <c r="D185" i="5"/>
  <c r="D188" i="5"/>
  <c r="AL188" i="5"/>
  <c r="G188" i="5"/>
  <c r="BQ199" i="5"/>
  <c r="AG203" i="5"/>
  <c r="G120" i="5"/>
  <c r="G127" i="5"/>
  <c r="G137" i="5"/>
  <c r="AL147" i="5"/>
  <c r="AG153" i="5"/>
  <c r="AL149" i="5"/>
  <c r="D153" i="5"/>
  <c r="G157" i="5"/>
  <c r="D160" i="5"/>
  <c r="BQ170" i="5"/>
  <c r="AL179" i="5"/>
  <c r="D179" i="5"/>
  <c r="G153" i="5"/>
  <c r="AL155" i="5"/>
  <c r="AL158" i="5"/>
  <c r="G160" i="5"/>
  <c r="AL162" i="5"/>
  <c r="G164" i="5"/>
  <c r="G165" i="5"/>
  <c r="G168" i="5"/>
  <c r="AL170" i="5"/>
  <c r="G171" i="5"/>
  <c r="G174" i="5"/>
  <c r="AL176" i="5"/>
  <c r="AL180" i="5"/>
  <c r="AL181" i="5"/>
  <c r="AL184" i="5"/>
  <c r="D189" i="5"/>
  <c r="D191" i="5"/>
  <c r="D196" i="5"/>
  <c r="D198" i="5"/>
  <c r="D200" i="5"/>
  <c r="D202" i="5"/>
  <c r="AG230" i="5"/>
  <c r="G155" i="5"/>
  <c r="G175" i="5"/>
  <c r="G183" i="5"/>
  <c r="AG213" i="5"/>
  <c r="G158" i="5"/>
  <c r="G176" i="5"/>
  <c r="G181" i="5"/>
  <c r="G184" i="5"/>
  <c r="D197" i="5"/>
  <c r="D199" i="5"/>
  <c r="D201" i="5"/>
  <c r="D203" i="5"/>
  <c r="AL208" i="5"/>
  <c r="G208" i="5"/>
  <c r="D208" i="5"/>
  <c r="AL210" i="5"/>
  <c r="G210" i="5"/>
  <c r="D210" i="5"/>
  <c r="BO211" i="5"/>
  <c r="BQ209" i="5"/>
  <c r="BR209" i="5" s="1"/>
  <c r="BS209" i="5" s="1"/>
  <c r="AL187" i="5"/>
  <c r="AL190" i="5"/>
  <c r="G195" i="5"/>
  <c r="AL203" i="5"/>
  <c r="G206" i="5"/>
  <c r="AL214" i="5"/>
  <c r="D214" i="5"/>
  <c r="D217" i="5"/>
  <c r="G196" i="5"/>
  <c r="G197" i="5"/>
  <c r="G198" i="5"/>
  <c r="G199" i="5"/>
  <c r="G200" i="5"/>
  <c r="G201" i="5"/>
  <c r="G202" i="5"/>
  <c r="G203" i="5"/>
  <c r="AL209" i="5"/>
  <c r="BQ215" i="5"/>
  <c r="D216" i="5"/>
  <c r="AL238" i="5"/>
  <c r="D238" i="5"/>
  <c r="G238" i="5"/>
  <c r="G190" i="5"/>
  <c r="G204" i="5"/>
  <c r="AL207" i="5"/>
  <c r="D209" i="5"/>
  <c r="D211" i="5"/>
  <c r="AL215" i="5"/>
  <c r="D215" i="5"/>
  <c r="BS215" i="5"/>
  <c r="D218" i="5"/>
  <c r="D220" i="5"/>
  <c r="AG237" i="5"/>
  <c r="G216" i="5"/>
  <c r="G219" i="5"/>
  <c r="AL231" i="5"/>
  <c r="D231" i="5"/>
  <c r="D232" i="5"/>
  <c r="G212" i="5"/>
  <c r="G217" i="5"/>
  <c r="G218" i="5"/>
  <c r="D219" i="5"/>
  <c r="G220" i="5"/>
  <c r="BO228" i="5"/>
  <c r="BO229" i="5" s="1"/>
  <c r="BQ225" i="5"/>
  <c r="AL234" i="5"/>
  <c r="D234" i="5"/>
  <c r="G213" i="5"/>
  <c r="D223" i="5"/>
  <c r="G231" i="5"/>
  <c r="BO235" i="5"/>
  <c r="BQ232" i="5"/>
  <c r="G234" i="5"/>
  <c r="G225" i="5"/>
  <c r="G226" i="5"/>
  <c r="G227" i="5"/>
  <c r="G228" i="5"/>
  <c r="AL229" i="5"/>
  <c r="G230" i="5"/>
  <c r="G233" i="5"/>
  <c r="AL235" i="5"/>
  <c r="G236" i="5"/>
  <c r="AL237" i="5"/>
  <c r="G232" i="5"/>
  <c r="D233" i="5"/>
  <c r="D236" i="5"/>
  <c r="G237" i="5"/>
  <c r="AG12" i="4"/>
  <c r="BQ8" i="4"/>
  <c r="BR8" i="4" s="1"/>
  <c r="BS8" i="4" s="1"/>
  <c r="AG45" i="4"/>
  <c r="D4" i="4"/>
  <c r="W4" i="4"/>
  <c r="AU4" i="4"/>
  <c r="BA4" i="4"/>
  <c r="G5" i="4"/>
  <c r="L5" i="4"/>
  <c r="AJ5" i="4"/>
  <c r="G6" i="4"/>
  <c r="L6" i="4"/>
  <c r="AJ6" i="4"/>
  <c r="G7" i="4"/>
  <c r="L7" i="4"/>
  <c r="AJ7" i="4"/>
  <c r="G8" i="4"/>
  <c r="L8" i="4"/>
  <c r="AJ8" i="4"/>
  <c r="G9" i="4"/>
  <c r="L9" i="4"/>
  <c r="AJ9" i="4"/>
  <c r="G10" i="4"/>
  <c r="L10" i="4"/>
  <c r="AJ10" i="4"/>
  <c r="G11" i="4"/>
  <c r="L11" i="4"/>
  <c r="AJ11" i="4"/>
  <c r="G12" i="4"/>
  <c r="L12" i="4"/>
  <c r="F13" i="4"/>
  <c r="E14" i="4"/>
  <c r="AL14" i="4"/>
  <c r="BB14" i="4"/>
  <c r="D15" i="4"/>
  <c r="W15" i="4"/>
  <c r="BA15" i="4"/>
  <c r="G16" i="4"/>
  <c r="L16" i="4"/>
  <c r="W16" i="4"/>
  <c r="BA16" i="4"/>
  <c r="G17" i="4"/>
  <c r="L17" i="4"/>
  <c r="AJ17" i="4"/>
  <c r="G18" i="4"/>
  <c r="L18" i="4"/>
  <c r="F19" i="4"/>
  <c r="E20" i="4"/>
  <c r="E21" i="4"/>
  <c r="AL21" i="4"/>
  <c r="BB21" i="4"/>
  <c r="D22" i="4"/>
  <c r="AL22" i="4"/>
  <c r="BB22" i="4"/>
  <c r="D23" i="4"/>
  <c r="AL23" i="4"/>
  <c r="BB23" i="4"/>
  <c r="E24" i="4"/>
  <c r="AL24" i="4"/>
  <c r="BB24" i="4"/>
  <c r="E25" i="4"/>
  <c r="E26" i="4"/>
  <c r="AL26" i="4"/>
  <c r="BB26" i="4"/>
  <c r="D27" i="4"/>
  <c r="W27" i="4"/>
  <c r="AJ27" i="4"/>
  <c r="F28" i="4"/>
  <c r="E29" i="4"/>
  <c r="AL29" i="4"/>
  <c r="BB29" i="4"/>
  <c r="D30" i="4"/>
  <c r="W30" i="4"/>
  <c r="AJ30" i="4"/>
  <c r="F31" i="4"/>
  <c r="E32" i="4"/>
  <c r="AL32" i="4"/>
  <c r="BB32" i="4"/>
  <c r="E33" i="4"/>
  <c r="BA33" i="4"/>
  <c r="D34" i="4"/>
  <c r="W34" i="4"/>
  <c r="BA34" i="4"/>
  <c r="G35" i="4"/>
  <c r="L35" i="4"/>
  <c r="AJ35" i="4"/>
  <c r="F36" i="4"/>
  <c r="AL36" i="4"/>
  <c r="BB36" i="4"/>
  <c r="D37" i="4"/>
  <c r="BB37" i="4"/>
  <c r="E38" i="4"/>
  <c r="BB38" i="4"/>
  <c r="E39" i="4"/>
  <c r="BA39" i="4"/>
  <c r="AJ40" i="4"/>
  <c r="D42" i="4"/>
  <c r="F43" i="4"/>
  <c r="L43" i="4"/>
  <c r="AJ45" i="4"/>
  <c r="F47" i="4"/>
  <c r="BA47" i="4"/>
  <c r="E4" i="4"/>
  <c r="BB4" i="4"/>
  <c r="D5" i="4"/>
  <c r="W5" i="4"/>
  <c r="BA5" i="4"/>
  <c r="D6" i="4"/>
  <c r="W6" i="4"/>
  <c r="BA6" i="4"/>
  <c r="D7" i="4"/>
  <c r="W7" i="4"/>
  <c r="BA7" i="4"/>
  <c r="D8" i="4"/>
  <c r="W8" i="4"/>
  <c r="BA8" i="4"/>
  <c r="D9" i="4"/>
  <c r="W9" i="4"/>
  <c r="BA9" i="4"/>
  <c r="D10" i="4"/>
  <c r="W10" i="4"/>
  <c r="BA10" i="4"/>
  <c r="D11" i="4"/>
  <c r="W11" i="4"/>
  <c r="BA11" i="4"/>
  <c r="D12" i="4"/>
  <c r="W12" i="4"/>
  <c r="AJ12" i="4"/>
  <c r="G13" i="4"/>
  <c r="L13" i="4"/>
  <c r="AJ13" i="4"/>
  <c r="F14" i="4"/>
  <c r="E15" i="4"/>
  <c r="BB15" i="4"/>
  <c r="D16" i="4"/>
  <c r="BB16" i="4"/>
  <c r="D17" i="4"/>
  <c r="W17" i="4"/>
  <c r="BA17" i="4"/>
  <c r="D18" i="4"/>
  <c r="W18" i="4"/>
  <c r="AJ18" i="4"/>
  <c r="G19" i="4"/>
  <c r="L19" i="4"/>
  <c r="AJ19" i="4"/>
  <c r="F20" i="4"/>
  <c r="L20" i="4"/>
  <c r="AJ20" i="4"/>
  <c r="F21" i="4"/>
  <c r="L21" i="4"/>
  <c r="E22" i="4"/>
  <c r="E23" i="4"/>
  <c r="F24" i="4"/>
  <c r="F25" i="4"/>
  <c r="AJ25" i="4"/>
  <c r="F26" i="4"/>
  <c r="E27" i="4"/>
  <c r="BA27" i="4"/>
  <c r="G28" i="4"/>
  <c r="L28" i="4"/>
  <c r="AJ28" i="4"/>
  <c r="F29" i="4"/>
  <c r="E30" i="4"/>
  <c r="BA30" i="4"/>
  <c r="G31" i="4"/>
  <c r="L31" i="4"/>
  <c r="AJ31" i="4"/>
  <c r="F32" i="4"/>
  <c r="F33" i="4"/>
  <c r="AL33" i="4"/>
  <c r="BB33" i="4"/>
  <c r="E34" i="4"/>
  <c r="BB34" i="4"/>
  <c r="D35" i="4"/>
  <c r="W35" i="4"/>
  <c r="BA35" i="4"/>
  <c r="G36" i="4"/>
  <c r="L36" i="4"/>
  <c r="E37" i="4"/>
  <c r="AJ37" i="4"/>
  <c r="F38" i="4"/>
  <c r="W39" i="4"/>
  <c r="E41" i="4"/>
  <c r="BB41" i="4"/>
  <c r="E42" i="4"/>
  <c r="BA42" i="4"/>
  <c r="AJ43" i="4"/>
  <c r="BA373" i="4"/>
  <c r="X373" i="4"/>
  <c r="W372" i="4"/>
  <c r="L372" i="4"/>
  <c r="BA371" i="4"/>
  <c r="X371" i="4"/>
  <c r="E371" i="4"/>
  <c r="BA370" i="4"/>
  <c r="X370" i="4"/>
  <c r="E370" i="4"/>
  <c r="BB369" i="4"/>
  <c r="F369" i="4"/>
  <c r="L368" i="4"/>
  <c r="AJ367" i="4"/>
  <c r="W367" i="4"/>
  <c r="BB366" i="4"/>
  <c r="E366" i="4"/>
  <c r="F365" i="4"/>
  <c r="AJ364" i="4"/>
  <c r="L364" i="4"/>
  <c r="BA363" i="4"/>
  <c r="W363" i="4"/>
  <c r="BA362" i="4"/>
  <c r="W362" i="4"/>
  <c r="AJ373" i="4"/>
  <c r="W373" i="4"/>
  <c r="L373" i="4"/>
  <c r="BB372" i="4"/>
  <c r="F372" i="4"/>
  <c r="AJ371" i="4"/>
  <c r="W371" i="4"/>
  <c r="D371" i="4"/>
  <c r="AJ370" i="4"/>
  <c r="W370" i="4"/>
  <c r="D370" i="4"/>
  <c r="BA369" i="4"/>
  <c r="X369" i="4"/>
  <c r="E369" i="4"/>
  <c r="BB368" i="4"/>
  <c r="F368" i="4"/>
  <c r="L367" i="4"/>
  <c r="BA366" i="4"/>
  <c r="D366" i="4"/>
  <c r="BB365" i="4"/>
  <c r="E365" i="4"/>
  <c r="F373" i="4"/>
  <c r="BA372" i="4"/>
  <c r="E372" i="4"/>
  <c r="L371" i="4"/>
  <c r="L370" i="4"/>
  <c r="AJ369" i="4"/>
  <c r="W369" i="4"/>
  <c r="BA368" i="4"/>
  <c r="X368" i="4"/>
  <c r="E368" i="4"/>
  <c r="BB367" i="4"/>
  <c r="F367" i="4"/>
  <c r="AJ366" i="4"/>
  <c r="W366" i="4"/>
  <c r="L366" i="4"/>
  <c r="BA365" i="4"/>
  <c r="BB364" i="4"/>
  <c r="E364" i="4"/>
  <c r="F363" i="4"/>
  <c r="BB373" i="4"/>
  <c r="F370" i="4"/>
  <c r="W368" i="4"/>
  <c r="D368" i="4"/>
  <c r="E367" i="4"/>
  <c r="D364" i="4"/>
  <c r="AJ363" i="4"/>
  <c r="L363" i="4"/>
  <c r="E363" i="4"/>
  <c r="BB362" i="4"/>
  <c r="BA361" i="4"/>
  <c r="W361" i="4"/>
  <c r="BA360" i="4"/>
  <c r="W360" i="4"/>
  <c r="BB359" i="4"/>
  <c r="E359" i="4"/>
  <c r="F358" i="4"/>
  <c r="AJ357" i="4"/>
  <c r="L357" i="4"/>
  <c r="BA356" i="4"/>
  <c r="W356" i="4"/>
  <c r="BA355" i="4"/>
  <c r="W355" i="4"/>
  <c r="BA354" i="4"/>
  <c r="W354" i="4"/>
  <c r="BA353" i="4"/>
  <c r="W353" i="4"/>
  <c r="BB352" i="4"/>
  <c r="AJ372" i="4"/>
  <c r="D372" i="4"/>
  <c r="BB370" i="4"/>
  <c r="F366" i="4"/>
  <c r="W365" i="4"/>
  <c r="W364" i="4"/>
  <c r="AJ362" i="4"/>
  <c r="L362" i="4"/>
  <c r="AJ361" i="4"/>
  <c r="L361" i="4"/>
  <c r="AJ360" i="4"/>
  <c r="L360" i="4"/>
  <c r="BA359" i="4"/>
  <c r="D359" i="4"/>
  <c r="BB358" i="4"/>
  <c r="E358" i="4"/>
  <c r="F357" i="4"/>
  <c r="AJ356" i="4"/>
  <c r="L356" i="4"/>
  <c r="AJ355" i="4"/>
  <c r="L355" i="4"/>
  <c r="AJ354" i="4"/>
  <c r="L354" i="4"/>
  <c r="E373" i="4"/>
  <c r="X372" i="4"/>
  <c r="F371" i="4"/>
  <c r="L369" i="4"/>
  <c r="F362" i="4"/>
  <c r="F361" i="4"/>
  <c r="F360" i="4"/>
  <c r="AJ359" i="4"/>
  <c r="W359" i="4"/>
  <c r="L359" i="4"/>
  <c r="BA358" i="4"/>
  <c r="BB357" i="4"/>
  <c r="E357" i="4"/>
  <c r="F356" i="4"/>
  <c r="F355" i="4"/>
  <c r="F354" i="4"/>
  <c r="F353" i="4"/>
  <c r="X367" i="4"/>
  <c r="AJ365" i="4"/>
  <c r="E361" i="4"/>
  <c r="W357" i="4"/>
  <c r="D357" i="4"/>
  <c r="E356" i="4"/>
  <c r="BB354" i="4"/>
  <c r="BA352" i="4"/>
  <c r="AJ352" i="4"/>
  <c r="F352" i="4"/>
  <c r="BA351" i="4"/>
  <c r="F350" i="4"/>
  <c r="AJ349" i="4"/>
  <c r="L349" i="4"/>
  <c r="F348" i="4"/>
  <c r="BB347" i="4"/>
  <c r="E347" i="4"/>
  <c r="BA346" i="4"/>
  <c r="W346" i="4"/>
  <c r="BB345" i="4"/>
  <c r="F344" i="4"/>
  <c r="BA343" i="4"/>
  <c r="W343" i="4"/>
  <c r="BB342" i="4"/>
  <c r="E342" i="4"/>
  <c r="BB341" i="4"/>
  <c r="E341" i="4"/>
  <c r="BB340" i="4"/>
  <c r="AJ368" i="4"/>
  <c r="F364" i="4"/>
  <c r="E362" i="4"/>
  <c r="BB361" i="4"/>
  <c r="AJ358" i="4"/>
  <c r="L358" i="4"/>
  <c r="BA357" i="4"/>
  <c r="E355" i="4"/>
  <c r="BB353" i="4"/>
  <c r="AJ353" i="4"/>
  <c r="L353" i="4"/>
  <c r="E353" i="4"/>
  <c r="E352" i="4"/>
  <c r="AJ351" i="4"/>
  <c r="W351" i="4"/>
  <c r="L351" i="4"/>
  <c r="BB350" i="4"/>
  <c r="E350" i="4"/>
  <c r="F349" i="4"/>
  <c r="BB348" i="4"/>
  <c r="E348" i="4"/>
  <c r="BA347" i="4"/>
  <c r="W347" i="4"/>
  <c r="D347" i="4"/>
  <c r="AJ346" i="4"/>
  <c r="L346" i="4"/>
  <c r="BA345" i="4"/>
  <c r="W345" i="4"/>
  <c r="L345" i="4"/>
  <c r="BB344" i="4"/>
  <c r="E344" i="4"/>
  <c r="AJ343" i="4"/>
  <c r="BB371" i="4"/>
  <c r="BA367" i="4"/>
  <c r="E360" i="4"/>
  <c r="BB356" i="4"/>
  <c r="E354" i="4"/>
  <c r="F351" i="4"/>
  <c r="BA350" i="4"/>
  <c r="W350" i="4"/>
  <c r="BB349" i="4"/>
  <c r="E349" i="4"/>
  <c r="BA348" i="4"/>
  <c r="W348" i="4"/>
  <c r="AJ347" i="4"/>
  <c r="L347" i="4"/>
  <c r="F346" i="4"/>
  <c r="AJ345" i="4"/>
  <c r="F345" i="4"/>
  <c r="BA344" i="4"/>
  <c r="F343" i="4"/>
  <c r="AJ342" i="4"/>
  <c r="L342" i="4"/>
  <c r="AJ341" i="4"/>
  <c r="L341" i="4"/>
  <c r="BB363" i="4"/>
  <c r="AJ350" i="4"/>
  <c r="W349" i="4"/>
  <c r="D349" i="4"/>
  <c r="F347" i="4"/>
  <c r="BA342" i="4"/>
  <c r="F342" i="4"/>
  <c r="D341" i="4"/>
  <c r="W340" i="4"/>
  <c r="AJ339" i="4"/>
  <c r="L339" i="4"/>
  <c r="BA338" i="4"/>
  <c r="W338" i="4"/>
  <c r="L338" i="4"/>
  <c r="BA337" i="4"/>
  <c r="F336" i="4"/>
  <c r="BA335" i="4"/>
  <c r="W335" i="4"/>
  <c r="AJ334" i="4"/>
  <c r="L334" i="4"/>
  <c r="F333" i="4"/>
  <c r="BB332" i="4"/>
  <c r="E332" i="4"/>
  <c r="E331" i="4"/>
  <c r="F330" i="4"/>
  <c r="BA329" i="4"/>
  <c r="W329" i="4"/>
  <c r="F328" i="4"/>
  <c r="F327" i="4"/>
  <c r="F326" i="4"/>
  <c r="F325" i="4"/>
  <c r="AJ323" i="4"/>
  <c r="F323" i="4"/>
  <c r="AJ322" i="4"/>
  <c r="W322" i="4"/>
  <c r="L322" i="4"/>
  <c r="BA321" i="4"/>
  <c r="W321" i="4"/>
  <c r="L321" i="4"/>
  <c r="BA320" i="4"/>
  <c r="X320" i="4"/>
  <c r="BB319" i="4"/>
  <c r="E319" i="4"/>
  <c r="BA318" i="4"/>
  <c r="BB360" i="4"/>
  <c r="W352" i="4"/>
  <c r="L350" i="4"/>
  <c r="BA349" i="4"/>
  <c r="E346" i="4"/>
  <c r="AJ344" i="4"/>
  <c r="L344" i="4"/>
  <c r="BB343" i="4"/>
  <c r="L343" i="4"/>
  <c r="E343" i="4"/>
  <c r="D342" i="4"/>
  <c r="W341" i="4"/>
  <c r="L340" i="4"/>
  <c r="F340" i="4"/>
  <c r="F339" i="4"/>
  <c r="AJ338" i="4"/>
  <c r="F338" i="4"/>
  <c r="AJ337" i="4"/>
  <c r="W337" i="4"/>
  <c r="L337" i="4"/>
  <c r="BB336" i="4"/>
  <c r="E336" i="4"/>
  <c r="AJ335" i="4"/>
  <c r="L335" i="4"/>
  <c r="F334" i="4"/>
  <c r="BB333" i="4"/>
  <c r="E333" i="4"/>
  <c r="BA332" i="4"/>
  <c r="W332" i="4"/>
  <c r="D332" i="4"/>
  <c r="BB331" i="4"/>
  <c r="D331" i="4"/>
  <c r="BB330" i="4"/>
  <c r="E330" i="4"/>
  <c r="AJ329" i="4"/>
  <c r="L329" i="4"/>
  <c r="BB328" i="4"/>
  <c r="E328" i="4"/>
  <c r="BB327" i="4"/>
  <c r="E327" i="4"/>
  <c r="BB326" i="4"/>
  <c r="E326" i="4"/>
  <c r="BB325" i="4"/>
  <c r="E325" i="4"/>
  <c r="E323" i="4"/>
  <c r="F322" i="4"/>
  <c r="AJ321" i="4"/>
  <c r="F321" i="4"/>
  <c r="AJ320" i="4"/>
  <c r="W320" i="4"/>
  <c r="L320" i="4"/>
  <c r="BA319" i="4"/>
  <c r="W319" i="4"/>
  <c r="L365" i="4"/>
  <c r="BA364" i="4"/>
  <c r="BB355" i="4"/>
  <c r="E351" i="4"/>
  <c r="AJ348" i="4"/>
  <c r="W342" i="4"/>
  <c r="BA340" i="4"/>
  <c r="AJ340" i="4"/>
  <c r="E340" i="4"/>
  <c r="BB339" i="4"/>
  <c r="E339" i="4"/>
  <c r="E338" i="4"/>
  <c r="F337" i="4"/>
  <c r="BA336" i="4"/>
  <c r="W336" i="4"/>
  <c r="F335" i="4"/>
  <c r="BB334" i="4"/>
  <c r="E334" i="4"/>
  <c r="BA333" i="4"/>
  <c r="W333" i="4"/>
  <c r="AJ332" i="4"/>
  <c r="L332" i="4"/>
  <c r="BA331" i="4"/>
  <c r="W331" i="4"/>
  <c r="L331" i="4"/>
  <c r="BA330" i="4"/>
  <c r="F329" i="4"/>
  <c r="BA328" i="4"/>
  <c r="W328" i="4"/>
  <c r="BA327" i="4"/>
  <c r="W327" i="4"/>
  <c r="BA326" i="4"/>
  <c r="W326" i="4"/>
  <c r="BA325" i="4"/>
  <c r="W325" i="4"/>
  <c r="BB323" i="4"/>
  <c r="BB322" i="4"/>
  <c r="E322" i="4"/>
  <c r="E321" i="4"/>
  <c r="F320" i="4"/>
  <c r="AJ319" i="4"/>
  <c r="L319" i="4"/>
  <c r="L352" i="4"/>
  <c r="F341" i="4"/>
  <c r="W339" i="4"/>
  <c r="D339" i="4"/>
  <c r="BB337" i="4"/>
  <c r="E335" i="4"/>
  <c r="AJ333" i="4"/>
  <c r="AJ330" i="4"/>
  <c r="AJ328" i="4"/>
  <c r="L328" i="4"/>
  <c r="AJ327" i="4"/>
  <c r="L327" i="4"/>
  <c r="AJ326" i="4"/>
  <c r="L326" i="4"/>
  <c r="L323" i="4"/>
  <c r="BA322" i="4"/>
  <c r="BB321" i="4"/>
  <c r="D321" i="4"/>
  <c r="E320" i="4"/>
  <c r="D319" i="4"/>
  <c r="BB318" i="4"/>
  <c r="AJ318" i="4"/>
  <c r="L318" i="4"/>
  <c r="AJ317" i="4"/>
  <c r="L317" i="4"/>
  <c r="AJ316" i="4"/>
  <c r="W316" i="4"/>
  <c r="BA315" i="4"/>
  <c r="X315" i="4"/>
  <c r="E315" i="4"/>
  <c r="E314" i="4"/>
  <c r="F313" i="4"/>
  <c r="AJ312" i="4"/>
  <c r="L312" i="4"/>
  <c r="BB311" i="4"/>
  <c r="E311" i="4"/>
  <c r="BB310" i="4"/>
  <c r="E310" i="4"/>
  <c r="BB309" i="4"/>
  <c r="E309" i="4"/>
  <c r="BB308" i="4"/>
  <c r="E308" i="4"/>
  <c r="E307" i="4"/>
  <c r="F306" i="4"/>
  <c r="AJ305" i="4"/>
  <c r="L305" i="4"/>
  <c r="BA304" i="4"/>
  <c r="W304" i="4"/>
  <c r="D304" i="4"/>
  <c r="BA303" i="4"/>
  <c r="E303" i="4"/>
  <c r="BB302" i="4"/>
  <c r="E302" i="4"/>
  <c r="BB301" i="4"/>
  <c r="E301" i="4"/>
  <c r="BB300" i="4"/>
  <c r="E300" i="4"/>
  <c r="BB299" i="4"/>
  <c r="E299" i="4"/>
  <c r="BB298" i="4"/>
  <c r="BA339" i="4"/>
  <c r="AJ336" i="4"/>
  <c r="L333" i="4"/>
  <c r="AJ331" i="4"/>
  <c r="W330" i="4"/>
  <c r="F318" i="4"/>
  <c r="F317" i="4"/>
  <c r="L316" i="4"/>
  <c r="AJ315" i="4"/>
  <c r="W315" i="4"/>
  <c r="BB314" i="4"/>
  <c r="BB313" i="4"/>
  <c r="E313" i="4"/>
  <c r="F312" i="4"/>
  <c r="BA311" i="4"/>
  <c r="W311" i="4"/>
  <c r="BA310" i="4"/>
  <c r="W310" i="4"/>
  <c r="BA309" i="4"/>
  <c r="W309" i="4"/>
  <c r="BA308" i="4"/>
  <c r="W308" i="4"/>
  <c r="BB307" i="4"/>
  <c r="BB306" i="4"/>
  <c r="E306" i="4"/>
  <c r="F305" i="4"/>
  <c r="AJ304" i="4"/>
  <c r="L304" i="4"/>
  <c r="AJ303" i="4"/>
  <c r="W303" i="4"/>
  <c r="BA302" i="4"/>
  <c r="W302" i="4"/>
  <c r="BA301" i="4"/>
  <c r="W301" i="4"/>
  <c r="BA300" i="4"/>
  <c r="W300" i="4"/>
  <c r="BA299" i="4"/>
  <c r="W299" i="4"/>
  <c r="BA298" i="4"/>
  <c r="W298" i="4"/>
  <c r="BB346" i="4"/>
  <c r="E345" i="4"/>
  <c r="W344" i="4"/>
  <c r="BA341" i="4"/>
  <c r="D340" i="4"/>
  <c r="BB338" i="4"/>
  <c r="D338" i="4"/>
  <c r="L336" i="4"/>
  <c r="BB335" i="4"/>
  <c r="W334" i="4"/>
  <c r="D334" i="4"/>
  <c r="F331" i="4"/>
  <c r="E329" i="4"/>
  <c r="AJ325" i="4"/>
  <c r="L325" i="4"/>
  <c r="BA323" i="4"/>
  <c r="W323" i="4"/>
  <c r="D322" i="4"/>
  <c r="BB320" i="4"/>
  <c r="E318" i="4"/>
  <c r="BB317" i="4"/>
  <c r="E317" i="4"/>
  <c r="BB316" i="4"/>
  <c r="F316" i="4"/>
  <c r="L315" i="4"/>
  <c r="BA314" i="4"/>
  <c r="W314" i="4"/>
  <c r="L314" i="4"/>
  <c r="BA313" i="4"/>
  <c r="BB312" i="4"/>
  <c r="E312" i="4"/>
  <c r="AJ311" i="4"/>
  <c r="L311" i="4"/>
  <c r="AJ310" i="4"/>
  <c r="L310" i="4"/>
  <c r="AJ309" i="4"/>
  <c r="L309" i="4"/>
  <c r="AJ308" i="4"/>
  <c r="L308" i="4"/>
  <c r="BA307" i="4"/>
  <c r="W307" i="4"/>
  <c r="L307" i="4"/>
  <c r="BA306" i="4"/>
  <c r="W306" i="4"/>
  <c r="F332" i="4"/>
  <c r="L330" i="4"/>
  <c r="F319" i="4"/>
  <c r="W317" i="4"/>
  <c r="D317" i="4"/>
  <c r="X316" i="4"/>
  <c r="BB315" i="4"/>
  <c r="F315" i="4"/>
  <c r="F314" i="4"/>
  <c r="L313" i="4"/>
  <c r="BA312" i="4"/>
  <c r="BB305" i="4"/>
  <c r="D305" i="4"/>
  <c r="BB303" i="4"/>
  <c r="AJ302" i="4"/>
  <c r="L301" i="4"/>
  <c r="F301" i="4"/>
  <c r="F298" i="4"/>
  <c r="F297" i="4"/>
  <c r="F296" i="4"/>
  <c r="AJ295" i="4"/>
  <c r="L295" i="4"/>
  <c r="BA293" i="4"/>
  <c r="W293" i="4"/>
  <c r="L293" i="4"/>
  <c r="BA292" i="4"/>
  <c r="W292" i="4"/>
  <c r="L292" i="4"/>
  <c r="BA291" i="4"/>
  <c r="W291" i="4"/>
  <c r="D291" i="4"/>
  <c r="BB290" i="4"/>
  <c r="E290" i="4"/>
  <c r="F289" i="4"/>
  <c r="F288" i="4"/>
  <c r="E287" i="4"/>
  <c r="BB286" i="4"/>
  <c r="E286" i="4"/>
  <c r="BA334" i="4"/>
  <c r="E316" i="4"/>
  <c r="W312" i="4"/>
  <c r="D312" i="4"/>
  <c r="F308" i="4"/>
  <c r="F307" i="4"/>
  <c r="BA305" i="4"/>
  <c r="L302" i="4"/>
  <c r="F302" i="4"/>
  <c r="AJ299" i="4"/>
  <c r="AJ298" i="4"/>
  <c r="E298" i="4"/>
  <c r="BB297" i="4"/>
  <c r="E297" i="4"/>
  <c r="BB296" i="4"/>
  <c r="E296" i="4"/>
  <c r="F295" i="4"/>
  <c r="AJ293" i="4"/>
  <c r="F293" i="4"/>
  <c r="AJ292" i="4"/>
  <c r="F292" i="4"/>
  <c r="AJ291" i="4"/>
  <c r="L291" i="4"/>
  <c r="BA290" i="4"/>
  <c r="W290" i="4"/>
  <c r="BB289" i="4"/>
  <c r="E289" i="4"/>
  <c r="BB288" i="4"/>
  <c r="E288" i="4"/>
  <c r="BB287" i="4"/>
  <c r="W287" i="4"/>
  <c r="BA286" i="4"/>
  <c r="AN286" i="4"/>
  <c r="AJ286" i="4"/>
  <c r="W286" i="4"/>
  <c r="BB285" i="4"/>
  <c r="BB284" i="4"/>
  <c r="E284" i="4"/>
  <c r="F283" i="4"/>
  <c r="BA282" i="4"/>
  <c r="W282" i="4"/>
  <c r="BB281" i="4"/>
  <c r="E281" i="4"/>
  <c r="BB280" i="4"/>
  <c r="E280" i="4"/>
  <c r="BB279" i="4"/>
  <c r="W279" i="4"/>
  <c r="BB351" i="4"/>
  <c r="AJ314" i="4"/>
  <c r="AJ313" i="4"/>
  <c r="W313" i="4"/>
  <c r="F309" i="4"/>
  <c r="W305" i="4"/>
  <c r="F304" i="4"/>
  <c r="L303" i="4"/>
  <c r="F303" i="4"/>
  <c r="AJ300" i="4"/>
  <c r="L299" i="4"/>
  <c r="F299" i="4"/>
  <c r="BA297" i="4"/>
  <c r="W297" i="4"/>
  <c r="BA296" i="4"/>
  <c r="W296" i="4"/>
  <c r="BB295" i="4"/>
  <c r="E295" i="4"/>
  <c r="E293" i="4"/>
  <c r="E292" i="4"/>
  <c r="F291" i="4"/>
  <c r="AJ290" i="4"/>
  <c r="L290" i="4"/>
  <c r="BA289" i="4"/>
  <c r="W289" i="4"/>
  <c r="BA288" i="4"/>
  <c r="W288" i="4"/>
  <c r="BA287" i="4"/>
  <c r="AN287" i="4"/>
  <c r="AJ287" i="4"/>
  <c r="L287" i="4"/>
  <c r="AM286" i="4"/>
  <c r="L286" i="4"/>
  <c r="BA285" i="4"/>
  <c r="W285" i="4"/>
  <c r="L285" i="4"/>
  <c r="BA284" i="4"/>
  <c r="BB283" i="4"/>
  <c r="E283" i="4"/>
  <c r="AJ282" i="4"/>
  <c r="L282" i="4"/>
  <c r="BA281" i="4"/>
  <c r="W281" i="4"/>
  <c r="BA280" i="4"/>
  <c r="X322" i="4"/>
  <c r="W318" i="4"/>
  <c r="D318" i="4"/>
  <c r="BA317" i="4"/>
  <c r="BA316" i="4"/>
  <c r="F311" i="4"/>
  <c r="AJ306" i="4"/>
  <c r="F300" i="4"/>
  <c r="F290" i="4"/>
  <c r="F287" i="4"/>
  <c r="AJ285" i="4"/>
  <c r="AJ284" i="4"/>
  <c r="L284" i="4"/>
  <c r="F284" i="4"/>
  <c r="F282" i="4"/>
  <c r="L281" i="4"/>
  <c r="F281" i="4"/>
  <c r="AJ280" i="4"/>
  <c r="D280" i="4"/>
  <c r="AJ279" i="4"/>
  <c r="E279" i="4"/>
  <c r="BA278" i="4"/>
  <c r="AN278" i="4"/>
  <c r="AJ278" i="4"/>
  <c r="W278" i="4"/>
  <c r="D278" i="4"/>
  <c r="BB277" i="4"/>
  <c r="BB276" i="4"/>
  <c r="E276" i="4"/>
  <c r="F275" i="4"/>
  <c r="AJ274" i="4"/>
  <c r="L274" i="4"/>
  <c r="BA273" i="4"/>
  <c r="W273" i="4"/>
  <c r="BA272" i="4"/>
  <c r="W272" i="4"/>
  <c r="BA271" i="4"/>
  <c r="AN271" i="4"/>
  <c r="AJ271" i="4"/>
  <c r="L271" i="4"/>
  <c r="F270" i="4"/>
  <c r="AJ269" i="4"/>
  <c r="F269" i="4"/>
  <c r="AJ268" i="4"/>
  <c r="W268" i="4"/>
  <c r="L268" i="4"/>
  <c r="BA267" i="4"/>
  <c r="W267" i="4"/>
  <c r="D267" i="4"/>
  <c r="F266" i="4"/>
  <c r="AJ265" i="4"/>
  <c r="L265" i="4"/>
  <c r="AJ264" i="4"/>
  <c r="L264" i="4"/>
  <c r="AM263" i="4"/>
  <c r="F263" i="4"/>
  <c r="F262" i="4"/>
  <c r="AJ261" i="4"/>
  <c r="F261" i="4"/>
  <c r="AJ260" i="4"/>
  <c r="W260" i="4"/>
  <c r="L260" i="4"/>
  <c r="BA259" i="4"/>
  <c r="W259" i="4"/>
  <c r="D259" i="4"/>
  <c r="BB258" i="4"/>
  <c r="E258" i="4"/>
  <c r="BB257" i="4"/>
  <c r="E257" i="4"/>
  <c r="BB256" i="4"/>
  <c r="E256" i="4"/>
  <c r="BB255" i="4"/>
  <c r="F255" i="4"/>
  <c r="AJ254" i="4"/>
  <c r="F254" i="4"/>
  <c r="AJ253" i="4"/>
  <c r="W253" i="4"/>
  <c r="L253" i="4"/>
  <c r="BA252" i="4"/>
  <c r="W252" i="4"/>
  <c r="D252" i="4"/>
  <c r="BB251" i="4"/>
  <c r="E251" i="4"/>
  <c r="BB250" i="4"/>
  <c r="E250" i="4"/>
  <c r="BB249" i="4"/>
  <c r="E249" i="4"/>
  <c r="BA248" i="4"/>
  <c r="E248" i="4"/>
  <c r="E247" i="4"/>
  <c r="F246" i="4"/>
  <c r="AJ245" i="4"/>
  <c r="L245" i="4"/>
  <c r="BB244" i="4"/>
  <c r="E244" i="4"/>
  <c r="BB243" i="4"/>
  <c r="E243" i="4"/>
  <c r="BB242" i="4"/>
  <c r="E242" i="4"/>
  <c r="BB241" i="4"/>
  <c r="F241" i="4"/>
  <c r="AJ240" i="4"/>
  <c r="F240" i="4"/>
  <c r="AJ239" i="4"/>
  <c r="BB329" i="4"/>
  <c r="AJ307" i="4"/>
  <c r="BB304" i="4"/>
  <c r="AJ301" i="4"/>
  <c r="L298" i="4"/>
  <c r="AJ297" i="4"/>
  <c r="L297" i="4"/>
  <c r="AJ296" i="4"/>
  <c r="L296" i="4"/>
  <c r="BA295" i="4"/>
  <c r="W295" i="4"/>
  <c r="D295" i="4"/>
  <c r="BB292" i="4"/>
  <c r="D292" i="4"/>
  <c r="E291" i="4"/>
  <c r="W284" i="4"/>
  <c r="AJ283" i="4"/>
  <c r="BB282" i="4"/>
  <c r="E282" i="4"/>
  <c r="AN279" i="4"/>
  <c r="AM278" i="4"/>
  <c r="L278" i="4"/>
  <c r="BA277" i="4"/>
  <c r="W277" i="4"/>
  <c r="L277" i="4"/>
  <c r="BA276" i="4"/>
  <c r="BB275" i="4"/>
  <c r="E275" i="4"/>
  <c r="F274" i="4"/>
  <c r="AJ273" i="4"/>
  <c r="L273" i="4"/>
  <c r="AJ272" i="4"/>
  <c r="L272" i="4"/>
  <c r="AM271" i="4"/>
  <c r="F271" i="4"/>
  <c r="BB270" i="4"/>
  <c r="E270" i="4"/>
  <c r="E269" i="4"/>
  <c r="F268" i="4"/>
  <c r="AJ267" i="4"/>
  <c r="L267" i="4"/>
  <c r="BB266" i="4"/>
  <c r="E266" i="4"/>
  <c r="F265" i="4"/>
  <c r="F264" i="4"/>
  <c r="E263" i="4"/>
  <c r="BB262" i="4"/>
  <c r="E262" i="4"/>
  <c r="E261" i="4"/>
  <c r="F260" i="4"/>
  <c r="AJ259" i="4"/>
  <c r="L259" i="4"/>
  <c r="BA258" i="4"/>
  <c r="W258" i="4"/>
  <c r="BA257" i="4"/>
  <c r="W257" i="4"/>
  <c r="BA256" i="4"/>
  <c r="W256" i="4"/>
  <c r="BA255" i="4"/>
  <c r="E255" i="4"/>
  <c r="E254" i="4"/>
  <c r="F253" i="4"/>
  <c r="AJ252" i="4"/>
  <c r="L252" i="4"/>
  <c r="BA251" i="4"/>
  <c r="W251" i="4"/>
  <c r="BA250" i="4"/>
  <c r="W250" i="4"/>
  <c r="BA249" i="4"/>
  <c r="W249" i="4"/>
  <c r="AJ248" i="4"/>
  <c r="W248" i="4"/>
  <c r="BB247" i="4"/>
  <c r="BB246" i="4"/>
  <c r="E246" i="4"/>
  <c r="F245" i="4"/>
  <c r="BA244" i="4"/>
  <c r="W244" i="4"/>
  <c r="BA243" i="4"/>
  <c r="W243" i="4"/>
  <c r="BA242" i="4"/>
  <c r="W242" i="4"/>
  <c r="BA241" i="4"/>
  <c r="E241" i="4"/>
  <c r="E240" i="4"/>
  <c r="L348" i="4"/>
  <c r="L306" i="4"/>
  <c r="L300" i="4"/>
  <c r="AJ289" i="4"/>
  <c r="L289" i="4"/>
  <c r="AJ288" i="4"/>
  <c r="L288" i="4"/>
  <c r="AM287" i="4"/>
  <c r="F286" i="4"/>
  <c r="F285" i="4"/>
  <c r="AJ281" i="4"/>
  <c r="W280" i="4"/>
  <c r="BA279" i="4"/>
  <c r="AM279" i="4"/>
  <c r="L279" i="4"/>
  <c r="F278" i="4"/>
  <c r="AJ277" i="4"/>
  <c r="F277" i="4"/>
  <c r="AJ276" i="4"/>
  <c r="W276" i="4"/>
  <c r="L276" i="4"/>
  <c r="BA275" i="4"/>
  <c r="W275" i="4"/>
  <c r="BB274" i="4"/>
  <c r="E274" i="4"/>
  <c r="F273" i="4"/>
  <c r="F272" i="4"/>
  <c r="E271" i="4"/>
  <c r="BA270" i="4"/>
  <c r="AN270" i="4"/>
  <c r="AJ270" i="4"/>
  <c r="W270" i="4"/>
  <c r="BB269" i="4"/>
  <c r="BB268" i="4"/>
  <c r="E268" i="4"/>
  <c r="F267" i="4"/>
  <c r="BA266" i="4"/>
  <c r="W266" i="4"/>
  <c r="BB265" i="4"/>
  <c r="E265" i="4"/>
  <c r="BB264" i="4"/>
  <c r="E264" i="4"/>
  <c r="BB263" i="4"/>
  <c r="W263" i="4"/>
  <c r="BA262" i="4"/>
  <c r="AN262" i="4"/>
  <c r="AJ262" i="4"/>
  <c r="W262" i="4"/>
  <c r="BB261" i="4"/>
  <c r="BB260" i="4"/>
  <c r="E260" i="4"/>
  <c r="F259" i="4"/>
  <c r="AJ258" i="4"/>
  <c r="L258" i="4"/>
  <c r="AJ257" i="4"/>
  <c r="L257" i="4"/>
  <c r="AJ256" i="4"/>
  <c r="L256" i="4"/>
  <c r="AJ255" i="4"/>
  <c r="W255" i="4"/>
  <c r="BB254" i="4"/>
  <c r="BB253" i="4"/>
  <c r="E253" i="4"/>
  <c r="F252" i="4"/>
  <c r="AJ251" i="4"/>
  <c r="E305" i="4"/>
  <c r="BA283" i="4"/>
  <c r="L280" i="4"/>
  <c r="BB278" i="4"/>
  <c r="L275" i="4"/>
  <c r="BA274" i="4"/>
  <c r="E272" i="4"/>
  <c r="W271" i="4"/>
  <c r="D271" i="4"/>
  <c r="L270" i="4"/>
  <c r="BA269" i="4"/>
  <c r="W269" i="4"/>
  <c r="AJ266" i="4"/>
  <c r="L266" i="4"/>
  <c r="BA265" i="4"/>
  <c r="BA264" i="4"/>
  <c r="BA263" i="4"/>
  <c r="AJ263" i="4"/>
  <c r="L263" i="4"/>
  <c r="AM262" i="4"/>
  <c r="BB259" i="4"/>
  <c r="F257" i="4"/>
  <c r="L254" i="4"/>
  <c r="BA253" i="4"/>
  <c r="E252" i="4"/>
  <c r="AJ250" i="4"/>
  <c r="L249" i="4"/>
  <c r="F249" i="4"/>
  <c r="L248" i="4"/>
  <c r="F248" i="4"/>
  <c r="W246" i="4"/>
  <c r="BA245" i="4"/>
  <c r="AJ244" i="4"/>
  <c r="L243" i="4"/>
  <c r="F243" i="4"/>
  <c r="BB240" i="4"/>
  <c r="L240" i="4"/>
  <c r="W239" i="4"/>
  <c r="E239" i="4"/>
  <c r="F238" i="4"/>
  <c r="AJ237" i="4"/>
  <c r="L237" i="4"/>
  <c r="AJ236" i="4"/>
  <c r="L236" i="4"/>
  <c r="AJ235" i="4"/>
  <c r="L235" i="4"/>
  <c r="L234" i="4"/>
  <c r="BA233" i="4"/>
  <c r="W233" i="4"/>
  <c r="L233" i="4"/>
  <c r="BA232" i="4"/>
  <c r="W232" i="4"/>
  <c r="L232" i="4"/>
  <c r="BA231" i="4"/>
  <c r="W231" i="4"/>
  <c r="D231" i="4"/>
  <c r="F230" i="4"/>
  <c r="F229" i="4"/>
  <c r="F228" i="4"/>
  <c r="L227" i="4"/>
  <c r="BA226" i="4"/>
  <c r="W226" i="4"/>
  <c r="L226" i="4"/>
  <c r="BA225" i="4"/>
  <c r="W225" i="4"/>
  <c r="L225" i="4"/>
  <c r="BA224" i="4"/>
  <c r="W224" i="4"/>
  <c r="D224" i="4"/>
  <c r="F223" i="4"/>
  <c r="F222" i="4"/>
  <c r="F221" i="4"/>
  <c r="L220" i="4"/>
  <c r="BA219" i="4"/>
  <c r="W219" i="4"/>
  <c r="L219" i="4"/>
  <c r="BA218" i="4"/>
  <c r="D218" i="4"/>
  <c r="BB217" i="4"/>
  <c r="E217" i="4"/>
  <c r="AJ216" i="4"/>
  <c r="L216" i="4"/>
  <c r="BB291" i="4"/>
  <c r="F279" i="4"/>
  <c r="F276" i="4"/>
  <c r="W274" i="4"/>
  <c r="D274" i="4"/>
  <c r="BB272" i="4"/>
  <c r="D268" i="4"/>
  <c r="W265" i="4"/>
  <c r="D265" i="4"/>
  <c r="W264" i="4"/>
  <c r="D264" i="4"/>
  <c r="L262" i="4"/>
  <c r="BA261" i="4"/>
  <c r="W261" i="4"/>
  <c r="F258" i="4"/>
  <c r="BB252" i="4"/>
  <c r="L250" i="4"/>
  <c r="F250" i="4"/>
  <c r="BB248" i="4"/>
  <c r="AJ247" i="4"/>
  <c r="BA246" i="4"/>
  <c r="W245" i="4"/>
  <c r="L244" i="4"/>
  <c r="F244" i="4"/>
  <c r="AJ241" i="4"/>
  <c r="BA240" i="4"/>
  <c r="BB239" i="4"/>
  <c r="BB238" i="4"/>
  <c r="E238" i="4"/>
  <c r="F237" i="4"/>
  <c r="F236" i="4"/>
  <c r="F235" i="4"/>
  <c r="BB234" i="4"/>
  <c r="F234" i="4"/>
  <c r="AJ233" i="4"/>
  <c r="F233" i="4"/>
  <c r="AJ232" i="4"/>
  <c r="F232" i="4"/>
  <c r="AJ231" i="4"/>
  <c r="L231" i="4"/>
  <c r="BB230" i="4"/>
  <c r="E230" i="4"/>
  <c r="BB229" i="4"/>
  <c r="E229" i="4"/>
  <c r="BB228" i="4"/>
  <c r="E228" i="4"/>
  <c r="BB227" i="4"/>
  <c r="F227" i="4"/>
  <c r="AJ226" i="4"/>
  <c r="F226" i="4"/>
  <c r="AJ225" i="4"/>
  <c r="F225" i="4"/>
  <c r="AJ224" i="4"/>
  <c r="L224" i="4"/>
  <c r="BB223" i="4"/>
  <c r="E223" i="4"/>
  <c r="BB222" i="4"/>
  <c r="E222" i="4"/>
  <c r="BB221" i="4"/>
  <c r="E221" i="4"/>
  <c r="BB220" i="4"/>
  <c r="F220" i="4"/>
  <c r="AJ219" i="4"/>
  <c r="F219" i="4"/>
  <c r="AJ218" i="4"/>
  <c r="W218" i="4"/>
  <c r="L218" i="4"/>
  <c r="BA217" i="4"/>
  <c r="W217" i="4"/>
  <c r="F216" i="4"/>
  <c r="AJ215" i="4"/>
  <c r="L215" i="4"/>
  <c r="AJ214" i="4"/>
  <c r="L214" i="4"/>
  <c r="E213" i="4"/>
  <c r="BA212" i="4"/>
  <c r="AM212" i="4"/>
  <c r="L212" i="4"/>
  <c r="BA211" i="4"/>
  <c r="W211" i="4"/>
  <c r="L211" i="4"/>
  <c r="BA210" i="4"/>
  <c r="BB209" i="4"/>
  <c r="E209" i="4"/>
  <c r="AJ208" i="4"/>
  <c r="L208" i="4"/>
  <c r="BA207" i="4"/>
  <c r="W207" i="4"/>
  <c r="BA206" i="4"/>
  <c r="W206" i="4"/>
  <c r="BA205" i="4"/>
  <c r="AM205" i="4"/>
  <c r="F205" i="4"/>
  <c r="E304" i="4"/>
  <c r="L283" i="4"/>
  <c r="E278" i="4"/>
  <c r="E273" i="4"/>
  <c r="L269" i="4"/>
  <c r="BA268" i="4"/>
  <c r="E267" i="4"/>
  <c r="D260" i="4"/>
  <c r="L255" i="4"/>
  <c r="BA254" i="4"/>
  <c r="W254" i="4"/>
  <c r="L251" i="4"/>
  <c r="F251" i="4"/>
  <c r="L247" i="4"/>
  <c r="F247" i="4"/>
  <c r="L246" i="4"/>
  <c r="E245" i="4"/>
  <c r="AJ242" i="4"/>
  <c r="W240" i="4"/>
  <c r="BA239" i="4"/>
  <c r="BA238" i="4"/>
  <c r="W238" i="4"/>
  <c r="BB237" i="4"/>
  <c r="E237" i="4"/>
  <c r="BB236" i="4"/>
  <c r="E236" i="4"/>
  <c r="BB235" i="4"/>
  <c r="E235" i="4"/>
  <c r="BA234" i="4"/>
  <c r="E234" i="4"/>
  <c r="E233" i="4"/>
  <c r="E232" i="4"/>
  <c r="F231" i="4"/>
  <c r="BA230" i="4"/>
  <c r="W230" i="4"/>
  <c r="BA229" i="4"/>
  <c r="W229" i="4"/>
  <c r="BA228" i="4"/>
  <c r="W228" i="4"/>
  <c r="BA227" i="4"/>
  <c r="E227" i="4"/>
  <c r="E226" i="4"/>
  <c r="E225" i="4"/>
  <c r="F224" i="4"/>
  <c r="BA223" i="4"/>
  <c r="W223" i="4"/>
  <c r="BA222" i="4"/>
  <c r="W222" i="4"/>
  <c r="BA221" i="4"/>
  <c r="W221" i="4"/>
  <c r="BA220" i="4"/>
  <c r="E220" i="4"/>
  <c r="E219" i="4"/>
  <c r="F218" i="4"/>
  <c r="AJ217" i="4"/>
  <c r="L217" i="4"/>
  <c r="BB216" i="4"/>
  <c r="E216" i="4"/>
  <c r="F215" i="4"/>
  <c r="F214" i="4"/>
  <c r="W213" i="4"/>
  <c r="F212" i="4"/>
  <c r="AJ211" i="4"/>
  <c r="F211" i="4"/>
  <c r="AJ210" i="4"/>
  <c r="W210" i="4"/>
  <c r="L210" i="4"/>
  <c r="BA209" i="4"/>
  <c r="W209" i="4"/>
  <c r="F208" i="4"/>
  <c r="AJ207" i="4"/>
  <c r="L207" i="4"/>
  <c r="AJ206" i="4"/>
  <c r="L206" i="4"/>
  <c r="E205" i="4"/>
  <c r="BB204" i="4"/>
  <c r="E285" i="4"/>
  <c r="W283" i="4"/>
  <c r="F280" i="4"/>
  <c r="AJ275" i="4"/>
  <c r="BB273" i="4"/>
  <c r="BA260" i="4"/>
  <c r="AJ246" i="4"/>
  <c r="F242" i="4"/>
  <c r="L241" i="4"/>
  <c r="F239" i="4"/>
  <c r="BB233" i="4"/>
  <c r="D233" i="4"/>
  <c r="BB231" i="4"/>
  <c r="AJ230" i="4"/>
  <c r="W227" i="4"/>
  <c r="D227" i="4"/>
  <c r="BB225" i="4"/>
  <c r="D225" i="4"/>
  <c r="E224" i="4"/>
  <c r="BA216" i="4"/>
  <c r="W216" i="4"/>
  <c r="D216" i="4"/>
  <c r="W215" i="4"/>
  <c r="W214" i="4"/>
  <c r="AJ213" i="4"/>
  <c r="AJ212" i="4"/>
  <c r="D212" i="4"/>
  <c r="E211" i="4"/>
  <c r="BB210" i="4"/>
  <c r="F210" i="4"/>
  <c r="L209" i="4"/>
  <c r="F209" i="4"/>
  <c r="BA208" i="4"/>
  <c r="BB205" i="4"/>
  <c r="W205" i="4"/>
  <c r="L205" i="4"/>
  <c r="L204" i="4"/>
  <c r="BA203" i="4"/>
  <c r="W203" i="4"/>
  <c r="L203" i="4"/>
  <c r="BA202" i="4"/>
  <c r="D202" i="4"/>
  <c r="BB201" i="4"/>
  <c r="E201" i="4"/>
  <c r="AJ200" i="4"/>
  <c r="L200" i="4"/>
  <c r="AJ199" i="4"/>
  <c r="L199" i="4"/>
  <c r="E198" i="4"/>
  <c r="BA197" i="4"/>
  <c r="AM197" i="4"/>
  <c r="F197" i="4"/>
  <c r="AJ196" i="4"/>
  <c r="F196" i="4"/>
  <c r="AJ195" i="4"/>
  <c r="W195" i="4"/>
  <c r="L195" i="4"/>
  <c r="BA194" i="4"/>
  <c r="W194" i="4"/>
  <c r="D194" i="4"/>
  <c r="BB193" i="4"/>
  <c r="E193" i="4"/>
  <c r="AJ192" i="4"/>
  <c r="L192" i="4"/>
  <c r="AJ191" i="4"/>
  <c r="L191" i="4"/>
  <c r="AJ190" i="4"/>
  <c r="L190" i="4"/>
  <c r="AJ189" i="4"/>
  <c r="L189" i="4"/>
  <c r="BA188" i="4"/>
  <c r="W188" i="4"/>
  <c r="L188" i="4"/>
  <c r="BA187" i="4"/>
  <c r="D187" i="4"/>
  <c r="BB186" i="4"/>
  <c r="E186" i="4"/>
  <c r="AJ185" i="4"/>
  <c r="L185" i="4"/>
  <c r="AJ184" i="4"/>
  <c r="L184" i="4"/>
  <c r="AJ183" i="4"/>
  <c r="L183" i="4"/>
  <c r="F182" i="4"/>
  <c r="AJ181" i="4"/>
  <c r="F181" i="4"/>
  <c r="AJ180" i="4"/>
  <c r="W180" i="4"/>
  <c r="L180" i="4"/>
  <c r="BA179" i="4"/>
  <c r="W179" i="4"/>
  <c r="D179" i="4"/>
  <c r="F178" i="4"/>
  <c r="F177" i="4"/>
  <c r="F176" i="4"/>
  <c r="F175" i="4"/>
  <c r="AJ174" i="4"/>
  <c r="F174" i="4"/>
  <c r="AJ173" i="4"/>
  <c r="F173" i="4"/>
  <c r="AJ172" i="4"/>
  <c r="L172" i="4"/>
  <c r="BB171" i="4"/>
  <c r="E171" i="4"/>
  <c r="BA170" i="4"/>
  <c r="W170" i="4"/>
  <c r="D170" i="4"/>
  <c r="AJ169" i="4"/>
  <c r="L169" i="4"/>
  <c r="F168" i="4"/>
  <c r="AJ167" i="4"/>
  <c r="F167" i="4"/>
  <c r="AJ166" i="4"/>
  <c r="F166" i="4"/>
  <c r="BA165" i="4"/>
  <c r="W165" i="4"/>
  <c r="BA164" i="4"/>
  <c r="W164" i="4"/>
  <c r="BA163" i="4"/>
  <c r="W163" i="4"/>
  <c r="AJ162" i="4"/>
  <c r="L162" i="4"/>
  <c r="BA161" i="4"/>
  <c r="W161" i="4"/>
  <c r="BB160" i="4"/>
  <c r="E160" i="4"/>
  <c r="F159" i="4"/>
  <c r="AJ158" i="4"/>
  <c r="L158" i="4"/>
  <c r="AJ157" i="4"/>
  <c r="L157" i="4"/>
  <c r="BA156" i="4"/>
  <c r="W156" i="4"/>
  <c r="D156" i="4"/>
  <c r="BB155" i="4"/>
  <c r="E155" i="4"/>
  <c r="F154" i="4"/>
  <c r="AJ153" i="4"/>
  <c r="L153" i="4"/>
  <c r="F152" i="4"/>
  <c r="AJ150" i="4"/>
  <c r="W150" i="4"/>
  <c r="L150" i="4"/>
  <c r="BA149" i="4"/>
  <c r="X149" i="4"/>
  <c r="D149" i="4"/>
  <c r="BB148" i="4"/>
  <c r="E148" i="4"/>
  <c r="F147" i="4"/>
  <c r="BB146" i="4"/>
  <c r="F146" i="4"/>
  <c r="BB145" i="4"/>
  <c r="F145" i="4"/>
  <c r="L144" i="4"/>
  <c r="AJ143" i="4"/>
  <c r="W143" i="4"/>
  <c r="D143" i="4"/>
  <c r="BA142" i="4"/>
  <c r="X142" i="4"/>
  <c r="E142" i="4"/>
  <c r="E141" i="4"/>
  <c r="AJ140" i="4"/>
  <c r="BB293" i="4"/>
  <c r="D293" i="4"/>
  <c r="L261" i="4"/>
  <c r="F256" i="4"/>
  <c r="D245" i="4"/>
  <c r="AJ243" i="4"/>
  <c r="W241" i="4"/>
  <c r="AJ234" i="4"/>
  <c r="L230" i="4"/>
  <c r="AJ229" i="4"/>
  <c r="BB219" i="4"/>
  <c r="D219" i="4"/>
  <c r="F217" i="4"/>
  <c r="E215" i="4"/>
  <c r="E214" i="4"/>
  <c r="L213" i="4"/>
  <c r="F213" i="4"/>
  <c r="D211" i="4"/>
  <c r="E210" i="4"/>
  <c r="W208" i="4"/>
  <c r="F207" i="4"/>
  <c r="AM204" i="4"/>
  <c r="F204" i="4"/>
  <c r="AJ203" i="4"/>
  <c r="F203" i="4"/>
  <c r="AJ202" i="4"/>
  <c r="W202" i="4"/>
  <c r="L202" i="4"/>
  <c r="BA201" i="4"/>
  <c r="W201" i="4"/>
  <c r="F200" i="4"/>
  <c r="F199" i="4"/>
  <c r="W198" i="4"/>
  <c r="E197" i="4"/>
  <c r="E196" i="4"/>
  <c r="F195" i="4"/>
  <c r="AJ194" i="4"/>
  <c r="L194" i="4"/>
  <c r="BA193" i="4"/>
  <c r="W193" i="4"/>
  <c r="F192" i="4"/>
  <c r="F191" i="4"/>
  <c r="F190" i="4"/>
  <c r="F189" i="4"/>
  <c r="AJ188" i="4"/>
  <c r="F188" i="4"/>
  <c r="AJ187" i="4"/>
  <c r="W187" i="4"/>
  <c r="L187" i="4"/>
  <c r="BA186" i="4"/>
  <c r="W186" i="4"/>
  <c r="F185" i="4"/>
  <c r="F184" i="4"/>
  <c r="F183" i="4"/>
  <c r="BB182" i="4"/>
  <c r="E182" i="4"/>
  <c r="E181" i="4"/>
  <c r="F180" i="4"/>
  <c r="AJ179" i="4"/>
  <c r="L179" i="4"/>
  <c r="BB178" i="4"/>
  <c r="E178" i="4"/>
  <c r="BB177" i="4"/>
  <c r="E177" i="4"/>
  <c r="BB176" i="4"/>
  <c r="E176" i="4"/>
  <c r="BB175" i="4"/>
  <c r="E175" i="4"/>
  <c r="E174" i="4"/>
  <c r="E173" i="4"/>
  <c r="F172" i="4"/>
  <c r="BA171" i="4"/>
  <c r="W171" i="4"/>
  <c r="AJ170" i="4"/>
  <c r="L170" i="4"/>
  <c r="F169" i="4"/>
  <c r="BB168" i="4"/>
  <c r="E168" i="4"/>
  <c r="E167" i="4"/>
  <c r="E166" i="4"/>
  <c r="AJ165" i="4"/>
  <c r="L165" i="4"/>
  <c r="AJ164" i="4"/>
  <c r="L164" i="4"/>
  <c r="AJ163" i="4"/>
  <c r="L163" i="4"/>
  <c r="F162" i="4"/>
  <c r="AJ161" i="4"/>
  <c r="L161" i="4"/>
  <c r="BA160" i="4"/>
  <c r="W160" i="4"/>
  <c r="BB159" i="4"/>
  <c r="E159" i="4"/>
  <c r="F158" i="4"/>
  <c r="F157" i="4"/>
  <c r="AJ156" i="4"/>
  <c r="L156" i="4"/>
  <c r="BA155" i="4"/>
  <c r="W155" i="4"/>
  <c r="BB154" i="4"/>
  <c r="E154" i="4"/>
  <c r="F153" i="4"/>
  <c r="BB152" i="4"/>
  <c r="E152" i="4"/>
  <c r="F150" i="4"/>
  <c r="AJ149" i="4"/>
  <c r="W149" i="4"/>
  <c r="L149" i="4"/>
  <c r="BA148" i="4"/>
  <c r="X148" i="4"/>
  <c r="BB147" i="4"/>
  <c r="E147" i="4"/>
  <c r="BA146" i="4"/>
  <c r="X146" i="4"/>
  <c r="E146" i="4"/>
  <c r="BA145" i="4"/>
  <c r="X145" i="4"/>
  <c r="E145" i="4"/>
  <c r="BB144" i="4"/>
  <c r="F144" i="4"/>
  <c r="L143" i="4"/>
  <c r="AJ142" i="4"/>
  <c r="W142" i="4"/>
  <c r="BB141" i="4"/>
  <c r="E140" i="4"/>
  <c r="F310" i="4"/>
  <c r="AM270" i="4"/>
  <c r="BB267" i="4"/>
  <c r="AN263" i="4"/>
  <c r="AJ249" i="4"/>
  <c r="W247" i="4"/>
  <c r="L242" i="4"/>
  <c r="L239" i="4"/>
  <c r="AJ238" i="4"/>
  <c r="BA235" i="4"/>
  <c r="W235" i="4"/>
  <c r="D235" i="4"/>
  <c r="W234" i="4"/>
  <c r="D234" i="4"/>
  <c r="BB232" i="4"/>
  <c r="D232" i="4"/>
  <c r="E231" i="4"/>
  <c r="L229" i="4"/>
  <c r="AJ228" i="4"/>
  <c r="BB226" i="4"/>
  <c r="D226" i="4"/>
  <c r="BB224" i="4"/>
  <c r="AJ223" i="4"/>
  <c r="L223" i="4"/>
  <c r="AJ222" i="4"/>
  <c r="L222" i="4"/>
  <c r="AJ221" i="4"/>
  <c r="L221" i="4"/>
  <c r="AJ220" i="4"/>
  <c r="E218" i="4"/>
  <c r="BB215" i="4"/>
  <c r="D215" i="4"/>
  <c r="BB214" i="4"/>
  <c r="D214" i="4"/>
  <c r="BB213" i="4"/>
  <c r="BB212" i="4"/>
  <c r="W212" i="4"/>
  <c r="AJ209" i="4"/>
  <c r="E208" i="4"/>
  <c r="BB207" i="4"/>
  <c r="E207" i="4"/>
  <c r="F206" i="4"/>
  <c r="AJ205" i="4"/>
  <c r="E204" i="4"/>
  <c r="E203" i="4"/>
  <c r="F202" i="4"/>
  <c r="AJ201" i="4"/>
  <c r="L201" i="4"/>
  <c r="BB200" i="4"/>
  <c r="E200" i="4"/>
  <c r="BB199" i="4"/>
  <c r="E199" i="4"/>
  <c r="BB198" i="4"/>
  <c r="AJ198" i="4"/>
  <c r="L198" i="4"/>
  <c r="W197" i="4"/>
  <c r="BB196" i="4"/>
  <c r="BB195" i="4"/>
  <c r="E195" i="4"/>
  <c r="F194" i="4"/>
  <c r="AJ193" i="4"/>
  <c r="L193" i="4"/>
  <c r="BB192" i="4"/>
  <c r="E192" i="4"/>
  <c r="BB191" i="4"/>
  <c r="E191" i="4"/>
  <c r="BB190" i="4"/>
  <c r="E190" i="4"/>
  <c r="BB189" i="4"/>
  <c r="E189" i="4"/>
  <c r="E188" i="4"/>
  <c r="F187" i="4"/>
  <c r="AJ186" i="4"/>
  <c r="L186" i="4"/>
  <c r="BB185" i="4"/>
  <c r="E185" i="4"/>
  <c r="BB184" i="4"/>
  <c r="E184" i="4"/>
  <c r="BB183" i="4"/>
  <c r="E183" i="4"/>
  <c r="BA182" i="4"/>
  <c r="W182" i="4"/>
  <c r="BB181" i="4"/>
  <c r="BB180" i="4"/>
  <c r="E180" i="4"/>
  <c r="F179" i="4"/>
  <c r="BA178" i="4"/>
  <c r="W178" i="4"/>
  <c r="BA177" i="4"/>
  <c r="W177" i="4"/>
  <c r="BA176" i="4"/>
  <c r="W176" i="4"/>
  <c r="BA175" i="4"/>
  <c r="W175" i="4"/>
  <c r="BB174" i="4"/>
  <c r="BB173" i="4"/>
  <c r="BB172" i="4"/>
  <c r="E172" i="4"/>
  <c r="AJ171" i="4"/>
  <c r="L171" i="4"/>
  <c r="F170" i="4"/>
  <c r="BB169" i="4"/>
  <c r="E169" i="4"/>
  <c r="BA168" i="4"/>
  <c r="W168" i="4"/>
  <c r="BB167" i="4"/>
  <c r="BB166" i="4"/>
  <c r="F165" i="4"/>
  <c r="F164" i="4"/>
  <c r="F163" i="4"/>
  <c r="BB162" i="4"/>
  <c r="E162" i="4"/>
  <c r="F161" i="4"/>
  <c r="AJ160" i="4"/>
  <c r="L160" i="4"/>
  <c r="BA159" i="4"/>
  <c r="W159" i="4"/>
  <c r="BB158" i="4"/>
  <c r="E158" i="4"/>
  <c r="BB157" i="4"/>
  <c r="BB271" i="4"/>
  <c r="L238" i="4"/>
  <c r="W220" i="4"/>
  <c r="D220" i="4"/>
  <c r="F201" i="4"/>
  <c r="W200" i="4"/>
  <c r="D200" i="4"/>
  <c r="W199" i="4"/>
  <c r="D199" i="4"/>
  <c r="L196" i="4"/>
  <c r="BA195" i="4"/>
  <c r="E194" i="4"/>
  <c r="BB188" i="4"/>
  <c r="D188" i="4"/>
  <c r="L181" i="4"/>
  <c r="BA180" i="4"/>
  <c r="E179" i="4"/>
  <c r="L174" i="4"/>
  <c r="BA173" i="4"/>
  <c r="W173" i="4"/>
  <c r="E170" i="4"/>
  <c r="W169" i="4"/>
  <c r="D169" i="4"/>
  <c r="E164" i="4"/>
  <c r="BB161" i="4"/>
  <c r="W158" i="4"/>
  <c r="D158" i="4"/>
  <c r="W157" i="4"/>
  <c r="E157" i="4"/>
  <c r="BB156" i="4"/>
  <c r="E156" i="4"/>
  <c r="W154" i="4"/>
  <c r="L154" i="4"/>
  <c r="E153" i="4"/>
  <c r="W152" i="4"/>
  <c r="L152" i="4"/>
  <c r="E150" i="4"/>
  <c r="BB149" i="4"/>
  <c r="E149" i="4"/>
  <c r="BA147" i="4"/>
  <c r="W147" i="4"/>
  <c r="W145" i="4"/>
  <c r="L145" i="4"/>
  <c r="E144" i="4"/>
  <c r="BB142" i="4"/>
  <c r="BA141" i="4"/>
  <c r="W141" i="4"/>
  <c r="W140" i="4"/>
  <c r="D140" i="4"/>
  <c r="BB139" i="4"/>
  <c r="E139" i="4"/>
  <c r="BA138" i="4"/>
  <c r="W138" i="4"/>
  <c r="D138" i="4"/>
  <c r="AJ137" i="4"/>
  <c r="L137" i="4"/>
  <c r="F136" i="4"/>
  <c r="BB135" i="4"/>
  <c r="E135" i="4"/>
  <c r="BA134" i="4"/>
  <c r="X134" i="4"/>
  <c r="AJ133" i="4"/>
  <c r="W133" i="4"/>
  <c r="L133" i="4"/>
  <c r="L132" i="4"/>
  <c r="BB131" i="4"/>
  <c r="F131" i="4"/>
  <c r="BA130" i="4"/>
  <c r="X130" i="4"/>
  <c r="E130" i="4"/>
  <c r="BA129" i="4"/>
  <c r="X129" i="4"/>
  <c r="E129" i="4"/>
  <c r="E128" i="4"/>
  <c r="BA127" i="4"/>
  <c r="X127" i="4"/>
  <c r="E127" i="4"/>
  <c r="E126" i="4"/>
  <c r="E125" i="4"/>
  <c r="AJ124" i="4"/>
  <c r="L124" i="4"/>
  <c r="BA123" i="4"/>
  <c r="W123" i="4"/>
  <c r="AJ122" i="4"/>
  <c r="L122" i="4"/>
  <c r="F121" i="4"/>
  <c r="BB120" i="4"/>
  <c r="E120" i="4"/>
  <c r="E119" i="4"/>
  <c r="E118" i="4"/>
  <c r="AJ117" i="4"/>
  <c r="L117" i="4"/>
  <c r="BA116" i="4"/>
  <c r="W116" i="4"/>
  <c r="AJ115" i="4"/>
  <c r="L115" i="4"/>
  <c r="F114" i="4"/>
  <c r="BB113" i="4"/>
  <c r="E113" i="4"/>
  <c r="E112" i="4"/>
  <c r="E111" i="4"/>
  <c r="AJ110" i="4"/>
  <c r="L110" i="4"/>
  <c r="BA109" i="4"/>
  <c r="W109" i="4"/>
  <c r="D109" i="4"/>
  <c r="AJ108" i="4"/>
  <c r="L108" i="4"/>
  <c r="F107" i="4"/>
  <c r="BB106" i="4"/>
  <c r="E106" i="4"/>
  <c r="F105" i="4"/>
  <c r="AJ104" i="4"/>
  <c r="W104" i="4"/>
  <c r="L104" i="4"/>
  <c r="AJ103" i="4"/>
  <c r="W103" i="4"/>
  <c r="BA102" i="4"/>
  <c r="X102" i="4"/>
  <c r="E102" i="4"/>
  <c r="BB101" i="4"/>
  <c r="F101" i="4"/>
  <c r="BB100" i="4"/>
  <c r="F100" i="4"/>
  <c r="AJ99" i="4"/>
  <c r="W99" i="4"/>
  <c r="L99" i="4"/>
  <c r="BA98" i="4"/>
  <c r="X98" i="4"/>
  <c r="L97" i="4"/>
  <c r="BA96" i="4"/>
  <c r="X96" i="4"/>
  <c r="E96" i="4"/>
  <c r="BB95" i="4"/>
  <c r="F95" i="4"/>
  <c r="L94" i="4"/>
  <c r="AJ93" i="4"/>
  <c r="W93" i="4"/>
  <c r="BB92" i="4"/>
  <c r="E92" i="4"/>
  <c r="F91" i="4"/>
  <c r="L90" i="4"/>
  <c r="L89" i="4"/>
  <c r="AJ88" i="4"/>
  <c r="W88" i="4"/>
  <c r="BA87" i="4"/>
  <c r="X87" i="4"/>
  <c r="E87" i="4"/>
  <c r="BB86" i="4"/>
  <c r="F86" i="4"/>
  <c r="AJ85" i="4"/>
  <c r="E85" i="4"/>
  <c r="BB84" i="4"/>
  <c r="E84" i="4"/>
  <c r="BA82" i="4"/>
  <c r="E82" i="4"/>
  <c r="BA80" i="4"/>
  <c r="E80" i="4"/>
  <c r="BA78" i="4"/>
  <c r="X78" i="4"/>
  <c r="AJ77" i="4"/>
  <c r="F77" i="4"/>
  <c r="L76" i="4"/>
  <c r="E75" i="4"/>
  <c r="BB74" i="4"/>
  <c r="L74" i="4"/>
  <c r="E73" i="4"/>
  <c r="BB72" i="4"/>
  <c r="L72" i="4"/>
  <c r="E71" i="4"/>
  <c r="BB70" i="4"/>
  <c r="F70" i="4"/>
  <c r="AJ69" i="4"/>
  <c r="F69" i="4"/>
  <c r="BA68" i="4"/>
  <c r="W67" i="4"/>
  <c r="E67" i="4"/>
  <c r="F66" i="4"/>
  <c r="L65" i="4"/>
  <c r="AJ64" i="4"/>
  <c r="L64" i="4"/>
  <c r="BA63" i="4"/>
  <c r="W63" i="4"/>
  <c r="AJ62" i="4"/>
  <c r="W62" i="4"/>
  <c r="AJ61" i="4"/>
  <c r="L61" i="4"/>
  <c r="BA59" i="4"/>
  <c r="L59" i="4"/>
  <c r="E277" i="4"/>
  <c r="D253" i="4"/>
  <c r="W237" i="4"/>
  <c r="D237" i="4"/>
  <c r="BA236" i="4"/>
  <c r="AM213" i="4"/>
  <c r="E212" i="4"/>
  <c r="BB208" i="4"/>
  <c r="BB206" i="4"/>
  <c r="D205" i="4"/>
  <c r="BB203" i="4"/>
  <c r="D203" i="4"/>
  <c r="BB194" i="4"/>
  <c r="BA192" i="4"/>
  <c r="BA191" i="4"/>
  <c r="BA190" i="4"/>
  <c r="BA189" i="4"/>
  <c r="E187" i="4"/>
  <c r="BB179" i="4"/>
  <c r="F171" i="4"/>
  <c r="BB170" i="4"/>
  <c r="L167" i="4"/>
  <c r="BA166" i="4"/>
  <c r="W166" i="4"/>
  <c r="BB164" i="4"/>
  <c r="BA162" i="4"/>
  <c r="F160" i="4"/>
  <c r="D157" i="4"/>
  <c r="AJ155" i="4"/>
  <c r="BA154" i="4"/>
  <c r="BB153" i="4"/>
  <c r="D153" i="4"/>
  <c r="BA152" i="4"/>
  <c r="BB150" i="4"/>
  <c r="D150" i="4"/>
  <c r="AJ148" i="4"/>
  <c r="L148" i="4"/>
  <c r="F148" i="4"/>
  <c r="AJ144" i="4"/>
  <c r="D144" i="4"/>
  <c r="BB143" i="4"/>
  <c r="L142" i="4"/>
  <c r="F142" i="4"/>
  <c r="BA139" i="4"/>
  <c r="W139" i="4"/>
  <c r="AJ138" i="4"/>
  <c r="L138" i="4"/>
  <c r="F137" i="4"/>
  <c r="BB136" i="4"/>
  <c r="E136" i="4"/>
  <c r="BA135" i="4"/>
  <c r="W135" i="4"/>
  <c r="AJ134" i="4"/>
  <c r="W134" i="4"/>
  <c r="L134" i="4"/>
  <c r="F133" i="4"/>
  <c r="BB132" i="4"/>
  <c r="F132" i="4"/>
  <c r="BA131" i="4"/>
  <c r="X131" i="4"/>
  <c r="E131" i="4"/>
  <c r="AJ130" i="4"/>
  <c r="W130" i="4"/>
  <c r="AJ129" i="4"/>
  <c r="W129" i="4"/>
  <c r="AJ127" i="4"/>
  <c r="W127" i="4"/>
  <c r="W128" i="4" s="1"/>
  <c r="BB126" i="4"/>
  <c r="BB125" i="4"/>
  <c r="F124" i="4"/>
  <c r="AJ123" i="4"/>
  <c r="L123" i="4"/>
  <c r="F122" i="4"/>
  <c r="BB121" i="4"/>
  <c r="E121" i="4"/>
  <c r="BA120" i="4"/>
  <c r="W120" i="4"/>
  <c r="BB119" i="4"/>
  <c r="BB118" i="4"/>
  <c r="F117" i="4"/>
  <c r="AJ116" i="4"/>
  <c r="L116" i="4"/>
  <c r="F115" i="4"/>
  <c r="BB114" i="4"/>
  <c r="E114" i="4"/>
  <c r="BA113" i="4"/>
  <c r="W113" i="4"/>
  <c r="BB112" i="4"/>
  <c r="BB111" i="4"/>
  <c r="F110" i="4"/>
  <c r="AJ109" i="4"/>
  <c r="L109" i="4"/>
  <c r="F108" i="4"/>
  <c r="BB107" i="4"/>
  <c r="E107" i="4"/>
  <c r="BA106" i="4"/>
  <c r="W106" i="4"/>
  <c r="BB105" i="4"/>
  <c r="E105" i="4"/>
  <c r="F104" i="4"/>
  <c r="L103" i="4"/>
  <c r="AJ102" i="4"/>
  <c r="W102" i="4"/>
  <c r="BA101" i="4"/>
  <c r="X101" i="4"/>
  <c r="E101" i="4"/>
  <c r="BA100" i="4"/>
  <c r="X100" i="4"/>
  <c r="E100" i="4"/>
  <c r="F99" i="4"/>
  <c r="AJ98" i="4"/>
  <c r="W98" i="4"/>
  <c r="L98" i="4"/>
  <c r="BB97" i="4"/>
  <c r="F97" i="4"/>
  <c r="AJ96" i="4"/>
  <c r="W96" i="4"/>
  <c r="BA95" i="4"/>
  <c r="X95" i="4"/>
  <c r="E95" i="4"/>
  <c r="BB94" i="4"/>
  <c r="F94" i="4"/>
  <c r="L93" i="4"/>
  <c r="BA92" i="4"/>
  <c r="X92" i="4"/>
  <c r="BB91" i="4"/>
  <c r="E91" i="4"/>
  <c r="BB90" i="4"/>
  <c r="F90" i="4"/>
  <c r="BB89" i="4"/>
  <c r="F89" i="4"/>
  <c r="L88" i="4"/>
  <c r="AJ87" i="4"/>
  <c r="W87" i="4"/>
  <c r="BA86" i="4"/>
  <c r="X86" i="4"/>
  <c r="E86" i="4"/>
  <c r="BA84" i="4"/>
  <c r="X84" i="4"/>
  <c r="BB83" i="4"/>
  <c r="L83" i="4"/>
  <c r="X82" i="4"/>
  <c r="BB81" i="4"/>
  <c r="L81" i="4"/>
  <c r="X80" i="4"/>
  <c r="BB79" i="4"/>
  <c r="L79" i="4"/>
  <c r="AJ78" i="4"/>
  <c r="W78" i="4"/>
  <c r="W79" i="4" s="1"/>
  <c r="L78" i="4"/>
  <c r="E77" i="4"/>
  <c r="BB76" i="4"/>
  <c r="F76" i="4"/>
  <c r="BB75" i="4"/>
  <c r="BA74" i="4"/>
  <c r="F74" i="4"/>
  <c r="BB73" i="4"/>
  <c r="BA72" i="4"/>
  <c r="F72" i="4"/>
  <c r="BB71" i="4"/>
  <c r="BA70" i="4"/>
  <c r="X70" i="4"/>
  <c r="E70" i="4"/>
  <c r="W69" i="4"/>
  <c r="E69" i="4"/>
  <c r="AJ68" i="4"/>
  <c r="L68" i="4"/>
  <c r="BB67" i="4"/>
  <c r="BB66" i="4"/>
  <c r="E66" i="4"/>
  <c r="BB65" i="4"/>
  <c r="F65" i="4"/>
  <c r="F64" i="4"/>
  <c r="AJ63" i="4"/>
  <c r="BA247" i="4"/>
  <c r="BB245" i="4"/>
  <c r="L228" i="4"/>
  <c r="BB218" i="4"/>
  <c r="BA215" i="4"/>
  <c r="BA214" i="4"/>
  <c r="E202" i="4"/>
  <c r="AM198" i="4"/>
  <c r="AJ197" i="4"/>
  <c r="L197" i="4"/>
  <c r="BA196" i="4"/>
  <c r="W196" i="4"/>
  <c r="F193" i="4"/>
  <c r="W192" i="4"/>
  <c r="D192" i="4"/>
  <c r="W191" i="4"/>
  <c r="D191" i="4"/>
  <c r="W190" i="4"/>
  <c r="D190" i="4"/>
  <c r="W189" i="4"/>
  <c r="D189" i="4"/>
  <c r="BB187" i="4"/>
  <c r="BA185" i="4"/>
  <c r="BA184" i="4"/>
  <c r="BA183" i="4"/>
  <c r="AJ182" i="4"/>
  <c r="L182" i="4"/>
  <c r="BA181" i="4"/>
  <c r="W181" i="4"/>
  <c r="AJ178" i="4"/>
  <c r="L178" i="4"/>
  <c r="AJ177" i="4"/>
  <c r="L177" i="4"/>
  <c r="AJ176" i="4"/>
  <c r="L176" i="4"/>
  <c r="AJ175" i="4"/>
  <c r="L175" i="4"/>
  <c r="BA174" i="4"/>
  <c r="W174" i="4"/>
  <c r="L173" i="4"/>
  <c r="BA172" i="4"/>
  <c r="W236" i="4"/>
  <c r="D236" i="4"/>
  <c r="AJ227" i="4"/>
  <c r="BB202" i="4"/>
  <c r="BA200" i="4"/>
  <c r="F186" i="4"/>
  <c r="W185" i="4"/>
  <c r="D185" i="4"/>
  <c r="D180" i="4"/>
  <c r="AJ168" i="4"/>
  <c r="BB165" i="4"/>
  <c r="BB163" i="4"/>
  <c r="W162" i="4"/>
  <c r="D162" i="4"/>
  <c r="BA158" i="4"/>
  <c r="F156" i="4"/>
  <c r="W153" i="4"/>
  <c r="X150" i="4"/>
  <c r="F149" i="4"/>
  <c r="BA144" i="4"/>
  <c r="W144" i="4"/>
  <c r="BA143" i="4"/>
  <c r="F143" i="4"/>
  <c r="AJ141" i="4"/>
  <c r="BA140" i="4"/>
  <c r="F140" i="4"/>
  <c r="BA137" i="4"/>
  <c r="BA133" i="4"/>
  <c r="E132" i="4"/>
  <c r="AJ128" i="4"/>
  <c r="L126" i="4"/>
  <c r="F126" i="4"/>
  <c r="BB124" i="4"/>
  <c r="D124" i="4"/>
  <c r="BA122" i="4"/>
  <c r="AJ119" i="4"/>
  <c r="BA118" i="4"/>
  <c r="W118" i="4"/>
  <c r="W117" i="4"/>
  <c r="F116" i="4"/>
  <c r="E115" i="4"/>
  <c r="W114" i="4"/>
  <c r="L114" i="4"/>
  <c r="AJ113" i="4"/>
  <c r="BA112" i="4"/>
  <c r="W112" i="4"/>
  <c r="AJ111" i="4"/>
  <c r="L111" i="4"/>
  <c r="F111" i="4"/>
  <c r="BA110" i="4"/>
  <c r="W108" i="4"/>
  <c r="AJ107" i="4"/>
  <c r="X105" i="4"/>
  <c r="BB104" i="4"/>
  <c r="D104" i="4"/>
  <c r="BB103" i="4"/>
  <c r="L102" i="4"/>
  <c r="F102" i="4"/>
  <c r="W100" i="4"/>
  <c r="L100" i="4"/>
  <c r="E99" i="4"/>
  <c r="BB98" i="4"/>
  <c r="E98" i="4"/>
  <c r="BA97" i="4"/>
  <c r="X97" i="4"/>
  <c r="D94" i="4"/>
  <c r="BB93" i="4"/>
  <c r="AJ92" i="4"/>
  <c r="BA91" i="4"/>
  <c r="X91" i="4"/>
  <c r="W90" i="4"/>
  <c r="W89" i="4"/>
  <c r="F88" i="4"/>
  <c r="BB85" i="4"/>
  <c r="AJ84" i="4"/>
  <c r="BA83" i="4"/>
  <c r="BB82" i="4"/>
  <c r="E81" i="4"/>
  <c r="W80" i="4"/>
  <c r="W81" i="4" s="1"/>
  <c r="AJ79" i="4"/>
  <c r="F79" i="4"/>
  <c r="D77" i="4"/>
  <c r="BA76" i="4"/>
  <c r="D76" i="4"/>
  <c r="BA75" i="4"/>
  <c r="L75" i="4"/>
  <c r="F75" i="4"/>
  <c r="AJ74" i="4"/>
  <c r="E74" i="4"/>
  <c r="W72" i="4"/>
  <c r="W73" i="4" s="1"/>
  <c r="AJ71" i="4"/>
  <c r="AJ70" i="4"/>
  <c r="BA69" i="4"/>
  <c r="W68" i="4"/>
  <c r="AJ67" i="4"/>
  <c r="BA65" i="4"/>
  <c r="BA64" i="4"/>
  <c r="E259" i="4"/>
  <c r="D240" i="4"/>
  <c r="BA199" i="4"/>
  <c r="BB197" i="4"/>
  <c r="W184" i="4"/>
  <c r="D184" i="4"/>
  <c r="W172" i="4"/>
  <c r="D172" i="4"/>
  <c r="BA169" i="4"/>
  <c r="W167" i="4"/>
  <c r="L166" i="4"/>
  <c r="L159" i="4"/>
  <c r="BA157" i="4"/>
  <c r="F155" i="4"/>
  <c r="BA153" i="4"/>
  <c r="BA150" i="4"/>
  <c r="L147" i="4"/>
  <c r="L146" i="4"/>
  <c r="AJ145" i="4"/>
  <c r="D145" i="4"/>
  <c r="E143" i="4"/>
  <c r="F141" i="4"/>
  <c r="L140" i="4"/>
  <c r="AJ139" i="4"/>
  <c r="F138" i="4"/>
  <c r="W137" i="4"/>
  <c r="AJ136" i="4"/>
  <c r="X133" i="4"/>
  <c r="AJ132" i="4"/>
  <c r="D132" i="4"/>
  <c r="BB130" i="4"/>
  <c r="L128" i="4"/>
  <c r="F128" i="4"/>
  <c r="BB127" i="4"/>
  <c r="BA126" i="4"/>
  <c r="W126" i="4"/>
  <c r="AJ125" i="4"/>
  <c r="L125" i="4"/>
  <c r="F125" i="4"/>
  <c r="BA124" i="4"/>
  <c r="W122" i="4"/>
  <c r="AJ121" i="4"/>
  <c r="L119" i="4"/>
  <c r="F119" i="4"/>
  <c r="E117" i="4"/>
  <c r="BB116" i="4"/>
  <c r="E116" i="4"/>
  <c r="BB115" i="4"/>
  <c r="D115" i="4"/>
  <c r="BA114" i="4"/>
  <c r="L113" i="4"/>
  <c r="F113" i="4"/>
  <c r="W111" i="4"/>
  <c r="W110" i="4"/>
  <c r="F109" i="4"/>
  <c r="E108" i="4"/>
  <c r="W107" i="4"/>
  <c r="L107" i="4"/>
  <c r="AJ106" i="4"/>
  <c r="BA105" i="4"/>
  <c r="W105" i="4"/>
  <c r="BA104" i="4"/>
  <c r="BA103" i="4"/>
  <c r="F103" i="4"/>
  <c r="BB99" i="4"/>
  <c r="D99" i="4"/>
  <c r="W97" i="4"/>
  <c r="AJ95" i="4"/>
  <c r="BA94" i="4"/>
  <c r="X94" i="4"/>
  <c r="BA93" i="4"/>
  <c r="L92" i="4"/>
  <c r="F92" i="4"/>
  <c r="W91" i="4"/>
  <c r="AJ90" i="4"/>
  <c r="E90" i="4"/>
  <c r="AJ89" i="4"/>
  <c r="E89" i="4"/>
  <c r="X88" i="4"/>
  <c r="E88" i="4"/>
  <c r="AJ86" i="4"/>
  <c r="BA85" i="4"/>
  <c r="L84" i="4"/>
  <c r="F84" i="4"/>
  <c r="AJ82" i="4"/>
  <c r="BA81" i="4"/>
  <c r="BB80" i="4"/>
  <c r="E79" i="4"/>
  <c r="F78" i="4"/>
  <c r="L77" i="4"/>
  <c r="X76" i="4"/>
  <c r="D74" i="4"/>
  <c r="BA73" i="4"/>
  <c r="L73" i="4"/>
  <c r="F73" i="4"/>
  <c r="AJ72" i="4"/>
  <c r="E72" i="4"/>
  <c r="L69" i="4"/>
  <c r="F68" i="4"/>
  <c r="BA66" i="4"/>
  <c r="W66" i="4"/>
  <c r="L66" i="4"/>
  <c r="W65" i="4"/>
  <c r="W64" i="4"/>
  <c r="BB211" i="4"/>
  <c r="D208" i="4"/>
  <c r="E206" i="4"/>
  <c r="AJ204" i="4"/>
  <c r="W204" i="4"/>
  <c r="D204" i="4"/>
  <c r="BA198" i="4"/>
  <c r="F198" i="4"/>
  <c r="W183" i="4"/>
  <c r="D183" i="4"/>
  <c r="BA167" i="4"/>
  <c r="E165" i="4"/>
  <c r="E163" i="4"/>
  <c r="AJ159" i="4"/>
  <c r="L155" i="4"/>
  <c r="AJ154" i="4"/>
  <c r="AJ152" i="4"/>
  <c r="W148" i="4"/>
  <c r="W146" i="4"/>
  <c r="L141" i="4"/>
  <c r="L139" i="4"/>
  <c r="F139" i="4"/>
  <c r="BB138" i="4"/>
  <c r="E138" i="4"/>
  <c r="E137" i="4"/>
  <c r="W136" i="4"/>
  <c r="L136" i="4"/>
  <c r="AJ135" i="4"/>
  <c r="F134" i="4"/>
  <c r="E133" i="4"/>
  <c r="X132" i="4"/>
  <c r="AJ131" i="4"/>
  <c r="L130" i="4"/>
  <c r="F130" i="4"/>
  <c r="BB129" i="4"/>
  <c r="L127" i="4"/>
  <c r="F127" i="4"/>
  <c r="W125" i="4"/>
  <c r="W124" i="4"/>
  <c r="F123" i="4"/>
  <c r="E122" i="4"/>
  <c r="W121" i="4"/>
  <c r="L121" i="4"/>
  <c r="AJ120" i="4"/>
  <c r="BA119" i="4"/>
  <c r="W119" i="4"/>
  <c r="AJ118" i="4"/>
  <c r="BB117" i="4"/>
  <c r="D117" i="4"/>
  <c r="BA115" i="4"/>
  <c r="AJ112" i="4"/>
  <c r="BA111" i="4"/>
  <c r="E110" i="4"/>
  <c r="BB109" i="4"/>
  <c r="E109" i="4"/>
  <c r="BB108" i="4"/>
  <c r="D108" i="4"/>
  <c r="BA107" i="4"/>
  <c r="L106" i="4"/>
  <c r="F106" i="4"/>
  <c r="X104" i="4"/>
  <c r="X103" i="4"/>
  <c r="E103" i="4"/>
  <c r="AJ101" i="4"/>
  <c r="BA99" i="4"/>
  <c r="AJ97" i="4"/>
  <c r="E97" i="4"/>
  <c r="BB96" i="4"/>
  <c r="W95" i="4"/>
  <c r="L95" i="4"/>
  <c r="W94" i="4"/>
  <c r="F93" i="4"/>
  <c r="W92" i="4"/>
  <c r="AJ91" i="4"/>
  <c r="BA90" i="4"/>
  <c r="D90" i="4"/>
  <c r="BA89" i="4"/>
  <c r="D89" i="4"/>
  <c r="BB88" i="4"/>
  <c r="BB87" i="4"/>
  <c r="L85" i="4"/>
  <c r="F85" i="4"/>
  <c r="W84" i="4"/>
  <c r="W85" i="4" s="1"/>
  <c r="AJ83" i="4"/>
  <c r="F83" i="4"/>
  <c r="L82" i="4"/>
  <c r="F82" i="4"/>
  <c r="F359" i="4"/>
  <c r="W358" i="4"/>
  <c r="E337" i="4"/>
  <c r="BA237" i="4"/>
  <c r="BA213" i="4"/>
  <c r="BA204" i="4"/>
  <c r="D195" i="4"/>
  <c r="L168" i="4"/>
  <c r="E161" i="4"/>
  <c r="D154" i="4"/>
  <c r="D152" i="4"/>
  <c r="AJ147" i="4"/>
  <c r="X147" i="4"/>
  <c r="AJ146" i="4"/>
  <c r="D146" i="4"/>
  <c r="X144" i="4"/>
  <c r="X143" i="4"/>
  <c r="BB140" i="4"/>
  <c r="BB137" i="4"/>
  <c r="D137" i="4"/>
  <c r="BA136" i="4"/>
  <c r="L135" i="4"/>
  <c r="F135" i="4"/>
  <c r="BB134" i="4"/>
  <c r="E134" i="4"/>
  <c r="BB133" i="4"/>
  <c r="D133" i="4"/>
  <c r="BA132" i="4"/>
  <c r="W132" i="4"/>
  <c r="W131" i="4"/>
  <c r="L131" i="4"/>
  <c r="L129" i="4"/>
  <c r="BA125" i="4"/>
  <c r="BB122" i="4"/>
  <c r="BA121" i="4"/>
  <c r="BA117" i="4"/>
  <c r="W115" i="4"/>
  <c r="AJ114" i="4"/>
  <c r="D114" i="4"/>
  <c r="L112" i="4"/>
  <c r="BB110" i="4"/>
  <c r="L105" i="4"/>
  <c r="E104" i="4"/>
  <c r="BB102" i="4"/>
  <c r="W101" i="4"/>
  <c r="D100" i="4"/>
  <c r="L96" i="4"/>
  <c r="AJ94" i="4"/>
  <c r="E93" i="4"/>
  <c r="BA88" i="4"/>
  <c r="L87" i="4"/>
  <c r="W86" i="4"/>
  <c r="E83" i="4"/>
  <c r="F80" i="4"/>
  <c r="AJ73" i="4"/>
  <c r="D72" i="4"/>
  <c r="BA71" i="4"/>
  <c r="BA67" i="4"/>
  <c r="F67" i="4"/>
  <c r="E65" i="4"/>
  <c r="BB64" i="4"/>
  <c r="D64" i="4"/>
  <c r="L63" i="4"/>
  <c r="BA62" i="4"/>
  <c r="BB61" i="4"/>
  <c r="F61" i="4"/>
  <c r="W59" i="4"/>
  <c r="E59" i="4"/>
  <c r="E58" i="4"/>
  <c r="E57" i="4"/>
  <c r="BB56" i="4"/>
  <c r="E56" i="4"/>
  <c r="BB55" i="4"/>
  <c r="E55" i="4"/>
  <c r="BB54" i="4"/>
  <c r="E54" i="4"/>
  <c r="BB53" i="4"/>
  <c r="F53" i="4"/>
  <c r="F52" i="4"/>
  <c r="F51" i="4"/>
  <c r="F50" i="4"/>
  <c r="E49" i="4"/>
  <c r="BA48" i="4"/>
  <c r="L48" i="4"/>
  <c r="W47" i="4"/>
  <c r="D47" i="4"/>
  <c r="BB46" i="4"/>
  <c r="E46" i="4"/>
  <c r="L45" i="4"/>
  <c r="BA44" i="4"/>
  <c r="W44" i="4"/>
  <c r="D44" i="4"/>
  <c r="BB43" i="4"/>
  <c r="E43" i="4"/>
  <c r="L42" i="4"/>
  <c r="BA41" i="4"/>
  <c r="W41" i="4"/>
  <c r="D41" i="4"/>
  <c r="BB40" i="4"/>
  <c r="E40" i="4"/>
  <c r="L39" i="4"/>
  <c r="BA38" i="4"/>
  <c r="W38" i="4"/>
  <c r="D38" i="4"/>
  <c r="E124" i="4"/>
  <c r="E123" i="4"/>
  <c r="BA108" i="4"/>
  <c r="AJ100" i="4"/>
  <c r="F98" i="4"/>
  <c r="D97" i="4"/>
  <c r="E94" i="4"/>
  <c r="X90" i="4"/>
  <c r="W82" i="4"/>
  <c r="W83" i="4" s="1"/>
  <c r="F81" i="4"/>
  <c r="L80" i="4"/>
  <c r="BB77" i="4"/>
  <c r="W76" i="4"/>
  <c r="W77" i="4" s="1"/>
  <c r="E76" i="4"/>
  <c r="X74" i="4"/>
  <c r="F71" i="4"/>
  <c r="BB69" i="4"/>
  <c r="BB68" i="4"/>
  <c r="E68" i="4"/>
  <c r="L67" i="4"/>
  <c r="AJ66" i="4"/>
  <c r="D65" i="4"/>
  <c r="F63" i="4"/>
  <c r="L62" i="4"/>
  <c r="BA61" i="4"/>
  <c r="W61" i="4"/>
  <c r="E61" i="4"/>
  <c r="AJ59" i="4"/>
  <c r="BB58" i="4"/>
  <c r="BB57" i="4"/>
  <c r="BA56" i="4"/>
  <c r="W56" i="4"/>
  <c r="BA55" i="4"/>
  <c r="W55" i="4"/>
  <c r="BA54" i="4"/>
  <c r="W54" i="4"/>
  <c r="BA53" i="4"/>
  <c r="E53" i="4"/>
  <c r="BB52" i="4"/>
  <c r="E52" i="4"/>
  <c r="BB51" i="4"/>
  <c r="E51" i="4"/>
  <c r="BB50" i="4"/>
  <c r="E50" i="4"/>
  <c r="W49" i="4"/>
  <c r="F48" i="4"/>
  <c r="BB47" i="4"/>
  <c r="L47" i="4"/>
  <c r="BA46" i="4"/>
  <c r="W46" i="4"/>
  <c r="BB45" i="4"/>
  <c r="F45" i="4"/>
  <c r="AJ44" i="4"/>
  <c r="L44" i="4"/>
  <c r="BA43" i="4"/>
  <c r="W43" i="4"/>
  <c r="BB42" i="4"/>
  <c r="F42" i="4"/>
  <c r="AJ41" i="4"/>
  <c r="L41" i="4"/>
  <c r="BA40" i="4"/>
  <c r="W40" i="4"/>
  <c r="BB39" i="4"/>
  <c r="F39" i="4"/>
  <c r="AJ38" i="4"/>
  <c r="L38" i="4"/>
  <c r="BA37" i="4"/>
  <c r="W37" i="4"/>
  <c r="AJ126" i="4"/>
  <c r="D122" i="4"/>
  <c r="F120" i="4"/>
  <c r="F118" i="4"/>
  <c r="D110" i="4"/>
  <c r="L91" i="4"/>
  <c r="X89" i="4"/>
  <c r="BA79" i="4"/>
  <c r="BA77" i="4"/>
  <c r="W74" i="4"/>
  <c r="W75" i="4" s="1"/>
  <c r="L71" i="4"/>
  <c r="W70" i="4"/>
  <c r="W71" i="4" s="1"/>
  <c r="L70" i="4"/>
  <c r="E63" i="4"/>
  <c r="F62" i="4"/>
  <c r="D61" i="4"/>
  <c r="BB59" i="4"/>
  <c r="BA58" i="4"/>
  <c r="L58" i="4"/>
  <c r="BA57" i="4"/>
  <c r="L57" i="4"/>
  <c r="AJ56" i="4"/>
  <c r="L56" i="4"/>
  <c r="AJ55" i="4"/>
  <c r="L55" i="4"/>
  <c r="AJ54" i="4"/>
  <c r="L54" i="4"/>
  <c r="AJ53" i="4"/>
  <c r="W53" i="4"/>
  <c r="D53" i="4"/>
  <c r="BA52" i="4"/>
  <c r="W52" i="4"/>
  <c r="D52" i="4"/>
  <c r="BA51" i="4"/>
  <c r="W51" i="4"/>
  <c r="D51" i="4"/>
  <c r="BA50" i="4"/>
  <c r="W50" i="4"/>
  <c r="D50" i="4"/>
  <c r="BB49" i="4"/>
  <c r="L49" i="4"/>
  <c r="F129" i="4"/>
  <c r="BB123" i="4"/>
  <c r="L120" i="4"/>
  <c r="L118" i="4"/>
  <c r="F112" i="4"/>
  <c r="AJ105" i="4"/>
  <c r="L101" i="4"/>
  <c r="X99" i="4"/>
  <c r="F96" i="4"/>
  <c r="X93" i="4"/>
  <c r="F87" i="4"/>
  <c r="L86" i="4"/>
  <c r="AJ81" i="4"/>
  <c r="AJ80" i="4"/>
  <c r="BB78" i="4"/>
  <c r="E78" i="4"/>
  <c r="AJ76" i="4"/>
  <c r="AJ75" i="4"/>
  <c r="X72" i="4"/>
  <c r="AJ65" i="4"/>
  <c r="E64" i="4"/>
  <c r="BB63" i="4"/>
  <c r="BB62" i="4"/>
  <c r="E62" i="4"/>
  <c r="F59" i="4"/>
  <c r="AJ58" i="4"/>
  <c r="W58" i="4"/>
  <c r="F58" i="4"/>
  <c r="AJ57" i="4"/>
  <c r="W57" i="4"/>
  <c r="F57" i="4"/>
  <c r="F56" i="4"/>
  <c r="F55" i="4"/>
  <c r="F54" i="4"/>
  <c r="L53" i="4"/>
  <c r="AJ52" i="4"/>
  <c r="L52" i="4"/>
  <c r="AJ51" i="4"/>
  <c r="L51" i="4"/>
  <c r="AJ50" i="4"/>
  <c r="L50" i="4"/>
  <c r="BA49" i="4"/>
  <c r="F49" i="4"/>
  <c r="BB48" i="4"/>
  <c r="W48" i="4"/>
  <c r="D48" i="4"/>
  <c r="E47" i="4"/>
  <c r="F46" i="4"/>
  <c r="F4" i="4"/>
  <c r="K4" i="4"/>
  <c r="T4" i="4"/>
  <c r="U4" i="4" s="1"/>
  <c r="AW4" i="4"/>
  <c r="BD4" i="4"/>
  <c r="E5" i="4"/>
  <c r="J5" i="4"/>
  <c r="BB5" i="4"/>
  <c r="E6" i="4"/>
  <c r="BB6" i="4"/>
  <c r="E7" i="4"/>
  <c r="BB7" i="4"/>
  <c r="E8" i="4"/>
  <c r="BB8" i="4"/>
  <c r="E9" i="4"/>
  <c r="BB9" i="4"/>
  <c r="E10" i="4"/>
  <c r="BB10" i="4"/>
  <c r="E11" i="4"/>
  <c r="BB11" i="4"/>
  <c r="E12" i="4"/>
  <c r="BA12" i="4"/>
  <c r="D13" i="4"/>
  <c r="W13" i="4"/>
  <c r="BA13" i="4"/>
  <c r="G14" i="4"/>
  <c r="L14" i="4"/>
  <c r="AJ14" i="4"/>
  <c r="F15" i="4"/>
  <c r="E16" i="4"/>
  <c r="E17" i="4"/>
  <c r="BB17" i="4"/>
  <c r="E18" i="4"/>
  <c r="BA18" i="4"/>
  <c r="D19" i="4"/>
  <c r="W19" i="4"/>
  <c r="BA19" i="4"/>
  <c r="G20" i="4"/>
  <c r="W20" i="4"/>
  <c r="BA20" i="4"/>
  <c r="G21" i="4"/>
  <c r="W21" i="4"/>
  <c r="AJ21" i="4"/>
  <c r="F22" i="4"/>
  <c r="L22" i="4"/>
  <c r="AJ22" i="4"/>
  <c r="F23" i="4"/>
  <c r="AJ23" i="4"/>
  <c r="G24" i="4"/>
  <c r="L24" i="4"/>
  <c r="W24" i="4"/>
  <c r="AJ24" i="4"/>
  <c r="G25" i="4"/>
  <c r="L25" i="4"/>
  <c r="W25" i="4"/>
  <c r="BA25" i="4"/>
  <c r="G26" i="4"/>
  <c r="L26" i="4"/>
  <c r="AJ26" i="4"/>
  <c r="F27" i="4"/>
  <c r="BB27" i="4"/>
  <c r="D28" i="4"/>
  <c r="W28" i="4"/>
  <c r="BA28" i="4"/>
  <c r="G29" i="4"/>
  <c r="L29" i="4"/>
  <c r="AJ29" i="4"/>
  <c r="F30" i="4"/>
  <c r="BB30" i="4"/>
  <c r="D31" i="4"/>
  <c r="W31" i="4"/>
  <c r="BA31" i="4"/>
  <c r="G32" i="4"/>
  <c r="L32" i="4"/>
  <c r="AJ32" i="4"/>
  <c r="G33" i="4"/>
  <c r="L33" i="4"/>
  <c r="F34" i="4"/>
  <c r="E35" i="4"/>
  <c r="BB35" i="4"/>
  <c r="D36" i="4"/>
  <c r="W36" i="4"/>
  <c r="AJ36" i="4"/>
  <c r="F37" i="4"/>
  <c r="AJ39" i="4"/>
  <c r="AL40" i="4"/>
  <c r="D40" i="4"/>
  <c r="F41" i="4"/>
  <c r="W42" i="4"/>
  <c r="E44" i="4"/>
  <c r="BB44" i="4"/>
  <c r="E45" i="4"/>
  <c r="BA45" i="4"/>
  <c r="L46" i="4"/>
  <c r="AJ46" i="4"/>
  <c r="G4" i="4"/>
  <c r="L4" i="4"/>
  <c r="AE4" i="4"/>
  <c r="AJ4" i="4"/>
  <c r="F5" i="4"/>
  <c r="F6" i="4"/>
  <c r="F7" i="4"/>
  <c r="F8" i="4"/>
  <c r="F9" i="4"/>
  <c r="F10" i="4"/>
  <c r="F11" i="4"/>
  <c r="F12" i="4"/>
  <c r="BB12" i="4"/>
  <c r="E13" i="4"/>
  <c r="BB13" i="4"/>
  <c r="W14" i="4"/>
  <c r="BA14" i="4"/>
  <c r="G15" i="4"/>
  <c r="L15" i="4"/>
  <c r="AJ15" i="4"/>
  <c r="F16" i="4"/>
  <c r="AJ16" i="4"/>
  <c r="F17" i="4"/>
  <c r="F18" i="4"/>
  <c r="BB18" i="4"/>
  <c r="E19" i="4"/>
  <c r="BB19" i="4"/>
  <c r="D20" i="4"/>
  <c r="BB20" i="4"/>
  <c r="BA21" i="4"/>
  <c r="W22" i="4"/>
  <c r="BA22" i="4"/>
  <c r="L23" i="4"/>
  <c r="W23" i="4"/>
  <c r="BA23" i="4"/>
  <c r="BA24" i="4"/>
  <c r="D25" i="4"/>
  <c r="BB25" i="4"/>
  <c r="W26" i="4"/>
  <c r="BA26" i="4"/>
  <c r="L27" i="4"/>
  <c r="E28" i="4"/>
  <c r="BB28" i="4"/>
  <c r="W29" i="4"/>
  <c r="BA29" i="4"/>
  <c r="L30" i="4"/>
  <c r="E31" i="4"/>
  <c r="BB31" i="4"/>
  <c r="W32" i="4"/>
  <c r="BA32" i="4"/>
  <c r="W33" i="4"/>
  <c r="AJ33" i="4"/>
  <c r="G34" i="4"/>
  <c r="L34" i="4"/>
  <c r="AJ34" i="4"/>
  <c r="F35" i="4"/>
  <c r="E36" i="4"/>
  <c r="BA36" i="4"/>
  <c r="L37" i="4"/>
  <c r="D39" i="4"/>
  <c r="F40" i="4"/>
  <c r="L40" i="4"/>
  <c r="AJ42" i="4"/>
  <c r="AL43" i="4"/>
  <c r="D43" i="4"/>
  <c r="F44" i="4"/>
  <c r="W45" i="4"/>
  <c r="AL46" i="4"/>
  <c r="D46" i="4"/>
  <c r="E48" i="4"/>
  <c r="G50" i="4"/>
  <c r="G51" i="4"/>
  <c r="G52" i="4"/>
  <c r="G53" i="4"/>
  <c r="D63" i="4"/>
  <c r="AL63" i="4"/>
  <c r="BO97" i="4"/>
  <c r="BO103" i="4"/>
  <c r="BQ113" i="4"/>
  <c r="BR113" i="4" s="1"/>
  <c r="AL131" i="4"/>
  <c r="G131" i="4"/>
  <c r="D131" i="4"/>
  <c r="G49" i="4"/>
  <c r="AL49" i="4"/>
  <c r="G54" i="4"/>
  <c r="G55" i="4"/>
  <c r="G56" i="4"/>
  <c r="G57" i="4"/>
  <c r="G58" i="4"/>
  <c r="G59" i="4"/>
  <c r="AL71" i="4"/>
  <c r="D71" i="4"/>
  <c r="G71" i="4"/>
  <c r="BQ76" i="4"/>
  <c r="BR76" i="4" s="1"/>
  <c r="BS76" i="4" s="1"/>
  <c r="D85" i="4"/>
  <c r="AL85" i="4"/>
  <c r="G85" i="4"/>
  <c r="D103" i="4"/>
  <c r="AL105" i="4"/>
  <c r="G105" i="4"/>
  <c r="D105" i="4"/>
  <c r="D130" i="4"/>
  <c r="AL130" i="4"/>
  <c r="G130" i="4"/>
  <c r="G38" i="4"/>
  <c r="AL39" i="4"/>
  <c r="G41" i="4"/>
  <c r="AL42" i="4"/>
  <c r="G44" i="4"/>
  <c r="AL45" i="4"/>
  <c r="G47" i="4"/>
  <c r="AL47" i="4"/>
  <c r="D49" i="4"/>
  <c r="AL50" i="4"/>
  <c r="AL51" i="4"/>
  <c r="AL52" i="4"/>
  <c r="D54" i="4"/>
  <c r="D55" i="4"/>
  <c r="D56" i="4"/>
  <c r="D57" i="4"/>
  <c r="D58" i="4"/>
  <c r="D59" i="4"/>
  <c r="G62" i="4"/>
  <c r="AL67" i="4"/>
  <c r="D67" i="4"/>
  <c r="G67" i="4"/>
  <c r="D79" i="4"/>
  <c r="AL82" i="4"/>
  <c r="D82" i="4"/>
  <c r="G82" i="4"/>
  <c r="AL86" i="4"/>
  <c r="G86" i="4"/>
  <c r="D86" i="4"/>
  <c r="AL101" i="4"/>
  <c r="G101" i="4"/>
  <c r="D101" i="4"/>
  <c r="AL106" i="4"/>
  <c r="D106" i="4"/>
  <c r="G106" i="4"/>
  <c r="AL59" i="4"/>
  <c r="D62" i="4"/>
  <c r="G63" i="4"/>
  <c r="AL70" i="4"/>
  <c r="G70" i="4"/>
  <c r="D70" i="4"/>
  <c r="AL73" i="4"/>
  <c r="D73" i="4"/>
  <c r="G73" i="4"/>
  <c r="BQ74" i="4"/>
  <c r="BR74" i="4" s="1"/>
  <c r="BS74" i="4" s="1"/>
  <c r="D78" i="4"/>
  <c r="AL91" i="4"/>
  <c r="G91" i="4"/>
  <c r="D91" i="4"/>
  <c r="D127" i="4"/>
  <c r="AL127" i="4"/>
  <c r="G127" i="4"/>
  <c r="BR134" i="4"/>
  <c r="BS134" i="4" s="1"/>
  <c r="BQ129" i="4"/>
  <c r="BR129" i="4" s="1"/>
  <c r="BS132" i="4" s="1"/>
  <c r="AL139" i="4"/>
  <c r="D139" i="4"/>
  <c r="AL147" i="4"/>
  <c r="G147" i="4"/>
  <c r="D147" i="4"/>
  <c r="AL148" i="4"/>
  <c r="D148" i="4"/>
  <c r="G148" i="4"/>
  <c r="AL159" i="4"/>
  <c r="D159" i="4"/>
  <c r="G159" i="4"/>
  <c r="D163" i="4"/>
  <c r="AL166" i="4"/>
  <c r="D166" i="4"/>
  <c r="G166" i="4"/>
  <c r="BO178" i="4"/>
  <c r="BQ175" i="4"/>
  <c r="BR175" i="4" s="1"/>
  <c r="BS175" i="4" s="1"/>
  <c r="AL181" i="4"/>
  <c r="D181" i="4"/>
  <c r="G181" i="4"/>
  <c r="AL84" i="4"/>
  <c r="D84" i="4"/>
  <c r="D88" i="4"/>
  <c r="AL92" i="4"/>
  <c r="D92" i="4"/>
  <c r="AL113" i="4"/>
  <c r="D113" i="4"/>
  <c r="D116" i="4"/>
  <c r="AL119" i="4"/>
  <c r="D119" i="4"/>
  <c r="BO124" i="4"/>
  <c r="AL121" i="4"/>
  <c r="AL125" i="4"/>
  <c r="D125" i="4"/>
  <c r="AL128" i="4"/>
  <c r="D128" i="4"/>
  <c r="BO138" i="4"/>
  <c r="AL136" i="4"/>
  <c r="AL155" i="4"/>
  <c r="D155" i="4"/>
  <c r="G155" i="4"/>
  <c r="AL196" i="4"/>
  <c r="D196" i="4"/>
  <c r="G196" i="4"/>
  <c r="AL75" i="4"/>
  <c r="D75" i="4"/>
  <c r="D81" i="4"/>
  <c r="BR89" i="4"/>
  <c r="BS89" i="4" s="1"/>
  <c r="D95" i="4"/>
  <c r="D98" i="4"/>
  <c r="D102" i="4"/>
  <c r="BO110" i="4"/>
  <c r="AL107" i="4"/>
  <c r="AL111" i="4"/>
  <c r="D111" i="4"/>
  <c r="D121" i="4"/>
  <c r="AL126" i="4"/>
  <c r="D126" i="4"/>
  <c r="BR133" i="4"/>
  <c r="BS133" i="4" s="1"/>
  <c r="BQ127" i="4"/>
  <c r="BR127" i="4" s="1"/>
  <c r="BS130" i="4" s="1"/>
  <c r="D136" i="4"/>
  <c r="G139" i="4"/>
  <c r="AL168" i="4"/>
  <c r="D168" i="4"/>
  <c r="G168" i="4"/>
  <c r="AL174" i="4"/>
  <c r="D174" i="4"/>
  <c r="G174" i="4"/>
  <c r="D66" i="4"/>
  <c r="D69" i="4"/>
  <c r="BQ72" i="4"/>
  <c r="BR72" i="4" s="1"/>
  <c r="BS72" i="4" s="1"/>
  <c r="AL80" i="4"/>
  <c r="D80" i="4"/>
  <c r="D83" i="4"/>
  <c r="G84" i="4"/>
  <c r="D87" i="4"/>
  <c r="G92" i="4"/>
  <c r="D93" i="4"/>
  <c r="G95" i="4"/>
  <c r="D96" i="4"/>
  <c r="AL100" i="4"/>
  <c r="D107" i="4"/>
  <c r="AL112" i="4"/>
  <c r="D112" i="4"/>
  <c r="G113" i="4"/>
  <c r="BO117" i="4"/>
  <c r="AL114" i="4"/>
  <c r="AL118" i="4"/>
  <c r="D118" i="4"/>
  <c r="G119" i="4"/>
  <c r="AL120" i="4"/>
  <c r="D120" i="4"/>
  <c r="G121" i="4"/>
  <c r="D123" i="4"/>
  <c r="G125" i="4"/>
  <c r="G128" i="4"/>
  <c r="D129" i="4"/>
  <c r="D134" i="4"/>
  <c r="AL135" i="4"/>
  <c r="D135" i="4"/>
  <c r="G136" i="4"/>
  <c r="D142" i="4"/>
  <c r="AL142" i="4"/>
  <c r="G142" i="4"/>
  <c r="AL146" i="4"/>
  <c r="G146" i="4"/>
  <c r="BQ152" i="4"/>
  <c r="BR157" i="4"/>
  <c r="BS157" i="4" s="1"/>
  <c r="AG180" i="4"/>
  <c r="G68" i="4"/>
  <c r="G78" i="4"/>
  <c r="G79" i="4"/>
  <c r="AL79" i="4"/>
  <c r="G81" i="4"/>
  <c r="AL81" i="4"/>
  <c r="G83" i="4"/>
  <c r="AL83" i="4"/>
  <c r="G88" i="4"/>
  <c r="G93" i="4"/>
  <c r="AL94" i="4"/>
  <c r="AL97" i="4"/>
  <c r="G98" i="4"/>
  <c r="G103" i="4"/>
  <c r="G109" i="4"/>
  <c r="G116" i="4"/>
  <c r="G123" i="4"/>
  <c r="AL132" i="4"/>
  <c r="G134" i="4"/>
  <c r="D164" i="4"/>
  <c r="BO171" i="4"/>
  <c r="AL173" i="4"/>
  <c r="D173" i="4"/>
  <c r="AL175" i="4"/>
  <c r="D175" i="4"/>
  <c r="AL176" i="4"/>
  <c r="D176" i="4"/>
  <c r="AL177" i="4"/>
  <c r="D177" i="4"/>
  <c r="AL178" i="4"/>
  <c r="D178" i="4"/>
  <c r="AL182" i="4"/>
  <c r="D182" i="4"/>
  <c r="AL197" i="4"/>
  <c r="D197" i="4"/>
  <c r="AG210" i="4"/>
  <c r="BO208" i="4"/>
  <c r="BQ204" i="4"/>
  <c r="BR204" i="4" s="1"/>
  <c r="BS204" i="4" s="1"/>
  <c r="AG204" i="4"/>
  <c r="AG218" i="4"/>
  <c r="BO216" i="4"/>
  <c r="BQ212" i="4"/>
  <c r="G65" i="4"/>
  <c r="D68" i="4"/>
  <c r="G76" i="4"/>
  <c r="G90" i="4"/>
  <c r="G94" i="4"/>
  <c r="G99" i="4"/>
  <c r="G104" i="4"/>
  <c r="AL141" i="4"/>
  <c r="D141" i="4"/>
  <c r="BQ142" i="4"/>
  <c r="BR142" i="4" s="1"/>
  <c r="BS142" i="4" s="1"/>
  <c r="AL145" i="4"/>
  <c r="BR145" i="4"/>
  <c r="BS145" i="4" s="1"/>
  <c r="AL152" i="4"/>
  <c r="D161" i="4"/>
  <c r="BQ162" i="4"/>
  <c r="BO165" i="4"/>
  <c r="AL167" i="4"/>
  <c r="D167" i="4"/>
  <c r="G173" i="4"/>
  <c r="G175" i="4"/>
  <c r="G176" i="4"/>
  <c r="G177" i="4"/>
  <c r="G178" i="4"/>
  <c r="G182" i="4"/>
  <c r="AG187" i="4"/>
  <c r="BO192" i="4"/>
  <c r="BQ189" i="4"/>
  <c r="BR189" i="4" s="1"/>
  <c r="BS189" i="4" s="1"/>
  <c r="G197" i="4"/>
  <c r="AG202" i="4"/>
  <c r="D207" i="4"/>
  <c r="AG212" i="4"/>
  <c r="AL270" i="4"/>
  <c r="D270" i="4"/>
  <c r="G270" i="4"/>
  <c r="G160" i="4"/>
  <c r="G171" i="4"/>
  <c r="G186" i="4"/>
  <c r="G193" i="4"/>
  <c r="G198" i="4"/>
  <c r="G201" i="4"/>
  <c r="D210" i="4"/>
  <c r="AL213" i="4"/>
  <c r="D213" i="4"/>
  <c r="D217" i="4"/>
  <c r="AL228" i="4"/>
  <c r="D228" i="4"/>
  <c r="AL238" i="4"/>
  <c r="D238" i="4"/>
  <c r="AL241" i="4"/>
  <c r="G241" i="4"/>
  <c r="D241" i="4"/>
  <c r="AL247" i="4"/>
  <c r="D247" i="4"/>
  <c r="G247" i="4"/>
  <c r="AL251" i="4"/>
  <c r="D251" i="4"/>
  <c r="G251" i="4"/>
  <c r="AL254" i="4"/>
  <c r="D254" i="4"/>
  <c r="G254" i="4"/>
  <c r="AL263" i="4"/>
  <c r="D263" i="4"/>
  <c r="G263" i="4"/>
  <c r="BO266" i="4"/>
  <c r="BQ262" i="4"/>
  <c r="BR262" i="4" s="1"/>
  <c r="BS262" i="4" s="1"/>
  <c r="AG268" i="4"/>
  <c r="AL266" i="4"/>
  <c r="D266" i="4"/>
  <c r="G266" i="4"/>
  <c r="D273" i="4"/>
  <c r="G143" i="4"/>
  <c r="AL144" i="4"/>
  <c r="G149" i="4"/>
  <c r="G156" i="4"/>
  <c r="D160" i="4"/>
  <c r="G161" i="4"/>
  <c r="G163" i="4"/>
  <c r="G164" i="4"/>
  <c r="G165" i="4"/>
  <c r="D171" i="4"/>
  <c r="G179" i="4"/>
  <c r="D186" i="4"/>
  <c r="G187" i="4"/>
  <c r="D193" i="4"/>
  <c r="G194" i="4"/>
  <c r="BQ197" i="4"/>
  <c r="D198" i="4"/>
  <c r="D201" i="4"/>
  <c r="G202" i="4"/>
  <c r="AL209" i="4"/>
  <c r="D209" i="4"/>
  <c r="AL221" i="4"/>
  <c r="D221" i="4"/>
  <c r="AL222" i="4"/>
  <c r="D222" i="4"/>
  <c r="AL223" i="4"/>
  <c r="D223" i="4"/>
  <c r="G228" i="4"/>
  <c r="AL229" i="4"/>
  <c r="D229" i="4"/>
  <c r="G238" i="4"/>
  <c r="BQ248" i="4"/>
  <c r="AL275" i="4"/>
  <c r="D275" i="4"/>
  <c r="G275" i="4"/>
  <c r="G144" i="4"/>
  <c r="G150" i="4"/>
  <c r="G153" i="4"/>
  <c r="G158" i="4"/>
  <c r="D165" i="4"/>
  <c r="G172" i="4"/>
  <c r="G180" i="4"/>
  <c r="BO185" i="4"/>
  <c r="G195" i="4"/>
  <c r="BO200" i="4"/>
  <c r="G204" i="4"/>
  <c r="D206" i="4"/>
  <c r="G213" i="4"/>
  <c r="G221" i="4"/>
  <c r="AL230" i="4"/>
  <c r="D230" i="4"/>
  <c r="G206" i="4"/>
  <c r="G207" i="4"/>
  <c r="G210" i="4"/>
  <c r="AL212" i="4"/>
  <c r="AL216" i="4"/>
  <c r="G217" i="4"/>
  <c r="AL235" i="4"/>
  <c r="AL236" i="4"/>
  <c r="AL237" i="4"/>
  <c r="G239" i="4"/>
  <c r="BQ241" i="4"/>
  <c r="BR241" i="4" s="1"/>
  <c r="BS241" i="4" s="1"/>
  <c r="G242" i="4"/>
  <c r="AL244" i="4"/>
  <c r="D244" i="4"/>
  <c r="AL250" i="4"/>
  <c r="D250" i="4"/>
  <c r="AL261" i="4"/>
  <c r="D261" i="4"/>
  <c r="AG276" i="4"/>
  <c r="G215" i="4"/>
  <c r="G218" i="4"/>
  <c r="AL220" i="4"/>
  <c r="G224" i="4"/>
  <c r="AL227" i="4"/>
  <c r="G231" i="4"/>
  <c r="AL234" i="4"/>
  <c r="D239" i="4"/>
  <c r="AL239" i="4"/>
  <c r="AL243" i="4"/>
  <c r="D243" i="4"/>
  <c r="BO244" i="4"/>
  <c r="D246" i="4"/>
  <c r="D248" i="4"/>
  <c r="AL248" i="4"/>
  <c r="AL249" i="4"/>
  <c r="D249" i="4"/>
  <c r="AL255" i="4"/>
  <c r="D255" i="4"/>
  <c r="G261" i="4"/>
  <c r="AL269" i="4"/>
  <c r="D269" i="4"/>
  <c r="D272" i="4"/>
  <c r="AG284" i="4"/>
  <c r="BO282" i="4"/>
  <c r="BQ278" i="4"/>
  <c r="BR278" i="4" s="1"/>
  <c r="BS278" i="4" s="1"/>
  <c r="D286" i="4"/>
  <c r="AG303" i="4"/>
  <c r="BQ299" i="4"/>
  <c r="BR299" i="4" s="1"/>
  <c r="BS299" i="4" s="1"/>
  <c r="G220" i="4"/>
  <c r="G227" i="4"/>
  <c r="G237" i="4"/>
  <c r="AL240" i="4"/>
  <c r="AL242" i="4"/>
  <c r="D242" i="4"/>
  <c r="BQ255" i="4"/>
  <c r="BR255" i="4" s="1"/>
  <c r="BS255" i="4" s="1"/>
  <c r="AL262" i="4"/>
  <c r="D262" i="4"/>
  <c r="AL283" i="4"/>
  <c r="G283" i="4"/>
  <c r="D283" i="4"/>
  <c r="G256" i="4"/>
  <c r="G257" i="4"/>
  <c r="G258" i="4"/>
  <c r="G276" i="4"/>
  <c r="AL299" i="4"/>
  <c r="D299" i="4"/>
  <c r="G299" i="4"/>
  <c r="D303" i="4"/>
  <c r="AL303" i="4"/>
  <c r="G303" i="4"/>
  <c r="G252" i="4"/>
  <c r="D256" i="4"/>
  <c r="D257" i="4"/>
  <c r="D258" i="4"/>
  <c r="G259" i="4"/>
  <c r="G267" i="4"/>
  <c r="G272" i="4"/>
  <c r="G273" i="4"/>
  <c r="D276" i="4"/>
  <c r="G277" i="4"/>
  <c r="D279" i="4"/>
  <c r="AL281" i="4"/>
  <c r="D281" i="4"/>
  <c r="AL284" i="4"/>
  <c r="D284" i="4"/>
  <c r="D287" i="4"/>
  <c r="AL288" i="4"/>
  <c r="D288" i="4"/>
  <c r="AL289" i="4"/>
  <c r="D289" i="4"/>
  <c r="D290" i="4"/>
  <c r="AG313" i="4"/>
  <c r="BO311" i="4"/>
  <c r="BQ308" i="4"/>
  <c r="BR308" i="4" s="1"/>
  <c r="BS308" i="4" s="1"/>
  <c r="AL313" i="4"/>
  <c r="D313" i="4"/>
  <c r="G313" i="4"/>
  <c r="G245" i="4"/>
  <c r="G253" i="4"/>
  <c r="G260" i="4"/>
  <c r="G265" i="4"/>
  <c r="G268" i="4"/>
  <c r="G274" i="4"/>
  <c r="D277" i="4"/>
  <c r="BQ286" i="4"/>
  <c r="BR286" i="4" s="1"/>
  <c r="BS286" i="4" s="1"/>
  <c r="AL296" i="4"/>
  <c r="D296" i="4"/>
  <c r="AL297" i="4"/>
  <c r="D297" i="4"/>
  <c r="AL298" i="4"/>
  <c r="D298" i="4"/>
  <c r="AL306" i="4"/>
  <c r="G306" i="4"/>
  <c r="D306" i="4"/>
  <c r="AL328" i="4"/>
  <c r="D328" i="4"/>
  <c r="G328" i="4"/>
  <c r="G282" i="4"/>
  <c r="G285" i="4"/>
  <c r="G286" i="4"/>
  <c r="G287" i="4"/>
  <c r="G290" i="4"/>
  <c r="AL295" i="4"/>
  <c r="G300" i="4"/>
  <c r="AL302" i="4"/>
  <c r="D302" i="4"/>
  <c r="D316" i="4"/>
  <c r="BR315" i="4"/>
  <c r="BS315" i="4" s="1"/>
  <c r="BR318" i="4"/>
  <c r="BS318" i="4" s="1"/>
  <c r="AL327" i="4"/>
  <c r="D327" i="4"/>
  <c r="G327" i="4"/>
  <c r="D282" i="4"/>
  <c r="D285" i="4"/>
  <c r="G291" i="4"/>
  <c r="AL301" i="4"/>
  <c r="D301" i="4"/>
  <c r="D315" i="4"/>
  <c r="AL323" i="4"/>
  <c r="D323" i="4"/>
  <c r="G323" i="4"/>
  <c r="G295" i="4"/>
  <c r="AL300" i="4"/>
  <c r="D300" i="4"/>
  <c r="G302" i="4"/>
  <c r="AL326" i="4"/>
  <c r="D326" i="4"/>
  <c r="G326" i="4"/>
  <c r="G307" i="4"/>
  <c r="G308" i="4"/>
  <c r="G309" i="4"/>
  <c r="G310" i="4"/>
  <c r="G311" i="4"/>
  <c r="G314" i="4"/>
  <c r="G315" i="4"/>
  <c r="AG330" i="4"/>
  <c r="BQ325" i="4"/>
  <c r="AL330" i="4"/>
  <c r="D330" i="4"/>
  <c r="BO343" i="4"/>
  <c r="BO344" i="4" s="1"/>
  <c r="AG344" i="4"/>
  <c r="BQ339" i="4"/>
  <c r="BR339" i="4" s="1"/>
  <c r="BS339" i="4" s="1"/>
  <c r="G304" i="4"/>
  <c r="D307" i="4"/>
  <c r="D308" i="4"/>
  <c r="D309" i="4"/>
  <c r="D310" i="4"/>
  <c r="D311" i="4"/>
  <c r="D314" i="4"/>
  <c r="G316" i="4"/>
  <c r="D320" i="4"/>
  <c r="AL325" i="4"/>
  <c r="D325" i="4"/>
  <c r="G330" i="4"/>
  <c r="AL336" i="4"/>
  <c r="D336" i="4"/>
  <c r="D360" i="4"/>
  <c r="G305" i="4"/>
  <c r="G312" i="4"/>
  <c r="BO328" i="4"/>
  <c r="BO329" i="4" s="1"/>
  <c r="AL333" i="4"/>
  <c r="D333" i="4"/>
  <c r="D337" i="4"/>
  <c r="G319" i="4"/>
  <c r="AL322" i="4"/>
  <c r="G331" i="4"/>
  <c r="G332" i="4"/>
  <c r="BQ332" i="4"/>
  <c r="AL334" i="4"/>
  <c r="AL339" i="4"/>
  <c r="D343" i="4"/>
  <c r="D346" i="4"/>
  <c r="AL348" i="4"/>
  <c r="D348" i="4"/>
  <c r="AL352" i="4"/>
  <c r="D352" i="4"/>
  <c r="D354" i="4"/>
  <c r="G320" i="4"/>
  <c r="G329" i="4"/>
  <c r="G335" i="4"/>
  <c r="BO335" i="4"/>
  <c r="BO336" i="4" s="1"/>
  <c r="G337" i="4"/>
  <c r="G352" i="4"/>
  <c r="G322" i="4"/>
  <c r="D329" i="4"/>
  <c r="AL332" i="4"/>
  <c r="D335" i="4"/>
  <c r="G340" i="4"/>
  <c r="G343" i="4"/>
  <c r="AL344" i="4"/>
  <c r="D344" i="4"/>
  <c r="AG351" i="4"/>
  <c r="BQ346" i="4"/>
  <c r="BR346" i="4" s="1"/>
  <c r="AL350" i="4"/>
  <c r="D350" i="4"/>
  <c r="BO350" i="4"/>
  <c r="BO351" i="4" s="1"/>
  <c r="G341" i="4"/>
  <c r="G342" i="4"/>
  <c r="G347" i="4"/>
  <c r="AL349" i="4"/>
  <c r="D353" i="4"/>
  <c r="D355" i="4"/>
  <c r="AG359" i="4"/>
  <c r="BQ355" i="4"/>
  <c r="BR355" i="4" s="1"/>
  <c r="BS355" i="4" s="1"/>
  <c r="G345" i="4"/>
  <c r="G346" i="4"/>
  <c r="G351" i="4"/>
  <c r="BQ353" i="4"/>
  <c r="BR353" i="4" s="1"/>
  <c r="BS353" i="4" s="1"/>
  <c r="AG358" i="4"/>
  <c r="D356" i="4"/>
  <c r="AG365" i="4"/>
  <c r="BQ360" i="4"/>
  <c r="BR360" i="4" s="1"/>
  <c r="BS360" i="4" s="1"/>
  <c r="D361" i="4"/>
  <c r="D345" i="4"/>
  <c r="AL347" i="4"/>
  <c r="G349" i="4"/>
  <c r="D351" i="4"/>
  <c r="AL358" i="4"/>
  <c r="D358" i="4"/>
  <c r="AL357" i="4"/>
  <c r="G359" i="4"/>
  <c r="AL365" i="4"/>
  <c r="D365" i="4"/>
  <c r="G354" i="4"/>
  <c r="G355" i="4"/>
  <c r="G356" i="4"/>
  <c r="G360" i="4"/>
  <c r="G361" i="4"/>
  <c r="G362" i="4"/>
  <c r="D363" i="4"/>
  <c r="D367" i="4"/>
  <c r="AL369" i="4"/>
  <c r="D369" i="4"/>
  <c r="BR370" i="4"/>
  <c r="BS370" i="4" s="1"/>
  <c r="BR369" i="4"/>
  <c r="BS369" i="4" s="1"/>
  <c r="G357" i="4"/>
  <c r="D362" i="4"/>
  <c r="AL362" i="4"/>
  <c r="BQ367" i="4"/>
  <c r="AG372" i="4"/>
  <c r="G369" i="4"/>
  <c r="BO372" i="4"/>
  <c r="BO373" i="4" s="1"/>
  <c r="AL364" i="4"/>
  <c r="G366" i="4"/>
  <c r="AL367" i="4"/>
  <c r="G370" i="4"/>
  <c r="G367" i="4"/>
  <c r="G373" i="4"/>
  <c r="G364" i="4"/>
  <c r="G368" i="4"/>
  <c r="D373" i="4"/>
  <c r="BU228" i="5" l="1"/>
  <c r="BU233" i="5"/>
  <c r="BU238" i="5"/>
  <c r="BU234" i="5"/>
  <c r="BU236" i="5"/>
  <c r="BU237" i="5"/>
  <c r="BU231" i="5"/>
  <c r="BU227" i="5"/>
  <c r="BU230" i="5"/>
  <c r="BU232" i="5"/>
  <c r="BR199" i="5"/>
  <c r="BS199" i="5" s="1"/>
  <c r="BS208" i="5"/>
  <c r="BR208" i="5"/>
  <c r="BU5" i="5"/>
  <c r="BR8" i="5"/>
  <c r="BS8" i="5" s="1"/>
  <c r="BU4" i="5"/>
  <c r="BD5" i="4"/>
  <c r="AW5" i="4"/>
  <c r="T5" i="4"/>
  <c r="U5" i="4" s="1"/>
  <c r="K5" i="4"/>
  <c r="J6" i="4"/>
  <c r="AU5" i="4"/>
  <c r="AT5" i="4"/>
  <c r="AX4" i="4"/>
  <c r="BU4" i="4" s="1"/>
  <c r="AE5" i="4"/>
  <c r="AK4" i="4"/>
  <c r="AS4" i="4" s="1"/>
  <c r="AU6" i="5" l="1"/>
  <c r="AT6" i="5"/>
  <c r="BD6" i="5"/>
  <c r="AW6" i="5"/>
  <c r="T6" i="5"/>
  <c r="U6" i="5" s="1"/>
  <c r="K6" i="5"/>
  <c r="J7" i="5"/>
  <c r="AK5" i="4"/>
  <c r="AS5" i="4" s="1"/>
  <c r="AE6" i="4"/>
  <c r="AX5" i="4"/>
  <c r="BU5" i="4" s="1"/>
  <c r="BD6" i="4"/>
  <c r="AW6" i="4"/>
  <c r="T6" i="4"/>
  <c r="U6" i="4" s="1"/>
  <c r="K6" i="4"/>
  <c r="J7" i="4"/>
  <c r="AU6" i="4"/>
  <c r="AT6" i="4"/>
  <c r="AK6" i="5" l="1"/>
  <c r="AS6" i="5" s="1"/>
  <c r="AX6" i="5"/>
  <c r="BU6" i="5" s="1"/>
  <c r="AU7" i="5"/>
  <c r="AT7" i="5"/>
  <c r="BD7" i="5"/>
  <c r="AW7" i="5"/>
  <c r="T7" i="5"/>
  <c r="U7" i="5" s="1"/>
  <c r="K7" i="5"/>
  <c r="J8" i="5"/>
  <c r="AK6" i="4"/>
  <c r="AS6" i="4" s="1"/>
  <c r="AE7" i="4"/>
  <c r="AX6" i="4"/>
  <c r="BU6" i="4" s="1"/>
  <c r="BD7" i="4"/>
  <c r="AW7" i="4"/>
  <c r="T7" i="4"/>
  <c r="U7" i="4" s="1"/>
  <c r="K7" i="4"/>
  <c r="J8" i="4"/>
  <c r="AU7" i="4"/>
  <c r="AT7" i="4"/>
  <c r="AK7" i="5" l="1"/>
  <c r="AS7" i="5" s="1"/>
  <c r="AX7" i="5"/>
  <c r="AU8" i="5"/>
  <c r="AT8" i="5"/>
  <c r="BD8" i="5"/>
  <c r="AW8" i="5"/>
  <c r="T8" i="5"/>
  <c r="U8" i="5" s="1"/>
  <c r="K8" i="5"/>
  <c r="J9" i="5"/>
  <c r="BD8" i="4"/>
  <c r="AW8" i="4"/>
  <c r="T8" i="4"/>
  <c r="U8" i="4" s="1"/>
  <c r="K8" i="4"/>
  <c r="J9" i="4"/>
  <c r="AU8" i="4"/>
  <c r="AT8" i="4"/>
  <c r="AK7" i="4"/>
  <c r="AS7" i="4" s="1"/>
  <c r="AE8" i="4"/>
  <c r="AX7" i="4"/>
  <c r="BU7" i="4" s="1"/>
  <c r="BU7" i="5" l="1"/>
  <c r="AU9" i="5"/>
  <c r="AT9" i="5"/>
  <c r="BD9" i="5"/>
  <c r="AW9" i="5"/>
  <c r="T9" i="5"/>
  <c r="U9" i="5" s="1"/>
  <c r="K9" i="5"/>
  <c r="J10" i="5"/>
  <c r="AK8" i="5"/>
  <c r="AS8" i="5" s="1"/>
  <c r="AX8" i="5"/>
  <c r="AK8" i="4"/>
  <c r="AS8" i="4" s="1"/>
  <c r="AE9" i="4"/>
  <c r="AX8" i="4"/>
  <c r="BU8" i="4" s="1"/>
  <c r="BD9" i="4"/>
  <c r="AW9" i="4"/>
  <c r="T9" i="4"/>
  <c r="U9" i="4" s="1"/>
  <c r="K9" i="4"/>
  <c r="J10" i="4"/>
  <c r="AU9" i="4"/>
  <c r="AT9" i="4"/>
  <c r="BU8" i="5" l="1"/>
  <c r="J11" i="5"/>
  <c r="AT10" i="5"/>
  <c r="BD10" i="5"/>
  <c r="AW10" i="5"/>
  <c r="T10" i="5"/>
  <c r="U10" i="5" s="1"/>
  <c r="K10" i="5"/>
  <c r="AU10" i="5"/>
  <c r="AK9" i="5"/>
  <c r="AS9" i="5" s="1"/>
  <c r="AX9" i="5"/>
  <c r="BU9" i="5" s="1"/>
  <c r="BD10" i="4"/>
  <c r="AW10" i="4"/>
  <c r="T10" i="4"/>
  <c r="U10" i="4" s="1"/>
  <c r="K10" i="4"/>
  <c r="J11" i="4"/>
  <c r="AU10" i="4"/>
  <c r="AT10" i="4"/>
  <c r="AK9" i="4"/>
  <c r="AS9" i="4" s="1"/>
  <c r="AE10" i="4"/>
  <c r="AX9" i="4"/>
  <c r="BU9" i="4" s="1"/>
  <c r="AX10" i="5" l="1"/>
  <c r="BU10" i="5" s="1"/>
  <c r="AK10" i="5"/>
  <c r="AS10" i="5" s="1"/>
  <c r="AU11" i="5"/>
  <c r="BD11" i="5"/>
  <c r="J12" i="5"/>
  <c r="AT11" i="5"/>
  <c r="AW11" i="5"/>
  <c r="T11" i="5"/>
  <c r="U11" i="5" s="1"/>
  <c r="K11" i="5"/>
  <c r="AK10" i="4"/>
  <c r="AS10" i="4" s="1"/>
  <c r="AE11" i="4"/>
  <c r="AX10" i="4"/>
  <c r="BU10" i="4" s="1"/>
  <c r="BD11" i="4"/>
  <c r="AW11" i="4"/>
  <c r="T11" i="4"/>
  <c r="U11" i="4" s="1"/>
  <c r="K11" i="4"/>
  <c r="J12" i="4"/>
  <c r="AU11" i="4"/>
  <c r="AT11" i="4"/>
  <c r="AT12" i="5" l="1"/>
  <c r="J13" i="5"/>
  <c r="K12" i="5"/>
  <c r="AW12" i="5"/>
  <c r="T12" i="5"/>
  <c r="U12" i="5" s="1"/>
  <c r="BD12" i="5"/>
  <c r="AU12" i="5"/>
  <c r="AK11" i="5"/>
  <c r="AS11" i="5" s="1"/>
  <c r="AX11" i="5"/>
  <c r="BU11" i="5" s="1"/>
  <c r="AK11" i="4"/>
  <c r="AS11" i="4" s="1"/>
  <c r="AE12" i="4"/>
  <c r="AX11" i="4"/>
  <c r="BU11" i="4" s="1"/>
  <c r="J13" i="4"/>
  <c r="T12" i="4"/>
  <c r="U12" i="4" s="1"/>
  <c r="K12" i="4"/>
  <c r="AU12" i="4"/>
  <c r="AT12" i="4"/>
  <c r="BD12" i="4"/>
  <c r="AW12" i="4"/>
  <c r="BU12" i="5" l="1"/>
  <c r="J14" i="5"/>
  <c r="BD13" i="5"/>
  <c r="AW13" i="5"/>
  <c r="T13" i="5"/>
  <c r="U13" i="5" s="1"/>
  <c r="K13" i="5"/>
  <c r="AU13" i="5"/>
  <c r="AT13" i="5"/>
  <c r="AX12" i="5"/>
  <c r="AK12" i="5"/>
  <c r="AS12" i="5" s="1"/>
  <c r="AK12" i="4"/>
  <c r="AS12" i="4" s="1"/>
  <c r="AE13" i="4"/>
  <c r="AX12" i="4"/>
  <c r="BU12" i="4" s="1"/>
  <c r="AU13" i="4"/>
  <c r="AT13" i="4"/>
  <c r="J14" i="4"/>
  <c r="BD13" i="4"/>
  <c r="AW13" i="4"/>
  <c r="T13" i="4"/>
  <c r="U13" i="4" s="1"/>
  <c r="K13" i="4"/>
  <c r="BU13" i="5" l="1"/>
  <c r="AK13" i="5"/>
  <c r="AS13" i="5" s="1"/>
  <c r="AX13" i="5"/>
  <c r="J15" i="5"/>
  <c r="BD14" i="5"/>
  <c r="AW14" i="5"/>
  <c r="T14" i="5"/>
  <c r="U14" i="5" s="1"/>
  <c r="AU14" i="5"/>
  <c r="AT14" i="5"/>
  <c r="K14" i="5"/>
  <c r="AU14" i="4"/>
  <c r="AT14" i="4"/>
  <c r="J15" i="4"/>
  <c r="BD14" i="4"/>
  <c r="AW14" i="4"/>
  <c r="T14" i="4"/>
  <c r="U14" i="4" s="1"/>
  <c r="K14" i="4"/>
  <c r="AE14" i="4"/>
  <c r="AK13" i="4"/>
  <c r="AS13" i="4" s="1"/>
  <c r="AX13" i="4"/>
  <c r="BU13" i="4" s="1"/>
  <c r="J16" i="5" l="1"/>
  <c r="BD15" i="5"/>
  <c r="AU15" i="5"/>
  <c r="T15" i="5"/>
  <c r="U15" i="5" s="1"/>
  <c r="K15" i="5"/>
  <c r="AT15" i="5"/>
  <c r="AW15" i="5"/>
  <c r="AX14" i="5"/>
  <c r="BU14" i="5" s="1"/>
  <c r="AK14" i="5"/>
  <c r="AS14" i="5" s="1"/>
  <c r="AT15" i="4"/>
  <c r="J16" i="4"/>
  <c r="BD15" i="4"/>
  <c r="AW15" i="4"/>
  <c r="T15" i="4"/>
  <c r="U15" i="4" s="1"/>
  <c r="K15" i="4"/>
  <c r="AU15" i="4"/>
  <c r="AE15" i="4"/>
  <c r="AK14" i="4"/>
  <c r="AS14" i="4" s="1"/>
  <c r="AX14" i="4"/>
  <c r="BU14" i="4" s="1"/>
  <c r="AK15" i="5" l="1"/>
  <c r="AS15" i="5" s="1"/>
  <c r="BU15" i="5" s="1"/>
  <c r="AX15" i="5"/>
  <c r="AU16" i="5"/>
  <c r="J17" i="5"/>
  <c r="AW16" i="5"/>
  <c r="BD16" i="5"/>
  <c r="AT16" i="5"/>
  <c r="K16" i="5"/>
  <c r="T16" i="5"/>
  <c r="U16" i="5" s="1"/>
  <c r="AT16" i="4"/>
  <c r="K16" i="4"/>
  <c r="J17" i="4"/>
  <c r="BD16" i="4"/>
  <c r="AW16" i="4"/>
  <c r="T16" i="4"/>
  <c r="U16" i="4" s="1"/>
  <c r="AU16" i="4"/>
  <c r="AE16" i="4"/>
  <c r="AX15" i="4"/>
  <c r="BU15" i="4" s="1"/>
  <c r="AK15" i="4"/>
  <c r="AS15" i="4" s="1"/>
  <c r="AK16" i="5" l="1"/>
  <c r="AS16" i="5" s="1"/>
  <c r="AX16" i="5"/>
  <c r="BU16" i="5" s="1"/>
  <c r="AU17" i="5"/>
  <c r="AW17" i="5"/>
  <c r="T17" i="5"/>
  <c r="U17" i="5" s="1"/>
  <c r="K17" i="5"/>
  <c r="BD17" i="5"/>
  <c r="AT17" i="5"/>
  <c r="J18" i="5"/>
  <c r="BD17" i="4"/>
  <c r="AW17" i="4"/>
  <c r="T17" i="4"/>
  <c r="U17" i="4" s="1"/>
  <c r="K17" i="4"/>
  <c r="J18" i="4"/>
  <c r="AU17" i="4"/>
  <c r="AT17" i="4"/>
  <c r="AX16" i="4"/>
  <c r="BU16" i="4" s="1"/>
  <c r="AE17" i="4"/>
  <c r="AK16" i="4"/>
  <c r="AS16" i="4" s="1"/>
  <c r="AU18" i="5" l="1"/>
  <c r="AT18" i="5"/>
  <c r="J19" i="5"/>
  <c r="AW18" i="5"/>
  <c r="T18" i="5"/>
  <c r="U18" i="5" s="1"/>
  <c r="K18" i="5"/>
  <c r="BD18" i="5"/>
  <c r="AK17" i="5"/>
  <c r="AS17" i="5" s="1"/>
  <c r="AX17" i="5"/>
  <c r="BU17" i="5" s="1"/>
  <c r="AK17" i="4"/>
  <c r="AS17" i="4" s="1"/>
  <c r="AE18" i="4"/>
  <c r="AX17" i="4"/>
  <c r="BU17" i="4" s="1"/>
  <c r="J19" i="4"/>
  <c r="T18" i="4"/>
  <c r="U18" i="4" s="1"/>
  <c r="K18" i="4"/>
  <c r="AU18" i="4"/>
  <c r="AT18" i="4"/>
  <c r="BD18" i="4"/>
  <c r="AW18" i="4"/>
  <c r="AK18" i="5" l="1"/>
  <c r="AS18" i="5" s="1"/>
  <c r="BU18" i="5" s="1"/>
  <c r="AX18" i="5"/>
  <c r="AT19" i="5"/>
  <c r="BD19" i="5"/>
  <c r="T19" i="5"/>
  <c r="U19" i="5" s="1"/>
  <c r="K19" i="5"/>
  <c r="AU19" i="5"/>
  <c r="AW19" i="5"/>
  <c r="J20" i="5"/>
  <c r="J20" i="4"/>
  <c r="AU19" i="4"/>
  <c r="AT19" i="4"/>
  <c r="BD19" i="4"/>
  <c r="AW19" i="4"/>
  <c r="T19" i="4"/>
  <c r="U19" i="4" s="1"/>
  <c r="K19" i="4"/>
  <c r="AK18" i="4"/>
  <c r="AS18" i="4" s="1"/>
  <c r="AE19" i="4"/>
  <c r="AX18" i="4"/>
  <c r="BU18" i="4" s="1"/>
  <c r="AT20" i="5" l="1"/>
  <c r="BD20" i="5"/>
  <c r="AU20" i="5"/>
  <c r="J21" i="5"/>
  <c r="K20" i="5"/>
  <c r="AW20" i="5"/>
  <c r="T20" i="5"/>
  <c r="U20" i="5" s="1"/>
  <c r="AX19" i="5"/>
  <c r="BU19" i="5" s="1"/>
  <c r="AK19" i="5"/>
  <c r="AS19" i="5" s="1"/>
  <c r="AK19" i="4"/>
  <c r="AS19" i="4" s="1"/>
  <c r="AE20" i="4"/>
  <c r="AX19" i="4"/>
  <c r="BU19" i="4" s="1"/>
  <c r="J21" i="4"/>
  <c r="AU20" i="4"/>
  <c r="AT20" i="4"/>
  <c r="BD20" i="4"/>
  <c r="AW20" i="4"/>
  <c r="T20" i="4"/>
  <c r="U20" i="4" s="1"/>
  <c r="K20" i="4"/>
  <c r="AT21" i="5" l="1"/>
  <c r="K21" i="5"/>
  <c r="BD21" i="5"/>
  <c r="AU21" i="5"/>
  <c r="AW21" i="5"/>
  <c r="J22" i="5"/>
  <c r="T21" i="5"/>
  <c r="U21" i="5" s="1"/>
  <c r="AX20" i="5"/>
  <c r="BU20" i="5" s="1"/>
  <c r="AK20" i="5"/>
  <c r="AS20" i="5" s="1"/>
  <c r="AK20" i="4"/>
  <c r="AS20" i="4" s="1"/>
  <c r="AE21" i="4"/>
  <c r="AX20" i="4"/>
  <c r="BU20" i="4" s="1"/>
  <c r="AU21" i="4"/>
  <c r="AT21" i="4"/>
  <c r="BD21" i="4"/>
  <c r="AW21" i="4"/>
  <c r="J22" i="4"/>
  <c r="T21" i="4"/>
  <c r="U21" i="4" s="1"/>
  <c r="K21" i="4"/>
  <c r="AT22" i="5" l="1"/>
  <c r="BD22" i="5"/>
  <c r="T22" i="5"/>
  <c r="U22" i="5" s="1"/>
  <c r="AU22" i="5"/>
  <c r="K22" i="5"/>
  <c r="J23" i="5"/>
  <c r="AW22" i="5"/>
  <c r="AX21" i="5"/>
  <c r="AK21" i="5"/>
  <c r="AS21" i="5" s="1"/>
  <c r="BU21" i="5" s="1"/>
  <c r="AU22" i="4"/>
  <c r="AT22" i="4"/>
  <c r="J23" i="4"/>
  <c r="BD22" i="4"/>
  <c r="AW22" i="4"/>
  <c r="T22" i="4"/>
  <c r="U22" i="4" s="1"/>
  <c r="K22" i="4"/>
  <c r="AK21" i="4"/>
  <c r="AS21" i="4" s="1"/>
  <c r="AE22" i="4"/>
  <c r="AX21" i="4"/>
  <c r="BU21" i="4" s="1"/>
  <c r="AX22" i="5" l="1"/>
  <c r="BU22" i="5" s="1"/>
  <c r="AK22" i="5"/>
  <c r="AS22" i="5" s="1"/>
  <c r="AU23" i="5"/>
  <c r="AW23" i="5"/>
  <c r="T23" i="5"/>
  <c r="U23" i="5" s="1"/>
  <c r="BD23" i="5"/>
  <c r="J24" i="5"/>
  <c r="AT23" i="5"/>
  <c r="K23" i="5"/>
  <c r="AU23" i="4"/>
  <c r="AT23" i="4"/>
  <c r="K23" i="4"/>
  <c r="BD23" i="4"/>
  <c r="AW23" i="4"/>
  <c r="T23" i="4"/>
  <c r="U23" i="4" s="1"/>
  <c r="J24" i="4"/>
  <c r="AK22" i="4"/>
  <c r="AS22" i="4" s="1"/>
  <c r="AE23" i="4"/>
  <c r="AX22" i="4"/>
  <c r="BU22" i="4" s="1"/>
  <c r="BU23" i="5" l="1"/>
  <c r="AT24" i="5"/>
  <c r="AU24" i="5"/>
  <c r="J25" i="5"/>
  <c r="K24" i="5"/>
  <c r="AW24" i="5"/>
  <c r="T24" i="5"/>
  <c r="U24" i="5" s="1"/>
  <c r="BD24" i="5"/>
  <c r="AK23" i="5"/>
  <c r="AS23" i="5" s="1"/>
  <c r="AX23" i="5"/>
  <c r="AU24" i="4"/>
  <c r="AT24" i="4"/>
  <c r="BD24" i="4"/>
  <c r="AW24" i="4"/>
  <c r="K24" i="4"/>
  <c r="J25" i="4"/>
  <c r="T24" i="4"/>
  <c r="U24" i="4" s="1"/>
  <c r="AK23" i="4"/>
  <c r="AS23" i="4" s="1"/>
  <c r="AX23" i="4"/>
  <c r="BU23" i="4" s="1"/>
  <c r="AE24" i="4"/>
  <c r="T25" i="5" l="1"/>
  <c r="U25" i="5" s="1"/>
  <c r="K25" i="5"/>
  <c r="AW25" i="5"/>
  <c r="BD25" i="5"/>
  <c r="J26" i="5"/>
  <c r="AU25" i="5"/>
  <c r="AT25" i="5"/>
  <c r="AX24" i="5"/>
  <c r="AK24" i="5"/>
  <c r="AS24" i="5" s="1"/>
  <c r="BU24" i="5" s="1"/>
  <c r="AU25" i="4"/>
  <c r="AT25" i="4"/>
  <c r="K25" i="4"/>
  <c r="J26" i="4"/>
  <c r="BD25" i="4"/>
  <c r="AW25" i="4"/>
  <c r="T25" i="4"/>
  <c r="U25" i="4" s="1"/>
  <c r="AK24" i="4"/>
  <c r="AS24" i="4" s="1"/>
  <c r="AX24" i="4"/>
  <c r="BU24" i="4" s="1"/>
  <c r="AE25" i="4"/>
  <c r="AK25" i="5" l="1"/>
  <c r="AS25" i="5" s="1"/>
  <c r="AX25" i="5"/>
  <c r="BU25" i="5" s="1"/>
  <c r="AU26" i="5"/>
  <c r="AW26" i="5"/>
  <c r="T26" i="5"/>
  <c r="U26" i="5" s="1"/>
  <c r="K26" i="5"/>
  <c r="BD26" i="5"/>
  <c r="J27" i="5"/>
  <c r="AT26" i="5"/>
  <c r="AE26" i="4"/>
  <c r="AK25" i="4"/>
  <c r="AS25" i="4" s="1"/>
  <c r="AX25" i="4"/>
  <c r="BU25" i="4" s="1"/>
  <c r="AU26" i="4"/>
  <c r="AT26" i="4"/>
  <c r="J27" i="4"/>
  <c r="BD26" i="4"/>
  <c r="AW26" i="4"/>
  <c r="T26" i="4"/>
  <c r="U26" i="4" s="1"/>
  <c r="K26" i="4"/>
  <c r="AT27" i="5" l="1"/>
  <c r="BD27" i="5"/>
  <c r="AU27" i="5"/>
  <c r="J28" i="5"/>
  <c r="K27" i="5"/>
  <c r="AW27" i="5"/>
  <c r="T27" i="5"/>
  <c r="U27" i="5" s="1"/>
  <c r="AK26" i="5"/>
  <c r="AS26" i="5" s="1"/>
  <c r="AX26" i="5"/>
  <c r="J28" i="4"/>
  <c r="BD27" i="4"/>
  <c r="AW27" i="4"/>
  <c r="T27" i="4"/>
  <c r="U27" i="4" s="1"/>
  <c r="K27" i="4"/>
  <c r="AU27" i="4"/>
  <c r="AT27" i="4"/>
  <c r="AE27" i="4"/>
  <c r="AK26" i="4"/>
  <c r="AS26" i="4" s="1"/>
  <c r="AX26" i="4"/>
  <c r="BU26" i="4" s="1"/>
  <c r="BU26" i="5" l="1"/>
  <c r="T28" i="5"/>
  <c r="U28" i="5" s="1"/>
  <c r="K28" i="5"/>
  <c r="AT28" i="5"/>
  <c r="AW28" i="5"/>
  <c r="BD28" i="5"/>
  <c r="J29" i="5"/>
  <c r="AU28" i="5"/>
  <c r="AX27" i="5"/>
  <c r="AK27" i="5"/>
  <c r="AS27" i="5" s="1"/>
  <c r="BU27" i="5" s="1"/>
  <c r="AE28" i="4"/>
  <c r="AK27" i="4"/>
  <c r="AS27" i="4" s="1"/>
  <c r="AX27" i="4"/>
  <c r="BU27" i="4" s="1"/>
  <c r="AU28" i="4"/>
  <c r="AT28" i="4"/>
  <c r="J29" i="4"/>
  <c r="BD28" i="4"/>
  <c r="AW28" i="4"/>
  <c r="T28" i="4"/>
  <c r="U28" i="4" s="1"/>
  <c r="K28" i="4"/>
  <c r="AX28" i="5" l="1"/>
  <c r="BU28" i="5" s="1"/>
  <c r="AK28" i="5"/>
  <c r="AS28" i="5" s="1"/>
  <c r="AU29" i="5"/>
  <c r="J30" i="5"/>
  <c r="AT29" i="5"/>
  <c r="AW29" i="5"/>
  <c r="T29" i="5"/>
  <c r="U29" i="5" s="1"/>
  <c r="K29" i="5"/>
  <c r="BD29" i="5"/>
  <c r="AU29" i="4"/>
  <c r="AT29" i="4"/>
  <c r="J30" i="4"/>
  <c r="BD29" i="4"/>
  <c r="AW29" i="4"/>
  <c r="T29" i="4"/>
  <c r="U29" i="4" s="1"/>
  <c r="K29" i="4"/>
  <c r="AE29" i="4"/>
  <c r="AK28" i="4"/>
  <c r="AS28" i="4" s="1"/>
  <c r="AX28" i="4"/>
  <c r="BU28" i="4" s="1"/>
  <c r="BU29" i="5" l="1"/>
  <c r="AT30" i="5"/>
  <c r="J31" i="5"/>
  <c r="AW30" i="5"/>
  <c r="T30" i="5"/>
  <c r="U30" i="5" s="1"/>
  <c r="BD30" i="5"/>
  <c r="AU30" i="5"/>
  <c r="K30" i="5"/>
  <c r="AK29" i="5"/>
  <c r="AS29" i="5" s="1"/>
  <c r="AX29" i="5"/>
  <c r="J31" i="4"/>
  <c r="BD30" i="4"/>
  <c r="AW30" i="4"/>
  <c r="T30" i="4"/>
  <c r="U30" i="4" s="1"/>
  <c r="K30" i="4"/>
  <c r="AU30" i="4"/>
  <c r="AT30" i="4"/>
  <c r="AE30" i="4"/>
  <c r="AK29" i="4"/>
  <c r="AS29" i="4" s="1"/>
  <c r="AX29" i="4"/>
  <c r="BU29" i="4" s="1"/>
  <c r="BD31" i="5" l="1"/>
  <c r="AW31" i="5"/>
  <c r="AU31" i="5"/>
  <c r="T31" i="5"/>
  <c r="U31" i="5" s="1"/>
  <c r="AT31" i="5"/>
  <c r="K31" i="5"/>
  <c r="J32" i="5"/>
  <c r="AX30" i="5"/>
  <c r="AK30" i="5"/>
  <c r="AS30" i="5" s="1"/>
  <c r="BU30" i="5" s="1"/>
  <c r="AE31" i="4"/>
  <c r="AK30" i="4"/>
  <c r="AS30" i="4" s="1"/>
  <c r="AX30" i="4"/>
  <c r="BU30" i="4" s="1"/>
  <c r="AU31" i="4"/>
  <c r="AT31" i="4"/>
  <c r="J32" i="4"/>
  <c r="BD31" i="4"/>
  <c r="AW31" i="4"/>
  <c r="T31" i="4"/>
  <c r="U31" i="4" s="1"/>
  <c r="K31" i="4"/>
  <c r="J33" i="5" l="1"/>
  <c r="BD32" i="5"/>
  <c r="AW32" i="5"/>
  <c r="T32" i="5"/>
  <c r="U32" i="5" s="1"/>
  <c r="K32" i="5"/>
  <c r="AU32" i="5"/>
  <c r="AT32" i="5"/>
  <c r="AX31" i="5"/>
  <c r="AK31" i="5"/>
  <c r="AS31" i="5" s="1"/>
  <c r="AU32" i="4"/>
  <c r="AT32" i="4"/>
  <c r="BD32" i="4"/>
  <c r="AW32" i="4"/>
  <c r="T32" i="4"/>
  <c r="U32" i="4" s="1"/>
  <c r="K32" i="4"/>
  <c r="J33" i="4"/>
  <c r="AE32" i="4"/>
  <c r="AK31" i="4"/>
  <c r="AS31" i="4" s="1"/>
  <c r="AX31" i="4"/>
  <c r="BU31" i="4" s="1"/>
  <c r="BU31" i="5" l="1"/>
  <c r="AX32" i="5"/>
  <c r="BU32" i="5" s="1"/>
  <c r="AK32" i="5"/>
  <c r="AS32" i="5" s="1"/>
  <c r="BD33" i="5"/>
  <c r="J34" i="5"/>
  <c r="AU33" i="5"/>
  <c r="T33" i="5"/>
  <c r="U33" i="5" s="1"/>
  <c r="K33" i="5"/>
  <c r="AT33" i="5"/>
  <c r="AW33" i="5"/>
  <c r="AT33" i="4"/>
  <c r="BD33" i="4"/>
  <c r="AW33" i="4"/>
  <c r="J34" i="4"/>
  <c r="T33" i="4"/>
  <c r="U33" i="4" s="1"/>
  <c r="K33" i="4"/>
  <c r="AU33" i="4"/>
  <c r="AK32" i="4"/>
  <c r="AS32" i="4" s="1"/>
  <c r="AE33" i="4"/>
  <c r="AX32" i="4"/>
  <c r="BU32" i="4" s="1"/>
  <c r="AT34" i="5" l="1"/>
  <c r="BD34" i="5"/>
  <c r="T34" i="5"/>
  <c r="U34" i="5" s="1"/>
  <c r="K34" i="5"/>
  <c r="AU34" i="5"/>
  <c r="J35" i="5"/>
  <c r="AW34" i="5"/>
  <c r="AK33" i="5"/>
  <c r="AS33" i="5" s="1"/>
  <c r="AX33" i="5"/>
  <c r="AT34" i="4"/>
  <c r="J35" i="4"/>
  <c r="BD34" i="4"/>
  <c r="AW34" i="4"/>
  <c r="T34" i="4"/>
  <c r="U34" i="4" s="1"/>
  <c r="K34" i="4"/>
  <c r="AU34" i="4"/>
  <c r="AE34" i="4"/>
  <c r="AX33" i="4"/>
  <c r="BU33" i="4" s="1"/>
  <c r="AK33" i="4"/>
  <c r="AS33" i="4" s="1"/>
  <c r="BU33" i="5" l="1"/>
  <c r="J36" i="5"/>
  <c r="BD35" i="5"/>
  <c r="AW35" i="5"/>
  <c r="T35" i="5"/>
  <c r="U35" i="5" s="1"/>
  <c r="K35" i="5"/>
  <c r="AT35" i="5"/>
  <c r="AU35" i="5"/>
  <c r="AX34" i="5"/>
  <c r="BU34" i="5" s="1"/>
  <c r="AK34" i="5"/>
  <c r="AS34" i="5" s="1"/>
  <c r="J36" i="4"/>
  <c r="BD35" i="4"/>
  <c r="AW35" i="4"/>
  <c r="T35" i="4"/>
  <c r="U35" i="4" s="1"/>
  <c r="K35" i="4"/>
  <c r="AU35" i="4"/>
  <c r="AT35" i="4"/>
  <c r="AX34" i="4"/>
  <c r="BU34" i="4" s="1"/>
  <c r="AE35" i="4"/>
  <c r="AK34" i="4"/>
  <c r="AS34" i="4" s="1"/>
  <c r="AX35" i="5" l="1"/>
  <c r="AK35" i="5"/>
  <c r="AS35" i="5" s="1"/>
  <c r="AT36" i="5"/>
  <c r="AW36" i="5"/>
  <c r="J37" i="5"/>
  <c r="K36" i="5"/>
  <c r="BD36" i="5"/>
  <c r="AU36" i="5"/>
  <c r="T36" i="5"/>
  <c r="U36" i="5" s="1"/>
  <c r="AE36" i="4"/>
  <c r="AK35" i="4"/>
  <c r="AS35" i="4" s="1"/>
  <c r="AX35" i="4"/>
  <c r="BU35" i="4" s="1"/>
  <c r="AU36" i="4"/>
  <c r="AT36" i="4"/>
  <c r="J37" i="4"/>
  <c r="BD36" i="4"/>
  <c r="AW36" i="4"/>
  <c r="T36" i="4"/>
  <c r="U36" i="4" s="1"/>
  <c r="K36" i="4"/>
  <c r="BU35" i="5" l="1"/>
  <c r="T37" i="5"/>
  <c r="U37" i="5" s="1"/>
  <c r="K37" i="5"/>
  <c r="AT37" i="5"/>
  <c r="J38" i="5"/>
  <c r="BD37" i="5"/>
  <c r="AU37" i="5"/>
  <c r="AW37" i="5"/>
  <c r="AX36" i="5"/>
  <c r="AK36" i="5"/>
  <c r="AS36" i="5" s="1"/>
  <c r="AU37" i="4"/>
  <c r="J38" i="4"/>
  <c r="AW37" i="4"/>
  <c r="T37" i="4"/>
  <c r="U37" i="4" s="1"/>
  <c r="K37" i="4"/>
  <c r="BD37" i="4"/>
  <c r="AT37" i="4"/>
  <c r="AK36" i="4"/>
  <c r="AS36" i="4" s="1"/>
  <c r="AE37" i="4"/>
  <c r="AX36" i="4"/>
  <c r="BU36" i="4" s="1"/>
  <c r="BU36" i="5" l="1"/>
  <c r="AX37" i="5"/>
  <c r="BU37" i="5" s="1"/>
  <c r="AK37" i="5"/>
  <c r="AS37" i="5" s="1"/>
  <c r="AU38" i="5"/>
  <c r="J39" i="5"/>
  <c r="BD38" i="5"/>
  <c r="AW38" i="5"/>
  <c r="T38" i="5"/>
  <c r="U38" i="5" s="1"/>
  <c r="K38" i="5"/>
  <c r="AT38" i="5"/>
  <c r="AU38" i="4"/>
  <c r="AT38" i="4"/>
  <c r="AW38" i="4"/>
  <c r="T38" i="4"/>
  <c r="U38" i="4" s="1"/>
  <c r="J39" i="4"/>
  <c r="BD38" i="4"/>
  <c r="K38" i="4"/>
  <c r="AE38" i="4"/>
  <c r="AK37" i="4"/>
  <c r="AS37" i="4" s="1"/>
  <c r="AX37" i="4"/>
  <c r="BU37" i="4" s="1"/>
  <c r="AK38" i="5" l="1"/>
  <c r="AS38" i="5" s="1"/>
  <c r="AX38" i="5"/>
  <c r="AT39" i="5"/>
  <c r="J40" i="5"/>
  <c r="K39" i="5"/>
  <c r="BD39" i="5"/>
  <c r="AU39" i="5"/>
  <c r="T39" i="5"/>
  <c r="U39" i="5" s="1"/>
  <c r="AW39" i="5"/>
  <c r="AE39" i="4"/>
  <c r="AK38" i="4"/>
  <c r="AS38" i="4" s="1"/>
  <c r="AX38" i="4"/>
  <c r="BU38" i="4" s="1"/>
  <c r="J40" i="4"/>
  <c r="BD39" i="4"/>
  <c r="AW39" i="4"/>
  <c r="T39" i="4"/>
  <c r="U39" i="4" s="1"/>
  <c r="K39" i="4"/>
  <c r="AU39" i="4"/>
  <c r="AT39" i="4"/>
  <c r="BU38" i="5" l="1"/>
  <c r="T40" i="5"/>
  <c r="U40" i="5" s="1"/>
  <c r="K40" i="5"/>
  <c r="AT40" i="5"/>
  <c r="BD40" i="5"/>
  <c r="AU40" i="5"/>
  <c r="AW40" i="5"/>
  <c r="J41" i="5"/>
  <c r="AX39" i="5"/>
  <c r="AK39" i="5"/>
  <c r="AS39" i="5" s="1"/>
  <c r="AU40" i="4"/>
  <c r="BD40" i="4"/>
  <c r="AT40" i="4"/>
  <c r="T40" i="4"/>
  <c r="U40" i="4" s="1"/>
  <c r="K40" i="4"/>
  <c r="J41" i="4"/>
  <c r="AW40" i="4"/>
  <c r="AX39" i="4"/>
  <c r="BU39" i="4" s="1"/>
  <c r="AK39" i="4"/>
  <c r="AS39" i="4" s="1"/>
  <c r="AE40" i="4"/>
  <c r="BU39" i="5" l="1"/>
  <c r="AU41" i="5"/>
  <c r="J42" i="5"/>
  <c r="BD41" i="5"/>
  <c r="AW41" i="5"/>
  <c r="T41" i="5"/>
  <c r="U41" i="5" s="1"/>
  <c r="K41" i="5"/>
  <c r="AT41" i="5"/>
  <c r="AX40" i="5"/>
  <c r="BU40" i="5" s="1"/>
  <c r="AK40" i="5"/>
  <c r="AS40" i="5" s="1"/>
  <c r="AE41" i="4"/>
  <c r="AK40" i="4"/>
  <c r="AS40" i="4" s="1"/>
  <c r="AX40" i="4"/>
  <c r="BU40" i="4" s="1"/>
  <c r="AU41" i="4"/>
  <c r="AT41" i="4"/>
  <c r="J42" i="4"/>
  <c r="BD41" i="4"/>
  <c r="K41" i="4"/>
  <c r="AW41" i="4"/>
  <c r="T41" i="4"/>
  <c r="U41" i="4" s="1"/>
  <c r="BU41" i="5" l="1"/>
  <c r="AK41" i="5"/>
  <c r="AS41" i="5" s="1"/>
  <c r="AX41" i="5"/>
  <c r="AT42" i="5"/>
  <c r="BD42" i="5"/>
  <c r="AU42" i="5"/>
  <c r="T42" i="5"/>
  <c r="U42" i="5" s="1"/>
  <c r="AW42" i="5"/>
  <c r="J43" i="5"/>
  <c r="K42" i="5"/>
  <c r="J43" i="4"/>
  <c r="BD42" i="4"/>
  <c r="AW42" i="4"/>
  <c r="T42" i="4"/>
  <c r="U42" i="4" s="1"/>
  <c r="K42" i="4"/>
  <c r="AU42" i="4"/>
  <c r="AT42" i="4"/>
  <c r="AE42" i="4"/>
  <c r="AK41" i="4"/>
  <c r="AS41" i="4" s="1"/>
  <c r="AX41" i="4"/>
  <c r="BU41" i="4" s="1"/>
  <c r="T43" i="5" l="1"/>
  <c r="U43" i="5" s="1"/>
  <c r="K43" i="5"/>
  <c r="AT43" i="5"/>
  <c r="AW43" i="5"/>
  <c r="J44" i="5"/>
  <c r="AU43" i="5"/>
  <c r="BD43" i="5"/>
  <c r="AX42" i="5"/>
  <c r="AK42" i="5"/>
  <c r="AS42" i="5" s="1"/>
  <c r="BU42" i="5" s="1"/>
  <c r="AE43" i="4"/>
  <c r="AX42" i="4"/>
  <c r="BU42" i="4" s="1"/>
  <c r="AK42" i="4"/>
  <c r="AS42" i="4" s="1"/>
  <c r="AU43" i="4"/>
  <c r="BD43" i="4"/>
  <c r="AT43" i="4"/>
  <c r="T43" i="4"/>
  <c r="U43" i="4" s="1"/>
  <c r="K43" i="4"/>
  <c r="J44" i="4"/>
  <c r="AW43" i="4"/>
  <c r="AX43" i="5" l="1"/>
  <c r="BU43" i="5" s="1"/>
  <c r="AK43" i="5"/>
  <c r="AS43" i="5" s="1"/>
  <c r="AU44" i="5"/>
  <c r="J45" i="5"/>
  <c r="BD44" i="5"/>
  <c r="AW44" i="5"/>
  <c r="T44" i="5"/>
  <c r="U44" i="5" s="1"/>
  <c r="K44" i="5"/>
  <c r="AT44" i="5"/>
  <c r="AU44" i="4"/>
  <c r="AT44" i="4"/>
  <c r="BD44" i="4"/>
  <c r="K44" i="4"/>
  <c r="AW44" i="4"/>
  <c r="T44" i="4"/>
  <c r="U44" i="4" s="1"/>
  <c r="J45" i="4"/>
  <c r="AE44" i="4"/>
  <c r="AK43" i="4"/>
  <c r="AS43" i="4" s="1"/>
  <c r="AX43" i="4"/>
  <c r="BU43" i="4" s="1"/>
  <c r="AT45" i="5" l="1"/>
  <c r="J46" i="5"/>
  <c r="AW45" i="5"/>
  <c r="K45" i="5"/>
  <c r="BD45" i="5"/>
  <c r="AU45" i="5"/>
  <c r="T45" i="5"/>
  <c r="U45" i="5" s="1"/>
  <c r="AK44" i="5"/>
  <c r="AS44" i="5" s="1"/>
  <c r="AX44" i="5"/>
  <c r="BU44" i="5" s="1"/>
  <c r="J46" i="4"/>
  <c r="BD45" i="4"/>
  <c r="AW45" i="4"/>
  <c r="T45" i="4"/>
  <c r="U45" i="4" s="1"/>
  <c r="K45" i="4"/>
  <c r="AU45" i="4"/>
  <c r="AT45" i="4"/>
  <c r="AE45" i="4"/>
  <c r="AK44" i="4"/>
  <c r="AS44" i="4" s="1"/>
  <c r="AX44" i="4"/>
  <c r="BU44" i="4" s="1"/>
  <c r="AV391" i="2"/>
  <c r="AI391" i="2"/>
  <c r="AH391" i="2" s="1"/>
  <c r="Z391" i="2"/>
  <c r="AF391" i="2" s="1"/>
  <c r="N391" i="2"/>
  <c r="AC391" i="2" s="1"/>
  <c r="H391" i="2"/>
  <c r="C391" i="2"/>
  <c r="AV390" i="2"/>
  <c r="AI390" i="2"/>
  <c r="AH390" i="2" s="1"/>
  <c r="AF390" i="2"/>
  <c r="BQ387" i="2" s="1"/>
  <c r="BR387" i="2" s="1"/>
  <c r="BS387" i="2" s="1"/>
  <c r="Z390" i="2"/>
  <c r="R390" i="2"/>
  <c r="N390" i="2"/>
  <c r="AC390" i="2" s="1"/>
  <c r="H390" i="2"/>
  <c r="C390" i="2"/>
  <c r="G390" i="2" s="1"/>
  <c r="AV389" i="2"/>
  <c r="AI389" i="2"/>
  <c r="AH389" i="2" s="1"/>
  <c r="Z389" i="2"/>
  <c r="AF389" i="2" s="1"/>
  <c r="BQ386" i="2" s="1"/>
  <c r="BR386" i="2" s="1"/>
  <c r="BS386" i="2" s="1"/>
  <c r="R389" i="2"/>
  <c r="N389" i="2"/>
  <c r="AC389" i="2" s="1"/>
  <c r="H389" i="2"/>
  <c r="C389" i="2"/>
  <c r="AL389" i="2" s="1"/>
  <c r="AV388" i="2"/>
  <c r="AI388" i="2"/>
  <c r="AH388" i="2" s="1"/>
  <c r="Z388" i="2"/>
  <c r="AF388" i="2" s="1"/>
  <c r="BQ385" i="2" s="1"/>
  <c r="BR385" i="2" s="1"/>
  <c r="BS385" i="2" s="1"/>
  <c r="R388" i="2"/>
  <c r="N388" i="2"/>
  <c r="AC388" i="2" s="1"/>
  <c r="H388" i="2"/>
  <c r="C388" i="2"/>
  <c r="AL388" i="2" s="1"/>
  <c r="AV387" i="2"/>
  <c r="AI387" i="2"/>
  <c r="AH387" i="2" s="1"/>
  <c r="Z387" i="2"/>
  <c r="AF387" i="2" s="1"/>
  <c r="BQ384" i="2" s="1"/>
  <c r="BR384" i="2" s="1"/>
  <c r="BS384" i="2" s="1"/>
  <c r="R387" i="2"/>
  <c r="N387" i="2"/>
  <c r="AC387" i="2" s="1"/>
  <c r="H387" i="2"/>
  <c r="C387" i="2"/>
  <c r="AL387" i="2" s="1"/>
  <c r="AV386" i="2"/>
  <c r="AI386" i="2"/>
  <c r="AH386" i="2" s="1"/>
  <c r="Z386" i="2"/>
  <c r="AF386" i="2" s="1"/>
  <c r="R386" i="2"/>
  <c r="N386" i="2"/>
  <c r="AC386" i="2" s="1"/>
  <c r="H386" i="2"/>
  <c r="C386" i="2"/>
  <c r="G386" i="2" s="1"/>
  <c r="AV385" i="2"/>
  <c r="AI385" i="2"/>
  <c r="AH385" i="2" s="1"/>
  <c r="Z385" i="2"/>
  <c r="AF385" i="2" s="1"/>
  <c r="BQ381" i="2" s="1"/>
  <c r="BR381" i="2" s="1"/>
  <c r="BS381" i="2" s="1"/>
  <c r="R385" i="2"/>
  <c r="N385" i="2"/>
  <c r="AC385" i="2" s="1"/>
  <c r="H385" i="2"/>
  <c r="C385" i="2"/>
  <c r="AV384" i="2"/>
  <c r="AI384" i="2"/>
  <c r="AH384" i="2" s="1"/>
  <c r="Z384" i="2"/>
  <c r="AF384" i="2" s="1"/>
  <c r="BQ380" i="2" s="1"/>
  <c r="BR380" i="2" s="1"/>
  <c r="BS380" i="2" s="1"/>
  <c r="R384" i="2"/>
  <c r="N384" i="2"/>
  <c r="AC384" i="2" s="1"/>
  <c r="H384" i="2"/>
  <c r="C384" i="2"/>
  <c r="AV383" i="2"/>
  <c r="AI383" i="2"/>
  <c r="AH383" i="2" s="1"/>
  <c r="Z383" i="2"/>
  <c r="AF383" i="2" s="1"/>
  <c r="R383" i="2"/>
  <c r="N383" i="2"/>
  <c r="AC383" i="2" s="1"/>
  <c r="H383" i="2"/>
  <c r="G383" i="2"/>
  <c r="C383" i="2"/>
  <c r="BQ382" i="2"/>
  <c r="BR382" i="2" s="1"/>
  <c r="BS382" i="2" s="1"/>
  <c r="AV382" i="2"/>
  <c r="AI382" i="2"/>
  <c r="AH382" i="2" s="1"/>
  <c r="Z382" i="2"/>
  <c r="AF382" i="2" s="1"/>
  <c r="R382" i="2"/>
  <c r="N382" i="2"/>
  <c r="AC382" i="2" s="1"/>
  <c r="H382" i="2"/>
  <c r="C382" i="2"/>
  <c r="G382" i="2" s="1"/>
  <c r="AV381" i="2"/>
  <c r="AI381" i="2"/>
  <c r="AH381" i="2" s="1"/>
  <c r="Z381" i="2"/>
  <c r="AF381" i="2" s="1"/>
  <c r="R381" i="2"/>
  <c r="N381" i="2"/>
  <c r="AC381" i="2" s="1"/>
  <c r="H381" i="2"/>
  <c r="C381" i="2"/>
  <c r="AV380" i="2"/>
  <c r="AI380" i="2"/>
  <c r="AH380" i="2" s="1"/>
  <c r="Z380" i="2"/>
  <c r="AF380" i="2" s="1"/>
  <c r="R380" i="2"/>
  <c r="N380" i="2"/>
  <c r="AC380" i="2" s="1"/>
  <c r="H380" i="2"/>
  <c r="C380" i="2"/>
  <c r="AV379" i="2"/>
  <c r="AI379" i="2"/>
  <c r="AH379" i="2" s="1"/>
  <c r="Z379" i="2"/>
  <c r="AF379" i="2" s="1"/>
  <c r="R379" i="2"/>
  <c r="N379" i="2"/>
  <c r="AC379" i="2" s="1"/>
  <c r="H379" i="2"/>
  <c r="G379" i="2"/>
  <c r="C379" i="2"/>
  <c r="AV378" i="2"/>
  <c r="AI378" i="2"/>
  <c r="AH378" i="2"/>
  <c r="Z378" i="2"/>
  <c r="AF378" i="2" s="1"/>
  <c r="N378" i="2"/>
  <c r="AC378" i="2" s="1"/>
  <c r="H378" i="2"/>
  <c r="C378" i="2"/>
  <c r="AV377" i="2"/>
  <c r="AI377" i="2"/>
  <c r="AH377" i="2" s="1"/>
  <c r="Z377" i="2"/>
  <c r="AF377" i="2" s="1"/>
  <c r="BQ374" i="2" s="1"/>
  <c r="BR374" i="2" s="1"/>
  <c r="BS374" i="2" s="1"/>
  <c r="R377" i="2"/>
  <c r="N377" i="2"/>
  <c r="AC377" i="2" s="1"/>
  <c r="H377" i="2"/>
  <c r="G377" i="2"/>
  <c r="C377" i="2"/>
  <c r="AV376" i="2"/>
  <c r="AI376" i="2"/>
  <c r="AH376" i="2" s="1"/>
  <c r="AF376" i="2"/>
  <c r="BQ373" i="2" s="1"/>
  <c r="BR373" i="2" s="1"/>
  <c r="BS373" i="2" s="1"/>
  <c r="Z376" i="2"/>
  <c r="R376" i="2"/>
  <c r="N376" i="2"/>
  <c r="AC376" i="2" s="1"/>
  <c r="H376" i="2"/>
  <c r="C376" i="2"/>
  <c r="AL376" i="2" s="1"/>
  <c r="AV375" i="2"/>
  <c r="AI375" i="2"/>
  <c r="AH375" i="2" s="1"/>
  <c r="Z375" i="2"/>
  <c r="AF375" i="2" s="1"/>
  <c r="BQ372" i="2" s="1"/>
  <c r="BR372" i="2" s="1"/>
  <c r="BS372" i="2" s="1"/>
  <c r="R375" i="2"/>
  <c r="N375" i="2"/>
  <c r="AC375" i="2" s="1"/>
  <c r="H375" i="2"/>
  <c r="C375" i="2"/>
  <c r="AL375" i="2" s="1"/>
  <c r="AV374" i="2"/>
  <c r="AI374" i="2"/>
  <c r="AH374" i="2" s="1"/>
  <c r="Z374" i="2"/>
  <c r="AF374" i="2" s="1"/>
  <c r="BQ371" i="2" s="1"/>
  <c r="BR371" i="2" s="1"/>
  <c r="BS371" i="2" s="1"/>
  <c r="R374" i="2"/>
  <c r="N374" i="2"/>
  <c r="AC374" i="2" s="1"/>
  <c r="H374" i="2"/>
  <c r="C374" i="2"/>
  <c r="AV373" i="2"/>
  <c r="AI373" i="2"/>
  <c r="AH373" i="2" s="1"/>
  <c r="Z373" i="2"/>
  <c r="AF373" i="2" s="1"/>
  <c r="BQ369" i="2" s="1"/>
  <c r="BR369" i="2" s="1"/>
  <c r="R373" i="2"/>
  <c r="N373" i="2"/>
  <c r="AC373" i="2" s="1"/>
  <c r="H373" i="2"/>
  <c r="C373" i="2"/>
  <c r="AL373" i="2" s="1"/>
  <c r="AV372" i="2"/>
  <c r="AI372" i="2"/>
  <c r="AH372" i="2" s="1"/>
  <c r="Z372" i="2"/>
  <c r="AF372" i="2" s="1"/>
  <c r="BQ368" i="2" s="1"/>
  <c r="BR368" i="2" s="1"/>
  <c r="BS368" i="2" s="1"/>
  <c r="R372" i="2"/>
  <c r="N372" i="2"/>
  <c r="AC372" i="2" s="1"/>
  <c r="H372" i="2"/>
  <c r="C372" i="2"/>
  <c r="G372" i="2" s="1"/>
  <c r="AV371" i="2"/>
  <c r="AI371" i="2"/>
  <c r="AH371" i="2" s="1"/>
  <c r="Z371" i="2"/>
  <c r="AF371" i="2" s="1"/>
  <c r="BQ367" i="2" s="1"/>
  <c r="BR367" i="2" s="1"/>
  <c r="BS367" i="2" s="1"/>
  <c r="R371" i="2"/>
  <c r="N371" i="2"/>
  <c r="AC371" i="2" s="1"/>
  <c r="H371" i="2"/>
  <c r="C371" i="2"/>
  <c r="G371" i="2" s="1"/>
  <c r="AV370" i="2"/>
  <c r="AL370" i="2"/>
  <c r="AI370" i="2"/>
  <c r="AH370" i="2" s="1"/>
  <c r="AC370" i="2"/>
  <c r="Z370" i="2"/>
  <c r="AF370" i="2" s="1"/>
  <c r="R370" i="2"/>
  <c r="N370" i="2"/>
  <c r="H370" i="2"/>
  <c r="C370" i="2"/>
  <c r="G370" i="2" s="1"/>
  <c r="BS369" i="2"/>
  <c r="AV369" i="2"/>
  <c r="AL369" i="2"/>
  <c r="AI369" i="2"/>
  <c r="AH369" i="2" s="1"/>
  <c r="AC369" i="2"/>
  <c r="Z369" i="2"/>
  <c r="AF369" i="2" s="1"/>
  <c r="R369" i="2"/>
  <c r="N369" i="2"/>
  <c r="H369" i="2"/>
  <c r="C369" i="2"/>
  <c r="AV368" i="2"/>
  <c r="AI368" i="2"/>
  <c r="AH368" i="2" s="1"/>
  <c r="AC368" i="2"/>
  <c r="Z368" i="2"/>
  <c r="AF368" i="2" s="1"/>
  <c r="R368" i="2"/>
  <c r="N368" i="2"/>
  <c r="H368" i="2"/>
  <c r="C368" i="2"/>
  <c r="AL368" i="2" s="1"/>
  <c r="AV367" i="2"/>
  <c r="AI367" i="2"/>
  <c r="AH367" i="2" s="1"/>
  <c r="Z367" i="2"/>
  <c r="AF367" i="2" s="1"/>
  <c r="R367" i="2"/>
  <c r="N367" i="2"/>
  <c r="AC367" i="2" s="1"/>
  <c r="H367" i="2"/>
  <c r="C367" i="2"/>
  <c r="AL367" i="2" s="1"/>
  <c r="AV366" i="2"/>
  <c r="AI366" i="2"/>
  <c r="AH366" i="2" s="1"/>
  <c r="Z366" i="2"/>
  <c r="AF366" i="2" s="1"/>
  <c r="R366" i="2"/>
  <c r="N366" i="2"/>
  <c r="AC366" i="2" s="1"/>
  <c r="H366" i="2"/>
  <c r="C366" i="2"/>
  <c r="G366" i="2" s="1"/>
  <c r="AV365" i="2"/>
  <c r="AI365" i="2"/>
  <c r="AH365" i="2"/>
  <c r="Z365" i="2"/>
  <c r="AF365" i="2" s="1"/>
  <c r="N365" i="2"/>
  <c r="AC365" i="2" s="1"/>
  <c r="H365" i="2"/>
  <c r="C365" i="2"/>
  <c r="G365" i="2" s="1"/>
  <c r="AV364" i="2"/>
  <c r="AI364" i="2"/>
  <c r="AH364" i="2" s="1"/>
  <c r="Z364" i="2"/>
  <c r="AF364" i="2" s="1"/>
  <c r="BQ361" i="2" s="1"/>
  <c r="BR361" i="2" s="1"/>
  <c r="BS361" i="2" s="1"/>
  <c r="R364" i="2"/>
  <c r="N364" i="2"/>
  <c r="AC364" i="2" s="1"/>
  <c r="H364" i="2"/>
  <c r="C364" i="2"/>
  <c r="G364" i="2" s="1"/>
  <c r="AV363" i="2"/>
  <c r="AI363" i="2"/>
  <c r="AH363" i="2" s="1"/>
  <c r="Z363" i="2"/>
  <c r="AF363" i="2" s="1"/>
  <c r="BQ360" i="2" s="1"/>
  <c r="BR360" i="2" s="1"/>
  <c r="BS360" i="2" s="1"/>
  <c r="R363" i="2"/>
  <c r="N363" i="2"/>
  <c r="AC363" i="2" s="1"/>
  <c r="H363" i="2"/>
  <c r="C363" i="2"/>
  <c r="AL363" i="2" s="1"/>
  <c r="AV362" i="2"/>
  <c r="AI362" i="2"/>
  <c r="AH362" i="2"/>
  <c r="Z362" i="2"/>
  <c r="AF362" i="2" s="1"/>
  <c r="R362" i="2"/>
  <c r="N362" i="2"/>
  <c r="AC362" i="2" s="1"/>
  <c r="H362" i="2"/>
  <c r="C362" i="2"/>
  <c r="AL362" i="2" s="1"/>
  <c r="AV361" i="2"/>
  <c r="AI361" i="2"/>
  <c r="AH361" i="2"/>
  <c r="Z361" i="2"/>
  <c r="AF361" i="2" s="1"/>
  <c r="BQ358" i="2" s="1"/>
  <c r="BR358" i="2" s="1"/>
  <c r="BS358" i="2" s="1"/>
  <c r="R361" i="2"/>
  <c r="N361" i="2"/>
  <c r="AC361" i="2" s="1"/>
  <c r="H361" i="2"/>
  <c r="C361" i="2"/>
  <c r="AL361" i="2" s="1"/>
  <c r="AV360" i="2"/>
  <c r="AI360" i="2"/>
  <c r="AH360" i="2" s="1"/>
  <c r="Z360" i="2"/>
  <c r="AF360" i="2" s="1"/>
  <c r="BQ356" i="2" s="1"/>
  <c r="BR356" i="2" s="1"/>
  <c r="BS356" i="2" s="1"/>
  <c r="R360" i="2"/>
  <c r="N360" i="2"/>
  <c r="AC360" i="2" s="1"/>
  <c r="H360" i="2"/>
  <c r="C360" i="2"/>
  <c r="BQ359" i="2"/>
  <c r="BR359" i="2" s="1"/>
  <c r="BS359" i="2" s="1"/>
  <c r="AV359" i="2"/>
  <c r="AI359" i="2"/>
  <c r="AH359" i="2" s="1"/>
  <c r="Z359" i="2"/>
  <c r="AF359" i="2" s="1"/>
  <c r="BQ355" i="2" s="1"/>
  <c r="BR355" i="2" s="1"/>
  <c r="BS355" i="2" s="1"/>
  <c r="R359" i="2"/>
  <c r="N359" i="2"/>
  <c r="AC359" i="2" s="1"/>
  <c r="H359" i="2"/>
  <c r="C359" i="2"/>
  <c r="AV358" i="2"/>
  <c r="AI358" i="2"/>
  <c r="AH358" i="2" s="1"/>
  <c r="Z358" i="2"/>
  <c r="AF358" i="2" s="1"/>
  <c r="BQ354" i="2" s="1"/>
  <c r="BR354" i="2" s="1"/>
  <c r="BS354" i="2" s="1"/>
  <c r="R358" i="2"/>
  <c r="N358" i="2"/>
  <c r="AC358" i="2" s="1"/>
  <c r="H358" i="2"/>
  <c r="C358" i="2"/>
  <c r="G358" i="2" s="1"/>
  <c r="AV357" i="2"/>
  <c r="AI357" i="2"/>
  <c r="AH357" i="2" s="1"/>
  <c r="Z357" i="2"/>
  <c r="AF357" i="2" s="1"/>
  <c r="R357" i="2"/>
  <c r="N357" i="2"/>
  <c r="AC357" i="2" s="1"/>
  <c r="H357" i="2"/>
  <c r="C357" i="2"/>
  <c r="G357" i="2" s="1"/>
  <c r="AV356" i="2"/>
  <c r="AI356" i="2"/>
  <c r="AH356" i="2" s="1"/>
  <c r="AC356" i="2"/>
  <c r="Z356" i="2"/>
  <c r="AF356" i="2" s="1"/>
  <c r="R356" i="2"/>
  <c r="N356" i="2"/>
  <c r="H356" i="2"/>
  <c r="C356" i="2"/>
  <c r="AV355" i="2"/>
  <c r="AI355" i="2"/>
  <c r="AH355" i="2" s="1"/>
  <c r="Z355" i="2"/>
  <c r="AF355" i="2" s="1"/>
  <c r="R355" i="2"/>
  <c r="N355" i="2"/>
  <c r="AC355" i="2" s="1"/>
  <c r="H355" i="2"/>
  <c r="C355" i="2"/>
  <c r="AV354" i="2"/>
  <c r="AI354" i="2"/>
  <c r="AH354" i="2" s="1"/>
  <c r="Z354" i="2"/>
  <c r="AF354" i="2" s="1"/>
  <c r="BQ357" i="2" s="1"/>
  <c r="R354" i="2"/>
  <c r="N354" i="2"/>
  <c r="AC354" i="2" s="1"/>
  <c r="H354" i="2"/>
  <c r="G354" i="2"/>
  <c r="C354" i="2"/>
  <c r="AV353" i="2"/>
  <c r="AI353" i="2"/>
  <c r="AH353" i="2" s="1"/>
  <c r="AC353" i="2"/>
  <c r="Z353" i="2"/>
  <c r="AF353" i="2" s="1"/>
  <c r="R353" i="2"/>
  <c r="N353" i="2"/>
  <c r="H353" i="2"/>
  <c r="C353" i="2"/>
  <c r="AL353" i="2" s="1"/>
  <c r="AV351" i="2"/>
  <c r="AI351" i="2"/>
  <c r="AH351" i="2" s="1"/>
  <c r="Z351" i="2"/>
  <c r="AF351" i="2" s="1"/>
  <c r="N351" i="2"/>
  <c r="AC351" i="2" s="1"/>
  <c r="H351" i="2"/>
  <c r="C351" i="2"/>
  <c r="AV350" i="2"/>
  <c r="AI350" i="2"/>
  <c r="AH350" i="2" s="1"/>
  <c r="AF350" i="2"/>
  <c r="BQ345" i="2" s="1"/>
  <c r="BR345" i="2" s="1"/>
  <c r="BS345" i="2" s="1"/>
  <c r="Z350" i="2"/>
  <c r="N350" i="2"/>
  <c r="AC350" i="2" s="1"/>
  <c r="H350" i="2"/>
  <c r="C350" i="2"/>
  <c r="AV349" i="2"/>
  <c r="AI349" i="2"/>
  <c r="AH349" i="2" s="1"/>
  <c r="Z349" i="2"/>
  <c r="AF349" i="2" s="1"/>
  <c r="R349" i="2"/>
  <c r="N349" i="2"/>
  <c r="AC349" i="2" s="1"/>
  <c r="H349" i="2"/>
  <c r="C349" i="2"/>
  <c r="AV348" i="2"/>
  <c r="AI348" i="2"/>
  <c r="AH348" i="2" s="1"/>
  <c r="Z348" i="2"/>
  <c r="AF348" i="2" s="1"/>
  <c r="R348" i="2"/>
  <c r="N348" i="2"/>
  <c r="AC348" i="2" s="1"/>
  <c r="H348" i="2"/>
  <c r="C348" i="2"/>
  <c r="AV347" i="2"/>
  <c r="AI347" i="2"/>
  <c r="AH347" i="2" s="1"/>
  <c r="Z347" i="2"/>
  <c r="AF347" i="2" s="1"/>
  <c r="R347" i="2"/>
  <c r="N347" i="2"/>
  <c r="AC347" i="2" s="1"/>
  <c r="H347" i="2"/>
  <c r="C347" i="2"/>
  <c r="AV346" i="2"/>
  <c r="AI346" i="2"/>
  <c r="AH346" i="2" s="1"/>
  <c r="Z346" i="2"/>
  <c r="AF346" i="2" s="1"/>
  <c r="R346" i="2"/>
  <c r="N346" i="2"/>
  <c r="AC346" i="2" s="1"/>
  <c r="H346" i="2"/>
  <c r="C346" i="2"/>
  <c r="AV345" i="2"/>
  <c r="R345" i="2"/>
  <c r="N345" i="2"/>
  <c r="AC345" i="2" s="1"/>
  <c r="H345" i="2"/>
  <c r="C345" i="2"/>
  <c r="AL345" i="2" s="1"/>
  <c r="AV344" i="2"/>
  <c r="AI344" i="2"/>
  <c r="AI345" i="2" s="1"/>
  <c r="Z344" i="2"/>
  <c r="AF344" i="2" s="1"/>
  <c r="R344" i="2"/>
  <c r="N344" i="2"/>
  <c r="AC344" i="2" s="1"/>
  <c r="H344" i="2"/>
  <c r="C344" i="2"/>
  <c r="AL344" i="2" s="1"/>
  <c r="AV343" i="2"/>
  <c r="AI343" i="2"/>
  <c r="AH343" i="2" s="1"/>
  <c r="Z343" i="2"/>
  <c r="AF343" i="2" s="1"/>
  <c r="BQ342" i="2" s="1"/>
  <c r="BR342" i="2" s="1"/>
  <c r="BS342" i="2" s="1"/>
  <c r="R343" i="2"/>
  <c r="N343" i="2"/>
  <c r="AC343" i="2" s="1"/>
  <c r="H343" i="2"/>
  <c r="C343" i="2"/>
  <c r="AL343" i="2" s="1"/>
  <c r="AV342" i="2"/>
  <c r="AI342" i="2"/>
  <c r="AH342" i="2" s="1"/>
  <c r="AC342" i="2"/>
  <c r="Z342" i="2"/>
  <c r="AF342" i="2" s="1"/>
  <c r="BQ341" i="2" s="1"/>
  <c r="BR341" i="2" s="1"/>
  <c r="R342" i="2"/>
  <c r="N342" i="2"/>
  <c r="H342" i="2"/>
  <c r="C342" i="2"/>
  <c r="AL342" i="2" s="1"/>
  <c r="AV341" i="2"/>
  <c r="AI341" i="2"/>
  <c r="AH341" i="2" s="1"/>
  <c r="Z341" i="2"/>
  <c r="AF341" i="2" s="1"/>
  <c r="R341" i="2"/>
  <c r="N341" i="2"/>
  <c r="AC341" i="2" s="1"/>
  <c r="H341" i="2"/>
  <c r="C341" i="2"/>
  <c r="G341" i="2" s="1"/>
  <c r="AV340" i="2"/>
  <c r="AI340" i="2"/>
  <c r="AH340" i="2" s="1"/>
  <c r="Z340" i="2"/>
  <c r="AF340" i="2" s="1"/>
  <c r="BQ339" i="2" s="1"/>
  <c r="BR339" i="2" s="1"/>
  <c r="BS339" i="2" s="1"/>
  <c r="R340" i="2"/>
  <c r="N340" i="2"/>
  <c r="AC340" i="2" s="1"/>
  <c r="H340" i="2"/>
  <c r="C340" i="2"/>
  <c r="AL340" i="2" s="1"/>
  <c r="AV339" i="2"/>
  <c r="AI339" i="2"/>
  <c r="AH339" i="2" s="1"/>
  <c r="Z339" i="2"/>
  <c r="AF339" i="2" s="1"/>
  <c r="R339" i="2"/>
  <c r="N339" i="2"/>
  <c r="AC339" i="2" s="1"/>
  <c r="H339" i="2"/>
  <c r="C339" i="2"/>
  <c r="AL339" i="2" s="1"/>
  <c r="BQ338" i="2"/>
  <c r="BR338" i="2" s="1"/>
  <c r="BS338" i="2" s="1"/>
  <c r="AV338" i="2"/>
  <c r="AI338" i="2"/>
  <c r="AH338" i="2" s="1"/>
  <c r="Z338" i="2"/>
  <c r="AF338" i="2" s="1"/>
  <c r="R338" i="2"/>
  <c r="N338" i="2"/>
  <c r="AC338" i="2" s="1"/>
  <c r="H338" i="2"/>
  <c r="C338" i="2"/>
  <c r="AV337" i="2"/>
  <c r="AI337" i="2"/>
  <c r="AH337" i="2" s="1"/>
  <c r="Z337" i="2"/>
  <c r="AF337" i="2" s="1"/>
  <c r="N337" i="2"/>
  <c r="AC337" i="2" s="1"/>
  <c r="H337" i="2"/>
  <c r="C337" i="2"/>
  <c r="G337" i="2" s="1"/>
  <c r="AV336" i="2"/>
  <c r="AI336" i="2"/>
  <c r="AH336" i="2" s="1"/>
  <c r="Z336" i="2"/>
  <c r="AF336" i="2" s="1"/>
  <c r="BQ333" i="2" s="1"/>
  <c r="BR333" i="2" s="1"/>
  <c r="BS333" i="2" s="1"/>
  <c r="R336" i="2"/>
  <c r="N336" i="2"/>
  <c r="AC336" i="2" s="1"/>
  <c r="H336" i="2"/>
  <c r="C336" i="2"/>
  <c r="AL336" i="2" s="1"/>
  <c r="AV335" i="2"/>
  <c r="AI335" i="2"/>
  <c r="AH335" i="2" s="1"/>
  <c r="Z335" i="2"/>
  <c r="AF335" i="2" s="1"/>
  <c r="BQ332" i="2" s="1"/>
  <c r="BR332" i="2" s="1"/>
  <c r="BS332" i="2" s="1"/>
  <c r="R335" i="2"/>
  <c r="N335" i="2"/>
  <c r="AC335" i="2" s="1"/>
  <c r="H335" i="2"/>
  <c r="C335" i="2"/>
  <c r="AL335" i="2" s="1"/>
  <c r="AV334" i="2"/>
  <c r="AI334" i="2"/>
  <c r="AH334" i="2" s="1"/>
  <c r="Z334" i="2"/>
  <c r="AF334" i="2" s="1"/>
  <c r="R334" i="2"/>
  <c r="N334" i="2"/>
  <c r="AC334" i="2" s="1"/>
  <c r="H334" i="2"/>
  <c r="C334" i="2"/>
  <c r="AL334" i="2" s="1"/>
  <c r="AV333" i="2"/>
  <c r="AI333" i="2"/>
  <c r="AH333" i="2"/>
  <c r="Z333" i="2"/>
  <c r="AF333" i="2" s="1"/>
  <c r="R333" i="2"/>
  <c r="N333" i="2"/>
  <c r="AC333" i="2" s="1"/>
  <c r="H333" i="2"/>
  <c r="C333" i="2"/>
  <c r="AL333" i="2" s="1"/>
  <c r="AV332" i="2"/>
  <c r="AI332" i="2"/>
  <c r="AH332" i="2" s="1"/>
  <c r="Z332" i="2"/>
  <c r="AF332" i="2" s="1"/>
  <c r="R332" i="2"/>
  <c r="N332" i="2"/>
  <c r="AC332" i="2" s="1"/>
  <c r="H332" i="2"/>
  <c r="G332" i="2"/>
  <c r="C332" i="2"/>
  <c r="BQ331" i="2"/>
  <c r="BR331" i="2" s="1"/>
  <c r="BS331" i="2" s="1"/>
  <c r="AV331" i="2"/>
  <c r="AI331" i="2"/>
  <c r="AH331" i="2" s="1"/>
  <c r="Z331" i="2"/>
  <c r="AF331" i="2" s="1"/>
  <c r="BQ327" i="2" s="1"/>
  <c r="BR327" i="2" s="1"/>
  <c r="BS327" i="2" s="1"/>
  <c r="R331" i="2"/>
  <c r="N331" i="2"/>
  <c r="AC331" i="2" s="1"/>
  <c r="H331" i="2"/>
  <c r="G331" i="2"/>
  <c r="C331" i="2"/>
  <c r="BQ330" i="2"/>
  <c r="BR330" i="2" s="1"/>
  <c r="BS330" i="2" s="1"/>
  <c r="AV330" i="2"/>
  <c r="AI330" i="2"/>
  <c r="AH330" i="2" s="1"/>
  <c r="Z330" i="2"/>
  <c r="AF330" i="2" s="1"/>
  <c r="R330" i="2"/>
  <c r="N330" i="2"/>
  <c r="AC330" i="2" s="1"/>
  <c r="H330" i="2"/>
  <c r="C330" i="2"/>
  <c r="AV329" i="2"/>
  <c r="AI329" i="2"/>
  <c r="AH329" i="2" s="1"/>
  <c r="Z329" i="2"/>
  <c r="AF329" i="2" s="1"/>
  <c r="R329" i="2"/>
  <c r="N329" i="2"/>
  <c r="AC329" i="2" s="1"/>
  <c r="H329" i="2"/>
  <c r="C329" i="2"/>
  <c r="BQ328" i="2"/>
  <c r="BR328" i="2" s="1"/>
  <c r="BS328" i="2" s="1"/>
  <c r="AV328" i="2"/>
  <c r="AI328" i="2"/>
  <c r="AH328" i="2" s="1"/>
  <c r="Z328" i="2"/>
  <c r="AF328" i="2" s="1"/>
  <c r="R328" i="2"/>
  <c r="N328" i="2"/>
  <c r="AC328" i="2" s="1"/>
  <c r="H328" i="2"/>
  <c r="C328" i="2"/>
  <c r="AV327" i="2"/>
  <c r="AI327" i="2"/>
  <c r="AH327" i="2" s="1"/>
  <c r="Z327" i="2"/>
  <c r="AF327" i="2" s="1"/>
  <c r="R327" i="2"/>
  <c r="N327" i="2"/>
  <c r="AC327" i="2" s="1"/>
  <c r="H327" i="2"/>
  <c r="C327" i="2"/>
  <c r="BQ326" i="2"/>
  <c r="BR326" i="2" s="1"/>
  <c r="BS326" i="2" s="1"/>
  <c r="AV326" i="2"/>
  <c r="AI326" i="2"/>
  <c r="AH326" i="2" s="1"/>
  <c r="Z326" i="2"/>
  <c r="AF326" i="2" s="1"/>
  <c r="R326" i="2"/>
  <c r="N326" i="2"/>
  <c r="AC326" i="2" s="1"/>
  <c r="H326" i="2"/>
  <c r="C326" i="2"/>
  <c r="AV325" i="2"/>
  <c r="AI325" i="2"/>
  <c r="AH325" i="2" s="1"/>
  <c r="Z325" i="2"/>
  <c r="AF325" i="2" s="1"/>
  <c r="R325" i="2"/>
  <c r="N325" i="2"/>
  <c r="AC325" i="2" s="1"/>
  <c r="H325" i="2"/>
  <c r="C325" i="2"/>
  <c r="AV323" i="2"/>
  <c r="AL323" i="2"/>
  <c r="AI323" i="2"/>
  <c r="AH323" i="2"/>
  <c r="Z323" i="2"/>
  <c r="AF323" i="2" s="1"/>
  <c r="N323" i="2"/>
  <c r="AC323" i="2" s="1"/>
  <c r="H323" i="2"/>
  <c r="C323" i="2"/>
  <c r="G323" i="2" s="1"/>
  <c r="AV322" i="2"/>
  <c r="AL322" i="2"/>
  <c r="AI322" i="2"/>
  <c r="AH322" i="2"/>
  <c r="Z322" i="2"/>
  <c r="AF322" i="2" s="1"/>
  <c r="N322" i="2"/>
  <c r="AC322" i="2" s="1"/>
  <c r="H322" i="2"/>
  <c r="C322" i="2"/>
  <c r="AV321" i="2"/>
  <c r="AI321" i="2"/>
  <c r="AH321" i="2" s="1"/>
  <c r="Z321" i="2"/>
  <c r="AF321" i="2" s="1"/>
  <c r="BQ317" i="2" s="1"/>
  <c r="BR317" i="2" s="1"/>
  <c r="BS317" i="2" s="1"/>
  <c r="N321" i="2"/>
  <c r="AC321" i="2" s="1"/>
  <c r="H321" i="2"/>
  <c r="C321" i="2"/>
  <c r="AL321" i="2" s="1"/>
  <c r="AV320" i="2"/>
  <c r="AI320" i="2"/>
  <c r="AH320" i="2" s="1"/>
  <c r="AC320" i="2"/>
  <c r="Z320" i="2"/>
  <c r="AF320" i="2" s="1"/>
  <c r="BQ316" i="2" s="1"/>
  <c r="BR316" i="2" s="1"/>
  <c r="BS316" i="2" s="1"/>
  <c r="N320" i="2"/>
  <c r="H320" i="2"/>
  <c r="C320" i="2"/>
  <c r="AL320" i="2" s="1"/>
  <c r="AV319" i="2"/>
  <c r="AI319" i="2"/>
  <c r="AH319" i="2" s="1"/>
  <c r="Z319" i="2"/>
  <c r="AF319" i="2" s="1"/>
  <c r="R319" i="2"/>
  <c r="N319" i="2"/>
  <c r="AC319" i="2" s="1"/>
  <c r="H319" i="2"/>
  <c r="C319" i="2"/>
  <c r="G319" i="2" s="1"/>
  <c r="AV318" i="2"/>
  <c r="AI318" i="2"/>
  <c r="AH318" i="2" s="1"/>
  <c r="Z318" i="2"/>
  <c r="AF318" i="2" s="1"/>
  <c r="R318" i="2"/>
  <c r="N318" i="2"/>
  <c r="AC318" i="2" s="1"/>
  <c r="H318" i="2"/>
  <c r="C318" i="2"/>
  <c r="AV317" i="2"/>
  <c r="AI317" i="2"/>
  <c r="AH317" i="2" s="1"/>
  <c r="Z317" i="2"/>
  <c r="AF317" i="2" s="1"/>
  <c r="R317" i="2"/>
  <c r="N317" i="2"/>
  <c r="AC317" i="2" s="1"/>
  <c r="H317" i="2"/>
  <c r="C317" i="2"/>
  <c r="AL317" i="2" s="1"/>
  <c r="AV316" i="2"/>
  <c r="AI316" i="2"/>
  <c r="AH316" i="2" s="1"/>
  <c r="Z316" i="2"/>
  <c r="AF316" i="2" s="1"/>
  <c r="R316" i="2"/>
  <c r="N316" i="2"/>
  <c r="AC316" i="2" s="1"/>
  <c r="H316" i="2"/>
  <c r="C316" i="2"/>
  <c r="G316" i="2" s="1"/>
  <c r="AV315" i="2"/>
  <c r="AI315" i="2"/>
  <c r="AH315" i="2" s="1"/>
  <c r="Z315" i="2"/>
  <c r="AF315" i="2" s="1"/>
  <c r="R315" i="2"/>
  <c r="N315" i="2"/>
  <c r="AC315" i="2" s="1"/>
  <c r="H315" i="2"/>
  <c r="C315" i="2"/>
  <c r="AV314" i="2"/>
  <c r="AL314" i="2"/>
  <c r="AI314" i="2"/>
  <c r="AH314" i="2" s="1"/>
  <c r="Z314" i="2"/>
  <c r="AF314" i="2" s="1"/>
  <c r="N314" i="2"/>
  <c r="AC314" i="2" s="1"/>
  <c r="H314" i="2"/>
  <c r="C314" i="2"/>
  <c r="G314" i="2" s="1"/>
  <c r="AV313" i="2"/>
  <c r="AL313" i="2"/>
  <c r="AI313" i="2"/>
  <c r="AH313" i="2" s="1"/>
  <c r="Z313" i="2"/>
  <c r="AF313" i="2" s="1"/>
  <c r="BQ309" i="2" s="1"/>
  <c r="BR309" i="2" s="1"/>
  <c r="BS309" i="2" s="1"/>
  <c r="N313" i="2"/>
  <c r="AC313" i="2" s="1"/>
  <c r="H313" i="2"/>
  <c r="C313" i="2"/>
  <c r="AV312" i="2"/>
  <c r="AI312" i="2"/>
  <c r="AH312" i="2" s="1"/>
  <c r="Z312" i="2"/>
  <c r="AF312" i="2" s="1"/>
  <c r="R312" i="2"/>
  <c r="N312" i="2"/>
  <c r="AC312" i="2" s="1"/>
  <c r="H312" i="2"/>
  <c r="C312" i="2"/>
  <c r="G312" i="2" s="1"/>
  <c r="AV311" i="2"/>
  <c r="AI311" i="2"/>
  <c r="AH311" i="2" s="1"/>
  <c r="Z311" i="2"/>
  <c r="AF311" i="2" s="1"/>
  <c r="R311" i="2"/>
  <c r="N311" i="2"/>
  <c r="AC311" i="2" s="1"/>
  <c r="H311" i="2"/>
  <c r="C311" i="2"/>
  <c r="AL311" i="2" s="1"/>
  <c r="BQ310" i="2"/>
  <c r="BR310" i="2" s="1"/>
  <c r="BS310" i="2" s="1"/>
  <c r="AV310" i="2"/>
  <c r="AI310" i="2"/>
  <c r="AH310" i="2" s="1"/>
  <c r="Z310" i="2"/>
  <c r="AF310" i="2" s="1"/>
  <c r="R310" i="2"/>
  <c r="N310" i="2"/>
  <c r="AC310" i="2" s="1"/>
  <c r="H310" i="2"/>
  <c r="C310" i="2"/>
  <c r="G310" i="2" s="1"/>
  <c r="AV309" i="2"/>
  <c r="AI309" i="2"/>
  <c r="AH309" i="2" s="1"/>
  <c r="Z309" i="2"/>
  <c r="AF309" i="2" s="1"/>
  <c r="R309" i="2"/>
  <c r="N309" i="2"/>
  <c r="AC309" i="2" s="1"/>
  <c r="H309" i="2"/>
  <c r="C309" i="2"/>
  <c r="G309" i="2" s="1"/>
  <c r="AV308" i="2"/>
  <c r="AL308" i="2"/>
  <c r="AI308" i="2"/>
  <c r="AH308" i="2" s="1"/>
  <c r="Z308" i="2"/>
  <c r="AF308" i="2" s="1"/>
  <c r="R308" i="2"/>
  <c r="N308" i="2"/>
  <c r="AC308" i="2" s="1"/>
  <c r="H308" i="2"/>
  <c r="C308" i="2"/>
  <c r="G308" i="2" s="1"/>
  <c r="AV307" i="2"/>
  <c r="AI307" i="2"/>
  <c r="AH307" i="2" s="1"/>
  <c r="AC307" i="2"/>
  <c r="Z307" i="2"/>
  <c r="AF307" i="2" s="1"/>
  <c r="N307" i="2"/>
  <c r="H307" i="2"/>
  <c r="C307" i="2"/>
  <c r="G307" i="2" s="1"/>
  <c r="AV306" i="2"/>
  <c r="AI306" i="2"/>
  <c r="AH306" i="2" s="1"/>
  <c r="Z306" i="2"/>
  <c r="AF306" i="2" s="1"/>
  <c r="BQ303" i="2" s="1"/>
  <c r="BR303" i="2" s="1"/>
  <c r="BS303" i="2" s="1"/>
  <c r="R306" i="2"/>
  <c r="N306" i="2"/>
  <c r="AC306" i="2" s="1"/>
  <c r="H306" i="2"/>
  <c r="C306" i="2"/>
  <c r="AL306" i="2" s="1"/>
  <c r="AV305" i="2"/>
  <c r="AI305" i="2"/>
  <c r="AH305" i="2" s="1"/>
  <c r="Z305" i="2"/>
  <c r="AF305" i="2" s="1"/>
  <c r="BQ302" i="2" s="1"/>
  <c r="BR302" i="2" s="1"/>
  <c r="BS302" i="2" s="1"/>
  <c r="R305" i="2"/>
  <c r="N305" i="2"/>
  <c r="AC305" i="2" s="1"/>
  <c r="H305" i="2"/>
  <c r="C305" i="2"/>
  <c r="AV304" i="2"/>
  <c r="AI304" i="2"/>
  <c r="AH304" i="2" s="1"/>
  <c r="Z304" i="2"/>
  <c r="AF304" i="2" s="1"/>
  <c r="BQ301" i="2" s="1"/>
  <c r="BR301" i="2" s="1"/>
  <c r="BS301" i="2" s="1"/>
  <c r="R304" i="2"/>
  <c r="N304" i="2"/>
  <c r="AC304" i="2" s="1"/>
  <c r="H304" i="2"/>
  <c r="C304" i="2"/>
  <c r="AV303" i="2"/>
  <c r="AI303" i="2"/>
  <c r="AH303" i="2" s="1"/>
  <c r="Z303" i="2"/>
  <c r="AF303" i="2" s="1"/>
  <c r="BQ300" i="2" s="1"/>
  <c r="BR300" i="2" s="1"/>
  <c r="BS300" i="2" s="1"/>
  <c r="R303" i="2"/>
  <c r="N303" i="2"/>
  <c r="AC303" i="2" s="1"/>
  <c r="H303" i="2"/>
  <c r="C303" i="2"/>
  <c r="AV302" i="2"/>
  <c r="AI302" i="2"/>
  <c r="AH302" i="2" s="1"/>
  <c r="Z302" i="2"/>
  <c r="AF302" i="2" s="1"/>
  <c r="BQ298" i="2" s="1"/>
  <c r="BR298" i="2" s="1"/>
  <c r="BS298" i="2" s="1"/>
  <c r="R302" i="2"/>
  <c r="N302" i="2"/>
  <c r="AC302" i="2" s="1"/>
  <c r="H302" i="2"/>
  <c r="C302" i="2"/>
  <c r="G302" i="2" s="1"/>
  <c r="AV301" i="2"/>
  <c r="AI301" i="2"/>
  <c r="AH301" i="2"/>
  <c r="Z301" i="2"/>
  <c r="AF301" i="2" s="1"/>
  <c r="BQ297" i="2" s="1"/>
  <c r="BR297" i="2" s="1"/>
  <c r="R301" i="2"/>
  <c r="N301" i="2"/>
  <c r="AC301" i="2" s="1"/>
  <c r="H301" i="2"/>
  <c r="C301" i="2"/>
  <c r="G301" i="2" s="1"/>
  <c r="AV300" i="2"/>
  <c r="AL300" i="2"/>
  <c r="AI300" i="2"/>
  <c r="AH300" i="2" s="1"/>
  <c r="Z300" i="2"/>
  <c r="AF300" i="2" s="1"/>
  <c r="BQ296" i="2" s="1"/>
  <c r="BR296" i="2" s="1"/>
  <c r="R300" i="2"/>
  <c r="N300" i="2"/>
  <c r="AC300" i="2" s="1"/>
  <c r="H300" i="2"/>
  <c r="C300" i="2"/>
  <c r="G300" i="2" s="1"/>
  <c r="AV299" i="2"/>
  <c r="AI299" i="2"/>
  <c r="AH299" i="2" s="1"/>
  <c r="Z299" i="2"/>
  <c r="AF299" i="2" s="1"/>
  <c r="R299" i="2"/>
  <c r="N299" i="2"/>
  <c r="AC299" i="2" s="1"/>
  <c r="H299" i="2"/>
  <c r="C299" i="2"/>
  <c r="G299" i="2" s="1"/>
  <c r="AV298" i="2"/>
  <c r="AL298" i="2"/>
  <c r="AI298" i="2"/>
  <c r="AH298" i="2" s="1"/>
  <c r="Z298" i="2"/>
  <c r="AF298" i="2" s="1"/>
  <c r="R298" i="2"/>
  <c r="N298" i="2"/>
  <c r="AC298" i="2" s="1"/>
  <c r="H298" i="2"/>
  <c r="C298" i="2"/>
  <c r="G298" i="2" s="1"/>
  <c r="BS297" i="2"/>
  <c r="AV297" i="2"/>
  <c r="AI297" i="2"/>
  <c r="AH297" i="2"/>
  <c r="Z297" i="2"/>
  <c r="AF297" i="2" s="1"/>
  <c r="R297" i="2"/>
  <c r="N297" i="2"/>
  <c r="AC297" i="2" s="1"/>
  <c r="H297" i="2"/>
  <c r="C297" i="2"/>
  <c r="G297" i="2" s="1"/>
  <c r="BS296" i="2"/>
  <c r="AV296" i="2"/>
  <c r="AL296" i="2"/>
  <c r="AI296" i="2"/>
  <c r="AH296" i="2" s="1"/>
  <c r="Z296" i="2"/>
  <c r="AF296" i="2" s="1"/>
  <c r="R296" i="2"/>
  <c r="N296" i="2"/>
  <c r="AC296" i="2" s="1"/>
  <c r="H296" i="2"/>
  <c r="C296" i="2"/>
  <c r="G296" i="2" s="1"/>
  <c r="AV295" i="2"/>
  <c r="AI295" i="2"/>
  <c r="AH295" i="2" s="1"/>
  <c r="Z295" i="2"/>
  <c r="AF295" i="2" s="1"/>
  <c r="R295" i="2"/>
  <c r="N295" i="2"/>
  <c r="AC295" i="2" s="1"/>
  <c r="H295" i="2"/>
  <c r="C295" i="2"/>
  <c r="AL295" i="2" s="1"/>
  <c r="AV293" i="2"/>
  <c r="AI293" i="2"/>
  <c r="AH293" i="2" s="1"/>
  <c r="Z293" i="2"/>
  <c r="AF293" i="2" s="1"/>
  <c r="BQ288" i="2" s="1"/>
  <c r="BR288" i="2" s="1"/>
  <c r="BS288" i="2" s="1"/>
  <c r="N293" i="2"/>
  <c r="AC293" i="2" s="1"/>
  <c r="H293" i="2"/>
  <c r="C293" i="2"/>
  <c r="AL293" i="2" s="1"/>
  <c r="AV292" i="2"/>
  <c r="AI292" i="2"/>
  <c r="AH292" i="2" s="1"/>
  <c r="Z292" i="2"/>
  <c r="AF292" i="2" s="1"/>
  <c r="BQ287" i="2" s="1"/>
  <c r="N292" i="2"/>
  <c r="AC292" i="2" s="1"/>
  <c r="H292" i="2"/>
  <c r="C292" i="2"/>
  <c r="AL292" i="2" s="1"/>
  <c r="AV291" i="2"/>
  <c r="AI291" i="2"/>
  <c r="AH291" i="2" s="1"/>
  <c r="Z291" i="2"/>
  <c r="AF291" i="2" s="1"/>
  <c r="R291" i="2"/>
  <c r="N291" i="2"/>
  <c r="AC291" i="2" s="1"/>
  <c r="H291" i="2"/>
  <c r="C291" i="2"/>
  <c r="AV290" i="2"/>
  <c r="AI290" i="2"/>
  <c r="AH290" i="2" s="1"/>
  <c r="Z290" i="2"/>
  <c r="AF290" i="2" s="1"/>
  <c r="R290" i="2"/>
  <c r="N290" i="2"/>
  <c r="AC290" i="2" s="1"/>
  <c r="H290" i="2"/>
  <c r="C290" i="2"/>
  <c r="AV289" i="2"/>
  <c r="AI289" i="2"/>
  <c r="AH289" i="2"/>
  <c r="Z289" i="2"/>
  <c r="AF289" i="2" s="1"/>
  <c r="R289" i="2"/>
  <c r="N289" i="2"/>
  <c r="AC289" i="2" s="1"/>
  <c r="H289" i="2"/>
  <c r="C289" i="2"/>
  <c r="AL289" i="2" s="1"/>
  <c r="AV288" i="2"/>
  <c r="AI288" i="2"/>
  <c r="AH288" i="2" s="1"/>
  <c r="Z288" i="2"/>
  <c r="AF288" i="2" s="1"/>
  <c r="R288" i="2"/>
  <c r="N288" i="2"/>
  <c r="AC288" i="2" s="1"/>
  <c r="H288" i="2"/>
  <c r="C288" i="2"/>
  <c r="G288" i="2" s="1"/>
  <c r="BR287" i="2"/>
  <c r="BS287" i="2" s="1"/>
  <c r="AV287" i="2"/>
  <c r="AI287" i="2"/>
  <c r="AH287" i="2" s="1"/>
  <c r="AF287" i="2"/>
  <c r="Z287" i="2"/>
  <c r="R287" i="2"/>
  <c r="N287" i="2"/>
  <c r="AC287" i="2" s="1"/>
  <c r="H287" i="2"/>
  <c r="C287" i="2"/>
  <c r="G287" i="2" s="1"/>
  <c r="AV286" i="2"/>
  <c r="AI286" i="2"/>
  <c r="AH286" i="2" s="1"/>
  <c r="AG286" i="2"/>
  <c r="Z286" i="2"/>
  <c r="AF286" i="2" s="1"/>
  <c r="R286" i="2"/>
  <c r="N286" i="2"/>
  <c r="AC286" i="2" s="1"/>
  <c r="H286" i="2"/>
  <c r="C286" i="2"/>
  <c r="G286" i="2" s="1"/>
  <c r="AV285" i="2"/>
  <c r="AI285" i="2"/>
  <c r="AH285" i="2" s="1"/>
  <c r="Z285" i="2"/>
  <c r="AF285" i="2" s="1"/>
  <c r="BQ280" i="2" s="1"/>
  <c r="BR280" i="2" s="1"/>
  <c r="N285" i="2"/>
  <c r="AC285" i="2" s="1"/>
  <c r="H285" i="2"/>
  <c r="C285" i="2"/>
  <c r="G285" i="2" s="1"/>
  <c r="AV284" i="2"/>
  <c r="AI284" i="2"/>
  <c r="AH284" i="2" s="1"/>
  <c r="Z284" i="2"/>
  <c r="AF284" i="2" s="1"/>
  <c r="BQ279" i="2" s="1"/>
  <c r="BR279" i="2" s="1"/>
  <c r="BS279" i="2" s="1"/>
  <c r="N284" i="2"/>
  <c r="AC284" i="2" s="1"/>
  <c r="H284" i="2"/>
  <c r="C284" i="2"/>
  <c r="AL284" i="2" s="1"/>
  <c r="AV283" i="2"/>
  <c r="AI283" i="2"/>
  <c r="AH283" i="2" s="1"/>
  <c r="Z283" i="2"/>
  <c r="AF283" i="2" s="1"/>
  <c r="R283" i="2"/>
  <c r="N283" i="2"/>
  <c r="AC283" i="2" s="1"/>
  <c r="H283" i="2"/>
  <c r="C283" i="2"/>
  <c r="AL283" i="2" s="1"/>
  <c r="AV282" i="2"/>
  <c r="AI282" i="2"/>
  <c r="AH282" i="2" s="1"/>
  <c r="AF282" i="2"/>
  <c r="Z282" i="2"/>
  <c r="R282" i="2"/>
  <c r="N282" i="2"/>
  <c r="AC282" i="2" s="1"/>
  <c r="H282" i="2"/>
  <c r="C282" i="2"/>
  <c r="G282" i="2" s="1"/>
  <c r="AV281" i="2"/>
  <c r="AI281" i="2"/>
  <c r="AH281" i="2" s="1"/>
  <c r="Z281" i="2"/>
  <c r="AF281" i="2" s="1"/>
  <c r="R281" i="2"/>
  <c r="N281" i="2"/>
  <c r="AC281" i="2" s="1"/>
  <c r="H281" i="2"/>
  <c r="C281" i="2"/>
  <c r="AL281" i="2" s="1"/>
  <c r="BS280" i="2"/>
  <c r="AV280" i="2"/>
  <c r="AI280" i="2"/>
  <c r="AH280" i="2" s="1"/>
  <c r="Z280" i="2"/>
  <c r="AF280" i="2" s="1"/>
  <c r="R280" i="2"/>
  <c r="N280" i="2"/>
  <c r="AC280" i="2" s="1"/>
  <c r="H280" i="2"/>
  <c r="C280" i="2"/>
  <c r="AV279" i="2"/>
  <c r="AI279" i="2"/>
  <c r="AH279" i="2"/>
  <c r="Z279" i="2"/>
  <c r="AF279" i="2" s="1"/>
  <c r="R279" i="2"/>
  <c r="N279" i="2"/>
  <c r="AC279" i="2" s="1"/>
  <c r="H279" i="2"/>
  <c r="G279" i="2"/>
  <c r="C279" i="2"/>
  <c r="AV278" i="2"/>
  <c r="AI278" i="2"/>
  <c r="AH278" i="2" s="1"/>
  <c r="AG278" i="2"/>
  <c r="Z278" i="2"/>
  <c r="AF278" i="2" s="1"/>
  <c r="BQ278" i="2" s="1"/>
  <c r="BR278" i="2" s="1"/>
  <c r="BS278" i="2" s="1"/>
  <c r="R278" i="2"/>
  <c r="N278" i="2"/>
  <c r="AC278" i="2" s="1"/>
  <c r="H278" i="2"/>
  <c r="C278" i="2"/>
  <c r="G278" i="2" s="1"/>
  <c r="AV277" i="2"/>
  <c r="AI277" i="2"/>
  <c r="AH277" i="2" s="1"/>
  <c r="Z277" i="2"/>
  <c r="AF277" i="2" s="1"/>
  <c r="BQ272" i="2" s="1"/>
  <c r="BR272" i="2" s="1"/>
  <c r="BS272" i="2" s="1"/>
  <c r="N277" i="2"/>
  <c r="AC277" i="2" s="1"/>
  <c r="H277" i="2"/>
  <c r="C277" i="2"/>
  <c r="AV276" i="2"/>
  <c r="AI276" i="2"/>
  <c r="AH276" i="2" s="1"/>
  <c r="Z276" i="2"/>
  <c r="AF276" i="2" s="1"/>
  <c r="BQ271" i="2" s="1"/>
  <c r="BR271" i="2" s="1"/>
  <c r="BS271" i="2" s="1"/>
  <c r="N276" i="2"/>
  <c r="AC276" i="2" s="1"/>
  <c r="H276" i="2"/>
  <c r="C276" i="2"/>
  <c r="AL276" i="2" s="1"/>
  <c r="AV275" i="2"/>
  <c r="AI275" i="2"/>
  <c r="AH275" i="2" s="1"/>
  <c r="Z275" i="2"/>
  <c r="AF275" i="2" s="1"/>
  <c r="R275" i="2"/>
  <c r="N275" i="2"/>
  <c r="AC275" i="2" s="1"/>
  <c r="H275" i="2"/>
  <c r="C275" i="2"/>
  <c r="AL275" i="2" s="1"/>
  <c r="AV274" i="2"/>
  <c r="AI274" i="2"/>
  <c r="AH274" i="2" s="1"/>
  <c r="Z274" i="2"/>
  <c r="AF274" i="2" s="1"/>
  <c r="R274" i="2"/>
  <c r="N274" i="2"/>
  <c r="AC274" i="2" s="1"/>
  <c r="H274" i="2"/>
  <c r="G274" i="2"/>
  <c r="C274" i="2"/>
  <c r="AV273" i="2"/>
  <c r="AI273" i="2"/>
  <c r="AH273" i="2"/>
  <c r="Z273" i="2"/>
  <c r="AF273" i="2" s="1"/>
  <c r="R273" i="2"/>
  <c r="N273" i="2"/>
  <c r="AC273" i="2" s="1"/>
  <c r="H273" i="2"/>
  <c r="C273" i="2"/>
  <c r="AV272" i="2"/>
  <c r="AI272" i="2"/>
  <c r="AH272" i="2" s="1"/>
  <c r="AF272" i="2"/>
  <c r="Z272" i="2"/>
  <c r="R272" i="2"/>
  <c r="N272" i="2"/>
  <c r="AC272" i="2" s="1"/>
  <c r="H272" i="2"/>
  <c r="C272" i="2"/>
  <c r="AV271" i="2"/>
  <c r="AI271" i="2"/>
  <c r="AH271" i="2" s="1"/>
  <c r="AF271" i="2"/>
  <c r="Z271" i="2"/>
  <c r="R271" i="2"/>
  <c r="N271" i="2"/>
  <c r="AC271" i="2" s="1"/>
  <c r="H271" i="2"/>
  <c r="C271" i="2"/>
  <c r="BS270" i="2"/>
  <c r="AV270" i="2"/>
  <c r="AI270" i="2"/>
  <c r="AH270" i="2" s="1"/>
  <c r="AG270" i="2"/>
  <c r="Z270" i="2"/>
  <c r="AF270" i="2" s="1"/>
  <c r="R270" i="2"/>
  <c r="N270" i="2"/>
  <c r="AC270" i="2" s="1"/>
  <c r="H270" i="2"/>
  <c r="C270" i="2"/>
  <c r="AL270" i="2" s="1"/>
  <c r="AV269" i="2"/>
  <c r="AI269" i="2"/>
  <c r="AH269" i="2" s="1"/>
  <c r="Z269" i="2"/>
  <c r="AF269" i="2" s="1"/>
  <c r="BQ264" i="2" s="1"/>
  <c r="BR264" i="2" s="1"/>
  <c r="BS264" i="2" s="1"/>
  <c r="N269" i="2"/>
  <c r="AC269" i="2" s="1"/>
  <c r="H269" i="2"/>
  <c r="C269" i="2"/>
  <c r="AL269" i="2" s="1"/>
  <c r="AV268" i="2"/>
  <c r="AI268" i="2"/>
  <c r="AH268" i="2" s="1"/>
  <c r="Z268" i="2"/>
  <c r="AF268" i="2" s="1"/>
  <c r="BQ263" i="2" s="1"/>
  <c r="BR263" i="2" s="1"/>
  <c r="BS263" i="2" s="1"/>
  <c r="N268" i="2"/>
  <c r="AC268" i="2" s="1"/>
  <c r="H268" i="2"/>
  <c r="C268" i="2"/>
  <c r="AL268" i="2" s="1"/>
  <c r="AV267" i="2"/>
  <c r="AI267" i="2"/>
  <c r="AH267" i="2" s="1"/>
  <c r="Z267" i="2"/>
  <c r="AF267" i="2" s="1"/>
  <c r="R267" i="2"/>
  <c r="N267" i="2"/>
  <c r="AC267" i="2" s="1"/>
  <c r="H267" i="2"/>
  <c r="C267" i="2"/>
  <c r="G267" i="2" s="1"/>
  <c r="AV266" i="2"/>
  <c r="AI266" i="2"/>
  <c r="AH266" i="2" s="1"/>
  <c r="Z266" i="2"/>
  <c r="AF266" i="2" s="1"/>
  <c r="R266" i="2"/>
  <c r="N266" i="2"/>
  <c r="AC266" i="2" s="1"/>
  <c r="H266" i="2"/>
  <c r="C266" i="2"/>
  <c r="AL266" i="2" s="1"/>
  <c r="AV265" i="2"/>
  <c r="AI265" i="2"/>
  <c r="AH265" i="2" s="1"/>
  <c r="Z265" i="2"/>
  <c r="AF265" i="2" s="1"/>
  <c r="R265" i="2"/>
  <c r="N265" i="2"/>
  <c r="AC265" i="2" s="1"/>
  <c r="H265" i="2"/>
  <c r="C265" i="2"/>
  <c r="AL265" i="2" s="1"/>
  <c r="AV264" i="2"/>
  <c r="AI264" i="2"/>
  <c r="AH264" i="2" s="1"/>
  <c r="Z264" i="2"/>
  <c r="AF264" i="2" s="1"/>
  <c r="R264" i="2"/>
  <c r="N264" i="2"/>
  <c r="AC264" i="2" s="1"/>
  <c r="H264" i="2"/>
  <c r="C264" i="2"/>
  <c r="AL264" i="2" s="1"/>
  <c r="AV263" i="2"/>
  <c r="AI263" i="2"/>
  <c r="AH263" i="2" s="1"/>
  <c r="Z263" i="2"/>
  <c r="AF263" i="2" s="1"/>
  <c r="R263" i="2"/>
  <c r="N263" i="2"/>
  <c r="AC263" i="2" s="1"/>
  <c r="H263" i="2"/>
  <c r="C263" i="2"/>
  <c r="AL263" i="2" s="1"/>
  <c r="AV262" i="2"/>
  <c r="AI262" i="2"/>
  <c r="AH262" i="2" s="1"/>
  <c r="AG262" i="2"/>
  <c r="Z262" i="2"/>
  <c r="AF262" i="2" s="1"/>
  <c r="R262" i="2"/>
  <c r="N262" i="2"/>
  <c r="AC262" i="2" s="1"/>
  <c r="H262" i="2"/>
  <c r="C262" i="2"/>
  <c r="AL262" i="2" s="1"/>
  <c r="AV261" i="2"/>
  <c r="AI261" i="2"/>
  <c r="AH261" i="2" s="1"/>
  <c r="Z261" i="2"/>
  <c r="AF261" i="2" s="1"/>
  <c r="BQ257" i="2" s="1"/>
  <c r="BR257" i="2" s="1"/>
  <c r="BS257" i="2" s="1"/>
  <c r="N261" i="2"/>
  <c r="AC261" i="2" s="1"/>
  <c r="H261" i="2"/>
  <c r="C261" i="2"/>
  <c r="AL261" i="2" s="1"/>
  <c r="AV260" i="2"/>
  <c r="AI260" i="2"/>
  <c r="AH260" i="2" s="1"/>
  <c r="Z260" i="2"/>
  <c r="AF260" i="2" s="1"/>
  <c r="BQ256" i="2" s="1"/>
  <c r="BR256" i="2" s="1"/>
  <c r="BS256" i="2" s="1"/>
  <c r="N260" i="2"/>
  <c r="AC260" i="2" s="1"/>
  <c r="H260" i="2"/>
  <c r="C260" i="2"/>
  <c r="AL260" i="2" s="1"/>
  <c r="AV259" i="2"/>
  <c r="AI259" i="2"/>
  <c r="AH259" i="2" s="1"/>
  <c r="Z259" i="2"/>
  <c r="AF259" i="2" s="1"/>
  <c r="R259" i="2"/>
  <c r="N259" i="2"/>
  <c r="AC259" i="2" s="1"/>
  <c r="H259" i="2"/>
  <c r="C259" i="2"/>
  <c r="G259" i="2" s="1"/>
  <c r="AV258" i="2"/>
  <c r="AI258" i="2"/>
  <c r="AH258" i="2" s="1"/>
  <c r="Z258" i="2"/>
  <c r="AF258" i="2" s="1"/>
  <c r="R258" i="2"/>
  <c r="N258" i="2"/>
  <c r="AC258" i="2" s="1"/>
  <c r="H258" i="2"/>
  <c r="C258" i="2"/>
  <c r="AL258" i="2" s="1"/>
  <c r="AV257" i="2"/>
  <c r="AI257" i="2"/>
  <c r="AH257" i="2" s="1"/>
  <c r="Z257" i="2"/>
  <c r="AF257" i="2" s="1"/>
  <c r="R257" i="2"/>
  <c r="N257" i="2"/>
  <c r="AC257" i="2" s="1"/>
  <c r="H257" i="2"/>
  <c r="C257" i="2"/>
  <c r="G257" i="2" s="1"/>
  <c r="AV256" i="2"/>
  <c r="AI256" i="2"/>
  <c r="AH256" i="2" s="1"/>
  <c r="Z256" i="2"/>
  <c r="AF256" i="2" s="1"/>
  <c r="R256" i="2"/>
  <c r="N256" i="2"/>
  <c r="AC256" i="2" s="1"/>
  <c r="H256" i="2"/>
  <c r="C256" i="2"/>
  <c r="AV255" i="2"/>
  <c r="AI255" i="2"/>
  <c r="AH255" i="2"/>
  <c r="AG255" i="2"/>
  <c r="Z255" i="2"/>
  <c r="AF255" i="2" s="1"/>
  <c r="R255" i="2"/>
  <c r="N255" i="2"/>
  <c r="AC255" i="2" s="1"/>
  <c r="H255" i="2"/>
  <c r="C255" i="2"/>
  <c r="AL255" i="2" s="1"/>
  <c r="AV254" i="2"/>
  <c r="AI254" i="2"/>
  <c r="AH254" i="2" s="1"/>
  <c r="Z254" i="2"/>
  <c r="AF254" i="2" s="1"/>
  <c r="BQ250" i="2" s="1"/>
  <c r="BR250" i="2" s="1"/>
  <c r="BS250" i="2" s="1"/>
  <c r="N254" i="2"/>
  <c r="AC254" i="2" s="1"/>
  <c r="H254" i="2"/>
  <c r="C254" i="2"/>
  <c r="AL254" i="2" s="1"/>
  <c r="AV253" i="2"/>
  <c r="AI253" i="2"/>
  <c r="AH253" i="2" s="1"/>
  <c r="AF253" i="2"/>
  <c r="BQ249" i="2" s="1"/>
  <c r="BR249" i="2" s="1"/>
  <c r="BS249" i="2" s="1"/>
  <c r="Z253" i="2"/>
  <c r="N253" i="2"/>
  <c r="AC253" i="2" s="1"/>
  <c r="H253" i="2"/>
  <c r="C253" i="2"/>
  <c r="AL253" i="2" s="1"/>
  <c r="AV252" i="2"/>
  <c r="AI252" i="2"/>
  <c r="AH252" i="2" s="1"/>
  <c r="Z252" i="2"/>
  <c r="AF252" i="2" s="1"/>
  <c r="R252" i="2"/>
  <c r="N252" i="2"/>
  <c r="AC252" i="2" s="1"/>
  <c r="H252" i="2"/>
  <c r="C252" i="2"/>
  <c r="G252" i="2" s="1"/>
  <c r="AV251" i="2"/>
  <c r="AL251" i="2"/>
  <c r="AI251" i="2"/>
  <c r="AH251" i="2"/>
  <c r="Z251" i="2"/>
  <c r="AF251" i="2" s="1"/>
  <c r="R251" i="2"/>
  <c r="N251" i="2"/>
  <c r="AC251" i="2" s="1"/>
  <c r="H251" i="2"/>
  <c r="C251" i="2"/>
  <c r="AV250" i="2"/>
  <c r="AI250" i="2"/>
  <c r="AH250" i="2"/>
  <c r="Z250" i="2"/>
  <c r="AF250" i="2" s="1"/>
  <c r="R250" i="2"/>
  <c r="N250" i="2"/>
  <c r="AC250" i="2" s="1"/>
  <c r="H250" i="2"/>
  <c r="C250" i="2"/>
  <c r="G250" i="2" s="1"/>
  <c r="AV249" i="2"/>
  <c r="AI249" i="2"/>
  <c r="AH249" i="2"/>
  <c r="Z249" i="2"/>
  <c r="AF249" i="2" s="1"/>
  <c r="R249" i="2"/>
  <c r="N249" i="2"/>
  <c r="AC249" i="2" s="1"/>
  <c r="H249" i="2"/>
  <c r="C249" i="2"/>
  <c r="G249" i="2" s="1"/>
  <c r="BS248" i="2"/>
  <c r="AV248" i="2"/>
  <c r="AL248" i="2"/>
  <c r="AI248" i="2"/>
  <c r="AH248" i="2"/>
  <c r="AG248" i="2"/>
  <c r="AF248" i="2"/>
  <c r="Z248" i="2"/>
  <c r="R248" i="2"/>
  <c r="N248" i="2"/>
  <c r="AC248" i="2" s="1"/>
  <c r="H248" i="2"/>
  <c r="C248" i="2"/>
  <c r="G248" i="2" s="1"/>
  <c r="AV247" i="2"/>
  <c r="AI247" i="2"/>
  <c r="AH247" i="2" s="1"/>
  <c r="Z247" i="2"/>
  <c r="AF247" i="2" s="1"/>
  <c r="BQ243" i="2" s="1"/>
  <c r="N247" i="2"/>
  <c r="AC247" i="2" s="1"/>
  <c r="H247" i="2"/>
  <c r="C247" i="2"/>
  <c r="G247" i="2" s="1"/>
  <c r="AV246" i="2"/>
  <c r="AI246" i="2"/>
  <c r="AH246" i="2" s="1"/>
  <c r="Z246" i="2"/>
  <c r="AF246" i="2" s="1"/>
  <c r="BQ242" i="2" s="1"/>
  <c r="BR242" i="2" s="1"/>
  <c r="BS242" i="2" s="1"/>
  <c r="N246" i="2"/>
  <c r="AC246" i="2" s="1"/>
  <c r="H246" i="2"/>
  <c r="C246" i="2"/>
  <c r="AL246" i="2" s="1"/>
  <c r="AV245" i="2"/>
  <c r="AI245" i="2"/>
  <c r="AH245" i="2" s="1"/>
  <c r="Z245" i="2"/>
  <c r="AF245" i="2" s="1"/>
  <c r="R245" i="2"/>
  <c r="N245" i="2"/>
  <c r="AC245" i="2" s="1"/>
  <c r="H245" i="2"/>
  <c r="C245" i="2"/>
  <c r="AL245" i="2" s="1"/>
  <c r="AV244" i="2"/>
  <c r="AI244" i="2"/>
  <c r="AH244" i="2" s="1"/>
  <c r="Z244" i="2"/>
  <c r="AF244" i="2" s="1"/>
  <c r="R244" i="2"/>
  <c r="N244" i="2"/>
  <c r="AC244" i="2" s="1"/>
  <c r="H244" i="2"/>
  <c r="C244" i="2"/>
  <c r="G244" i="2" s="1"/>
  <c r="BR243" i="2"/>
  <c r="BS243" i="2" s="1"/>
  <c r="AV243" i="2"/>
  <c r="AI243" i="2"/>
  <c r="AH243" i="2" s="1"/>
  <c r="AF243" i="2"/>
  <c r="Z243" i="2"/>
  <c r="R243" i="2"/>
  <c r="N243" i="2"/>
  <c r="AC243" i="2" s="1"/>
  <c r="H243" i="2"/>
  <c r="C243" i="2"/>
  <c r="G243" i="2" s="1"/>
  <c r="AV242" i="2"/>
  <c r="AI242" i="2"/>
  <c r="AH242" i="2" s="1"/>
  <c r="Z242" i="2"/>
  <c r="AF242" i="2" s="1"/>
  <c r="R242" i="2"/>
  <c r="N242" i="2"/>
  <c r="AC242" i="2" s="1"/>
  <c r="H242" i="2"/>
  <c r="C242" i="2"/>
  <c r="G242" i="2" s="1"/>
  <c r="AV241" i="2"/>
  <c r="AI241" i="2"/>
  <c r="AH241" i="2" s="1"/>
  <c r="AG241" i="2"/>
  <c r="Z241" i="2"/>
  <c r="AF241" i="2" s="1"/>
  <c r="R241" i="2"/>
  <c r="N241" i="2"/>
  <c r="AC241" i="2" s="1"/>
  <c r="H241" i="2"/>
  <c r="C241" i="2"/>
  <c r="AL241" i="2" s="1"/>
  <c r="AV240" i="2"/>
  <c r="AI240" i="2"/>
  <c r="AH240" i="2" s="1"/>
  <c r="Z240" i="2"/>
  <c r="AF240" i="2" s="1"/>
  <c r="BQ236" i="2" s="1"/>
  <c r="BR236" i="2" s="1"/>
  <c r="BS236" i="2" s="1"/>
  <c r="N240" i="2"/>
  <c r="AC240" i="2" s="1"/>
  <c r="H240" i="2"/>
  <c r="C240" i="2"/>
  <c r="AL240" i="2" s="1"/>
  <c r="AV239" i="2"/>
  <c r="AI239" i="2"/>
  <c r="AH239" i="2" s="1"/>
  <c r="Z239" i="2"/>
  <c r="AF239" i="2" s="1"/>
  <c r="BQ235" i="2" s="1"/>
  <c r="BR235" i="2" s="1"/>
  <c r="BS235" i="2" s="1"/>
  <c r="N239" i="2"/>
  <c r="AC239" i="2" s="1"/>
  <c r="H239" i="2"/>
  <c r="C239" i="2"/>
  <c r="AL239" i="2" s="1"/>
  <c r="AV238" i="2"/>
  <c r="AI238" i="2"/>
  <c r="AH238" i="2" s="1"/>
  <c r="Z238" i="2"/>
  <c r="AF238" i="2" s="1"/>
  <c r="R238" i="2"/>
  <c r="N238" i="2"/>
  <c r="AC238" i="2" s="1"/>
  <c r="H238" i="2"/>
  <c r="C238" i="2"/>
  <c r="G238" i="2" s="1"/>
  <c r="AV237" i="2"/>
  <c r="AI237" i="2"/>
  <c r="AH237" i="2"/>
  <c r="AF237" i="2"/>
  <c r="Z237" i="2"/>
  <c r="R237" i="2"/>
  <c r="N237" i="2"/>
  <c r="AC237" i="2" s="1"/>
  <c r="H237" i="2"/>
  <c r="C237" i="2"/>
  <c r="AV236" i="2"/>
  <c r="AI236" i="2"/>
  <c r="AH236" i="2" s="1"/>
  <c r="AF236" i="2"/>
  <c r="Z236" i="2"/>
  <c r="R236" i="2"/>
  <c r="N236" i="2"/>
  <c r="AC236" i="2" s="1"/>
  <c r="H236" i="2"/>
  <c r="C236" i="2"/>
  <c r="G236" i="2" s="1"/>
  <c r="AV235" i="2"/>
  <c r="AI235" i="2"/>
  <c r="AH235" i="2" s="1"/>
  <c r="Z235" i="2"/>
  <c r="AF235" i="2" s="1"/>
  <c r="R235" i="2"/>
  <c r="N235" i="2"/>
  <c r="AC235" i="2" s="1"/>
  <c r="H235" i="2"/>
  <c r="C235" i="2"/>
  <c r="BS234" i="2"/>
  <c r="AV234" i="2"/>
  <c r="AI234" i="2"/>
  <c r="AH234" i="2" s="1"/>
  <c r="AG234" i="2"/>
  <c r="AF234" i="2"/>
  <c r="Z234" i="2"/>
  <c r="R234" i="2"/>
  <c r="N234" i="2"/>
  <c r="AC234" i="2" s="1"/>
  <c r="H234" i="2"/>
  <c r="C234" i="2"/>
  <c r="G234" i="2" s="1"/>
  <c r="AV233" i="2"/>
  <c r="AI233" i="2"/>
  <c r="AH233" i="2" s="1"/>
  <c r="Z233" i="2"/>
  <c r="AF233" i="2" s="1"/>
  <c r="BQ229" i="2" s="1"/>
  <c r="BR229" i="2" s="1"/>
  <c r="BS229" i="2" s="1"/>
  <c r="N233" i="2"/>
  <c r="AC233" i="2" s="1"/>
  <c r="H233" i="2"/>
  <c r="C233" i="2"/>
  <c r="G233" i="2" s="1"/>
  <c r="AV232" i="2"/>
  <c r="AI232" i="2"/>
  <c r="AH232" i="2" s="1"/>
  <c r="Z232" i="2"/>
  <c r="AF232" i="2" s="1"/>
  <c r="N232" i="2"/>
  <c r="AC232" i="2" s="1"/>
  <c r="H232" i="2"/>
  <c r="C232" i="2"/>
  <c r="G232" i="2" s="1"/>
  <c r="AV231" i="2"/>
  <c r="AI231" i="2"/>
  <c r="AH231" i="2"/>
  <c r="Z231" i="2"/>
  <c r="AF231" i="2" s="1"/>
  <c r="R231" i="2"/>
  <c r="N231" i="2"/>
  <c r="AC231" i="2" s="1"/>
  <c r="H231" i="2"/>
  <c r="C231" i="2"/>
  <c r="AL231" i="2" s="1"/>
  <c r="AV230" i="2"/>
  <c r="AI230" i="2"/>
  <c r="AH230" i="2" s="1"/>
  <c r="AC230" i="2"/>
  <c r="Z230" i="2"/>
  <c r="AF230" i="2" s="1"/>
  <c r="R230" i="2"/>
  <c r="N230" i="2"/>
  <c r="H230" i="2"/>
  <c r="G230" i="2"/>
  <c r="C230" i="2"/>
  <c r="AV229" i="2"/>
  <c r="AI229" i="2"/>
  <c r="AH229" i="2" s="1"/>
  <c r="Z229" i="2"/>
  <c r="AF229" i="2" s="1"/>
  <c r="R229" i="2"/>
  <c r="N229" i="2"/>
  <c r="AC229" i="2" s="1"/>
  <c r="H229" i="2"/>
  <c r="C229" i="2"/>
  <c r="G229" i="2" s="1"/>
  <c r="BQ228" i="2"/>
  <c r="BR228" i="2" s="1"/>
  <c r="BS228" i="2" s="1"/>
  <c r="AV228" i="2"/>
  <c r="AI228" i="2"/>
  <c r="AH228" i="2" s="1"/>
  <c r="Z228" i="2"/>
  <c r="AF228" i="2" s="1"/>
  <c r="R228" i="2"/>
  <c r="N228" i="2"/>
  <c r="AC228" i="2" s="1"/>
  <c r="H228" i="2"/>
  <c r="C228" i="2"/>
  <c r="G228" i="2" s="1"/>
  <c r="AV227" i="2"/>
  <c r="AI227" i="2"/>
  <c r="AH227" i="2" s="1"/>
  <c r="AG227" i="2"/>
  <c r="Z227" i="2"/>
  <c r="AF227" i="2" s="1"/>
  <c r="R227" i="2"/>
  <c r="N227" i="2"/>
  <c r="AC227" i="2" s="1"/>
  <c r="H227" i="2"/>
  <c r="C227" i="2"/>
  <c r="AV226" i="2"/>
  <c r="AI226" i="2"/>
  <c r="AH226" i="2"/>
  <c r="Z226" i="2"/>
  <c r="AF226" i="2" s="1"/>
  <c r="BQ222" i="2" s="1"/>
  <c r="BR222" i="2" s="1"/>
  <c r="BS222" i="2" s="1"/>
  <c r="N226" i="2"/>
  <c r="AC226" i="2" s="1"/>
  <c r="H226" i="2"/>
  <c r="C226" i="2"/>
  <c r="G226" i="2" s="1"/>
  <c r="AV225" i="2"/>
  <c r="AI225" i="2"/>
  <c r="AH225" i="2" s="1"/>
  <c r="Z225" i="2"/>
  <c r="AF225" i="2" s="1"/>
  <c r="BQ221" i="2" s="1"/>
  <c r="BR221" i="2" s="1"/>
  <c r="BS221" i="2" s="1"/>
  <c r="N225" i="2"/>
  <c r="AC225" i="2" s="1"/>
  <c r="H225" i="2"/>
  <c r="C225" i="2"/>
  <c r="G225" i="2" s="1"/>
  <c r="AV224" i="2"/>
  <c r="AI224" i="2"/>
  <c r="AH224" i="2" s="1"/>
  <c r="Z224" i="2"/>
  <c r="AF224" i="2" s="1"/>
  <c r="R224" i="2"/>
  <c r="N224" i="2"/>
  <c r="AC224" i="2" s="1"/>
  <c r="H224" i="2"/>
  <c r="C224" i="2"/>
  <c r="AL224" i="2" s="1"/>
  <c r="AV223" i="2"/>
  <c r="AI223" i="2"/>
  <c r="AH223" i="2" s="1"/>
  <c r="Z223" i="2"/>
  <c r="AF223" i="2" s="1"/>
  <c r="R223" i="2"/>
  <c r="N223" i="2"/>
  <c r="AC223" i="2" s="1"/>
  <c r="H223" i="2"/>
  <c r="C223" i="2"/>
  <c r="AV222" i="2"/>
  <c r="AI222" i="2"/>
  <c r="AH222" i="2" s="1"/>
  <c r="Z222" i="2"/>
  <c r="AF222" i="2" s="1"/>
  <c r="R222" i="2"/>
  <c r="N222" i="2"/>
  <c r="AC222" i="2" s="1"/>
  <c r="H222" i="2"/>
  <c r="C222" i="2"/>
  <c r="AV221" i="2"/>
  <c r="AI221" i="2"/>
  <c r="AH221" i="2" s="1"/>
  <c r="Z221" i="2"/>
  <c r="AF221" i="2" s="1"/>
  <c r="R221" i="2"/>
  <c r="N221" i="2"/>
  <c r="AC221" i="2" s="1"/>
  <c r="H221" i="2"/>
  <c r="C221" i="2"/>
  <c r="AV220" i="2"/>
  <c r="AI220" i="2"/>
  <c r="AH220" i="2" s="1"/>
  <c r="AG220" i="2"/>
  <c r="Z220" i="2"/>
  <c r="AF220" i="2" s="1"/>
  <c r="R220" i="2"/>
  <c r="N220" i="2"/>
  <c r="AC220" i="2" s="1"/>
  <c r="H220" i="2"/>
  <c r="C220" i="2"/>
  <c r="AV219" i="2"/>
  <c r="AI219" i="2"/>
  <c r="AH219" i="2" s="1"/>
  <c r="Z219" i="2"/>
  <c r="AF219" i="2" s="1"/>
  <c r="BQ214" i="2" s="1"/>
  <c r="BR214" i="2" s="1"/>
  <c r="N219" i="2"/>
  <c r="AC219" i="2" s="1"/>
  <c r="H219" i="2"/>
  <c r="C219" i="2"/>
  <c r="G219" i="2" s="1"/>
  <c r="AV218" i="2"/>
  <c r="AL218" i="2"/>
  <c r="AI218" i="2"/>
  <c r="AH218" i="2"/>
  <c r="AC218" i="2"/>
  <c r="Z218" i="2"/>
  <c r="AF218" i="2" s="1"/>
  <c r="BQ213" i="2" s="1"/>
  <c r="BR213" i="2" s="1"/>
  <c r="BS213" i="2" s="1"/>
  <c r="N218" i="2"/>
  <c r="H218" i="2"/>
  <c r="C218" i="2"/>
  <c r="AV217" i="2"/>
  <c r="AI217" i="2"/>
  <c r="AH217" i="2" s="1"/>
  <c r="AC217" i="2"/>
  <c r="Z217" i="2"/>
  <c r="AF217" i="2" s="1"/>
  <c r="R217" i="2"/>
  <c r="N217" i="2"/>
  <c r="H217" i="2"/>
  <c r="C217" i="2"/>
  <c r="AL217" i="2" s="1"/>
  <c r="AV216" i="2"/>
  <c r="AI216" i="2"/>
  <c r="AH216" i="2"/>
  <c r="Z216" i="2"/>
  <c r="AF216" i="2" s="1"/>
  <c r="R216" i="2"/>
  <c r="N216" i="2"/>
  <c r="AC216" i="2" s="1"/>
  <c r="H216" i="2"/>
  <c r="C216" i="2"/>
  <c r="G216" i="2" s="1"/>
  <c r="AV215" i="2"/>
  <c r="AI215" i="2"/>
  <c r="AH215" i="2" s="1"/>
  <c r="Z215" i="2"/>
  <c r="AF215" i="2" s="1"/>
  <c r="R215" i="2"/>
  <c r="N215" i="2"/>
  <c r="AC215" i="2" s="1"/>
  <c r="H215" i="2"/>
  <c r="C215" i="2"/>
  <c r="AL215" i="2" s="1"/>
  <c r="BS214" i="2"/>
  <c r="AV214" i="2"/>
  <c r="AI214" i="2"/>
  <c r="AH214" i="2" s="1"/>
  <c r="Z214" i="2"/>
  <c r="AF214" i="2" s="1"/>
  <c r="R214" i="2"/>
  <c r="N214" i="2"/>
  <c r="AC214" i="2" s="1"/>
  <c r="H214" i="2"/>
  <c r="C214" i="2"/>
  <c r="G214" i="2" s="1"/>
  <c r="AV213" i="2"/>
  <c r="AI213" i="2"/>
  <c r="AH213" i="2" s="1"/>
  <c r="Z213" i="2"/>
  <c r="AF213" i="2" s="1"/>
  <c r="R213" i="2"/>
  <c r="N213" i="2"/>
  <c r="AC213" i="2" s="1"/>
  <c r="H213" i="2"/>
  <c r="C213" i="2"/>
  <c r="G213" i="2" s="1"/>
  <c r="BS212" i="2"/>
  <c r="AV212" i="2"/>
  <c r="AI212" i="2"/>
  <c r="AH212" i="2" s="1"/>
  <c r="Z212" i="2"/>
  <c r="AF212" i="2" s="1"/>
  <c r="AG212" i="2" s="1"/>
  <c r="R212" i="2"/>
  <c r="N212" i="2"/>
  <c r="AC212" i="2" s="1"/>
  <c r="H212" i="2"/>
  <c r="C212" i="2"/>
  <c r="G212" i="2" s="1"/>
  <c r="AV211" i="2"/>
  <c r="AI211" i="2"/>
  <c r="AH211" i="2" s="1"/>
  <c r="Z211" i="2"/>
  <c r="AF211" i="2" s="1"/>
  <c r="BQ206" i="2" s="1"/>
  <c r="BR206" i="2" s="1"/>
  <c r="BS206" i="2" s="1"/>
  <c r="N211" i="2"/>
  <c r="AC211" i="2" s="1"/>
  <c r="H211" i="2"/>
  <c r="C211" i="2"/>
  <c r="G211" i="2" s="1"/>
  <c r="AV210" i="2"/>
  <c r="AI210" i="2"/>
  <c r="AH210" i="2" s="1"/>
  <c r="Z210" i="2"/>
  <c r="AF210" i="2" s="1"/>
  <c r="BQ205" i="2" s="1"/>
  <c r="BR205" i="2" s="1"/>
  <c r="N210" i="2"/>
  <c r="AC210" i="2" s="1"/>
  <c r="H210" i="2"/>
  <c r="C210" i="2"/>
  <c r="AL210" i="2" s="1"/>
  <c r="AV209" i="2"/>
  <c r="AI209" i="2"/>
  <c r="AH209" i="2" s="1"/>
  <c r="Z209" i="2"/>
  <c r="AF209" i="2" s="1"/>
  <c r="R209" i="2"/>
  <c r="N209" i="2"/>
  <c r="AC209" i="2" s="1"/>
  <c r="H209" i="2"/>
  <c r="C209" i="2"/>
  <c r="G209" i="2" s="1"/>
  <c r="AV208" i="2"/>
  <c r="AL208" i="2"/>
  <c r="AI208" i="2"/>
  <c r="AH208" i="2"/>
  <c r="Z208" i="2"/>
  <c r="AF208" i="2" s="1"/>
  <c r="R208" i="2"/>
  <c r="N208" i="2"/>
  <c r="AC208" i="2" s="1"/>
  <c r="H208" i="2"/>
  <c r="C208" i="2"/>
  <c r="G208" i="2" s="1"/>
  <c r="AV207" i="2"/>
  <c r="AI207" i="2"/>
  <c r="AH207" i="2" s="1"/>
  <c r="AC207" i="2"/>
  <c r="Z207" i="2"/>
  <c r="AF207" i="2" s="1"/>
  <c r="R207" i="2"/>
  <c r="N207" i="2"/>
  <c r="H207" i="2"/>
  <c r="C207" i="2"/>
  <c r="AL207" i="2" s="1"/>
  <c r="AV206" i="2"/>
  <c r="AI206" i="2"/>
  <c r="AH206" i="2" s="1"/>
  <c r="Z206" i="2"/>
  <c r="AF206" i="2" s="1"/>
  <c r="R206" i="2"/>
  <c r="N206" i="2"/>
  <c r="AC206" i="2" s="1"/>
  <c r="H206" i="2"/>
  <c r="C206" i="2"/>
  <c r="AL206" i="2" s="1"/>
  <c r="BS205" i="2"/>
  <c r="AV205" i="2"/>
  <c r="AI205" i="2"/>
  <c r="AH205" i="2" s="1"/>
  <c r="Z205" i="2"/>
  <c r="AF205" i="2" s="1"/>
  <c r="R205" i="2"/>
  <c r="N205" i="2"/>
  <c r="AC205" i="2" s="1"/>
  <c r="H205" i="2"/>
  <c r="C205" i="2"/>
  <c r="AV204" i="2"/>
  <c r="AI204" i="2"/>
  <c r="AH204" i="2" s="1"/>
  <c r="Z204" i="2"/>
  <c r="AF204" i="2" s="1"/>
  <c r="R204" i="2"/>
  <c r="N204" i="2"/>
  <c r="AC204" i="2" s="1"/>
  <c r="H204" i="2"/>
  <c r="C204" i="2"/>
  <c r="G204" i="2" s="1"/>
  <c r="AV203" i="2"/>
  <c r="AI203" i="2"/>
  <c r="AH203" i="2" s="1"/>
  <c r="Z203" i="2"/>
  <c r="AF203" i="2" s="1"/>
  <c r="BQ199" i="2" s="1"/>
  <c r="BR199" i="2" s="1"/>
  <c r="BS199" i="2" s="1"/>
  <c r="N203" i="2"/>
  <c r="AC203" i="2" s="1"/>
  <c r="H203" i="2"/>
  <c r="C203" i="2"/>
  <c r="AV202" i="2"/>
  <c r="AI202" i="2"/>
  <c r="AH202" i="2" s="1"/>
  <c r="Z202" i="2"/>
  <c r="AF202" i="2" s="1"/>
  <c r="BQ198" i="2" s="1"/>
  <c r="BR198" i="2" s="1"/>
  <c r="BS198" i="2" s="1"/>
  <c r="N202" i="2"/>
  <c r="AC202" i="2" s="1"/>
  <c r="H202" i="2"/>
  <c r="C202" i="2"/>
  <c r="AL202" i="2" s="1"/>
  <c r="AV201" i="2"/>
  <c r="AI201" i="2"/>
  <c r="AH201" i="2"/>
  <c r="Z201" i="2"/>
  <c r="AF201" i="2" s="1"/>
  <c r="R201" i="2"/>
  <c r="N201" i="2"/>
  <c r="AC201" i="2" s="1"/>
  <c r="H201" i="2"/>
  <c r="C201" i="2"/>
  <c r="AL201" i="2" s="1"/>
  <c r="AV200" i="2"/>
  <c r="AI200" i="2"/>
  <c r="AH200" i="2" s="1"/>
  <c r="Z200" i="2"/>
  <c r="AF200" i="2" s="1"/>
  <c r="R200" i="2"/>
  <c r="N200" i="2"/>
  <c r="AC200" i="2" s="1"/>
  <c r="H200" i="2"/>
  <c r="C200" i="2"/>
  <c r="AV199" i="2"/>
  <c r="AI199" i="2"/>
  <c r="AH199" i="2" s="1"/>
  <c r="Z199" i="2"/>
  <c r="AF199" i="2" s="1"/>
  <c r="R199" i="2"/>
  <c r="N199" i="2"/>
  <c r="AC199" i="2" s="1"/>
  <c r="H199" i="2"/>
  <c r="C199" i="2"/>
  <c r="G199" i="2" s="1"/>
  <c r="AV198" i="2"/>
  <c r="AI198" i="2"/>
  <c r="AH198" i="2" s="1"/>
  <c r="Z198" i="2"/>
  <c r="AF198" i="2" s="1"/>
  <c r="R198" i="2"/>
  <c r="N198" i="2"/>
  <c r="AC198" i="2" s="1"/>
  <c r="H198" i="2"/>
  <c r="C198" i="2"/>
  <c r="G198" i="2" s="1"/>
  <c r="BS197" i="2"/>
  <c r="AV197" i="2"/>
  <c r="AI197" i="2"/>
  <c r="AH197" i="2" s="1"/>
  <c r="AC197" i="2"/>
  <c r="Z197" i="2"/>
  <c r="AF197" i="2" s="1"/>
  <c r="R197" i="2"/>
  <c r="N197" i="2"/>
  <c r="H197" i="2"/>
  <c r="C197" i="2"/>
  <c r="AL197" i="2" s="1"/>
  <c r="AV196" i="2"/>
  <c r="AI196" i="2"/>
  <c r="AH196" i="2" s="1"/>
  <c r="AF196" i="2"/>
  <c r="AC196" i="2"/>
  <c r="Z196" i="2"/>
  <c r="N196" i="2"/>
  <c r="H196" i="2"/>
  <c r="C196" i="2"/>
  <c r="G196" i="2" s="1"/>
  <c r="AV195" i="2"/>
  <c r="AI195" i="2"/>
  <c r="AH195" i="2" s="1"/>
  <c r="Z195" i="2"/>
  <c r="AF195" i="2" s="1"/>
  <c r="BQ190" i="2" s="1"/>
  <c r="BR190" i="2" s="1"/>
  <c r="BS190" i="2" s="1"/>
  <c r="N195" i="2"/>
  <c r="AC195" i="2" s="1"/>
  <c r="H195" i="2"/>
  <c r="C195" i="2"/>
  <c r="G195" i="2" s="1"/>
  <c r="AV194" i="2"/>
  <c r="AI194" i="2"/>
  <c r="AH194" i="2" s="1"/>
  <c r="AC194" i="2"/>
  <c r="Z194" i="2"/>
  <c r="AF194" i="2" s="1"/>
  <c r="R194" i="2"/>
  <c r="N194" i="2"/>
  <c r="H194" i="2"/>
  <c r="C194" i="2"/>
  <c r="AL194" i="2" s="1"/>
  <c r="AV193" i="2"/>
  <c r="AI193" i="2"/>
  <c r="AH193" i="2" s="1"/>
  <c r="AC193" i="2"/>
  <c r="Z193" i="2"/>
  <c r="AF193" i="2" s="1"/>
  <c r="R193" i="2"/>
  <c r="N193" i="2"/>
  <c r="H193" i="2"/>
  <c r="C193" i="2"/>
  <c r="AL193" i="2" s="1"/>
  <c r="AV192" i="2"/>
  <c r="AI192" i="2"/>
  <c r="AH192" i="2"/>
  <c r="Z192" i="2"/>
  <c r="AF192" i="2" s="1"/>
  <c r="R192" i="2"/>
  <c r="N192" i="2"/>
  <c r="AC192" i="2" s="1"/>
  <c r="H192" i="2"/>
  <c r="C192" i="2"/>
  <c r="G192" i="2" s="1"/>
  <c r="BQ191" i="2"/>
  <c r="BR191" i="2" s="1"/>
  <c r="BS191" i="2" s="1"/>
  <c r="AV191" i="2"/>
  <c r="AI191" i="2"/>
  <c r="AH191" i="2"/>
  <c r="Z191" i="2"/>
  <c r="AF191" i="2" s="1"/>
  <c r="R191" i="2"/>
  <c r="N191" i="2"/>
  <c r="AC191" i="2" s="1"/>
  <c r="H191" i="2"/>
  <c r="C191" i="2"/>
  <c r="G191" i="2" s="1"/>
  <c r="AV190" i="2"/>
  <c r="AI190" i="2"/>
  <c r="AH190" i="2" s="1"/>
  <c r="Z190" i="2"/>
  <c r="AF190" i="2" s="1"/>
  <c r="R190" i="2"/>
  <c r="N190" i="2"/>
  <c r="AC190" i="2" s="1"/>
  <c r="H190" i="2"/>
  <c r="C190" i="2"/>
  <c r="G190" i="2" s="1"/>
  <c r="AV189" i="2"/>
  <c r="AI189" i="2"/>
  <c r="AH189" i="2"/>
  <c r="AF189" i="2"/>
  <c r="AG195" i="2" s="1"/>
  <c r="Z189" i="2"/>
  <c r="R189" i="2"/>
  <c r="N189" i="2"/>
  <c r="AC189" i="2" s="1"/>
  <c r="H189" i="2"/>
  <c r="C189" i="2"/>
  <c r="G189" i="2" s="1"/>
  <c r="AV188" i="2"/>
  <c r="AI188" i="2"/>
  <c r="AH188" i="2" s="1"/>
  <c r="Z188" i="2"/>
  <c r="AF188" i="2" s="1"/>
  <c r="BQ184" i="2" s="1"/>
  <c r="N188" i="2"/>
  <c r="AC188" i="2" s="1"/>
  <c r="H188" i="2"/>
  <c r="C188" i="2"/>
  <c r="G188" i="2" s="1"/>
  <c r="AV187" i="2"/>
  <c r="AI187" i="2"/>
  <c r="AH187" i="2" s="1"/>
  <c r="Z187" i="2"/>
  <c r="AF187" i="2" s="1"/>
  <c r="BQ183" i="2" s="1"/>
  <c r="BR183" i="2" s="1"/>
  <c r="BS183" i="2" s="1"/>
  <c r="N187" i="2"/>
  <c r="AC187" i="2" s="1"/>
  <c r="H187" i="2"/>
  <c r="C187" i="2"/>
  <c r="AL187" i="2" s="1"/>
  <c r="AV186" i="2"/>
  <c r="AI186" i="2"/>
  <c r="AH186" i="2" s="1"/>
  <c r="Z186" i="2"/>
  <c r="AF186" i="2" s="1"/>
  <c r="R186" i="2"/>
  <c r="N186" i="2"/>
  <c r="AC186" i="2" s="1"/>
  <c r="H186" i="2"/>
  <c r="C186" i="2"/>
  <c r="AL186" i="2" s="1"/>
  <c r="AV185" i="2"/>
  <c r="AI185" i="2"/>
  <c r="AH185" i="2"/>
  <c r="AF185" i="2"/>
  <c r="Z185" i="2"/>
  <c r="R185" i="2"/>
  <c r="N185" i="2"/>
  <c r="AC185" i="2" s="1"/>
  <c r="H185" i="2"/>
  <c r="C185" i="2"/>
  <c r="G185" i="2" s="1"/>
  <c r="BR184" i="2"/>
  <c r="BS184" i="2" s="1"/>
  <c r="AV184" i="2"/>
  <c r="AI184" i="2"/>
  <c r="AH184" i="2"/>
  <c r="Z184" i="2"/>
  <c r="AF184" i="2" s="1"/>
  <c r="R184" i="2"/>
  <c r="N184" i="2"/>
  <c r="AC184" i="2" s="1"/>
  <c r="H184" i="2"/>
  <c r="C184" i="2"/>
  <c r="G184" i="2" s="1"/>
  <c r="AV183" i="2"/>
  <c r="AI183" i="2"/>
  <c r="AH183" i="2" s="1"/>
  <c r="Z183" i="2"/>
  <c r="AF183" i="2" s="1"/>
  <c r="R183" i="2"/>
  <c r="N183" i="2"/>
  <c r="AC183" i="2" s="1"/>
  <c r="H183" i="2"/>
  <c r="C183" i="2"/>
  <c r="G183" i="2" s="1"/>
  <c r="BS182" i="2"/>
  <c r="AV182" i="2"/>
  <c r="AI182" i="2"/>
  <c r="AH182" i="2" s="1"/>
  <c r="Z182" i="2"/>
  <c r="AF182" i="2" s="1"/>
  <c r="BQ182" i="2" s="1"/>
  <c r="R182" i="2"/>
  <c r="N182" i="2"/>
  <c r="AC182" i="2" s="1"/>
  <c r="H182" i="2"/>
  <c r="C182" i="2"/>
  <c r="G182" i="2" s="1"/>
  <c r="AV181" i="2"/>
  <c r="AI181" i="2"/>
  <c r="AH181" i="2" s="1"/>
  <c r="Z181" i="2"/>
  <c r="AF181" i="2" s="1"/>
  <c r="BQ177" i="2" s="1"/>
  <c r="BR177" i="2" s="1"/>
  <c r="BS177" i="2" s="1"/>
  <c r="N181" i="2"/>
  <c r="AC181" i="2" s="1"/>
  <c r="H181" i="2"/>
  <c r="C181" i="2"/>
  <c r="G181" i="2" s="1"/>
  <c r="AV180" i="2"/>
  <c r="AI180" i="2"/>
  <c r="AH180" i="2" s="1"/>
  <c r="Z180" i="2"/>
  <c r="AF180" i="2" s="1"/>
  <c r="N180" i="2"/>
  <c r="AC180" i="2" s="1"/>
  <c r="H180" i="2"/>
  <c r="C180" i="2"/>
  <c r="AL180" i="2" s="1"/>
  <c r="AV179" i="2"/>
  <c r="AI179" i="2"/>
  <c r="AH179" i="2" s="1"/>
  <c r="Z179" i="2"/>
  <c r="AF179" i="2" s="1"/>
  <c r="R179" i="2"/>
  <c r="N179" i="2"/>
  <c r="AC179" i="2" s="1"/>
  <c r="H179" i="2"/>
  <c r="C179" i="2"/>
  <c r="AL179" i="2" s="1"/>
  <c r="AV178" i="2"/>
  <c r="AI178" i="2"/>
  <c r="AH178" i="2" s="1"/>
  <c r="Z178" i="2"/>
  <c r="AF178" i="2" s="1"/>
  <c r="R178" i="2"/>
  <c r="N178" i="2"/>
  <c r="AC178" i="2" s="1"/>
  <c r="H178" i="2"/>
  <c r="C178" i="2"/>
  <c r="G178" i="2" s="1"/>
  <c r="AV177" i="2"/>
  <c r="AI177" i="2"/>
  <c r="AH177" i="2" s="1"/>
  <c r="Z177" i="2"/>
  <c r="AF177" i="2" s="1"/>
  <c r="R177" i="2"/>
  <c r="N177" i="2"/>
  <c r="AC177" i="2" s="1"/>
  <c r="H177" i="2"/>
  <c r="C177" i="2"/>
  <c r="G177" i="2" s="1"/>
  <c r="BQ176" i="2"/>
  <c r="BR176" i="2" s="1"/>
  <c r="BS176" i="2" s="1"/>
  <c r="AV176" i="2"/>
  <c r="AI176" i="2"/>
  <c r="AH176" i="2" s="1"/>
  <c r="Z176" i="2"/>
  <c r="AF176" i="2" s="1"/>
  <c r="R176" i="2"/>
  <c r="N176" i="2"/>
  <c r="AC176" i="2" s="1"/>
  <c r="H176" i="2"/>
  <c r="C176" i="2"/>
  <c r="G176" i="2" s="1"/>
  <c r="AV175" i="2"/>
  <c r="AI175" i="2"/>
  <c r="AH175" i="2" s="1"/>
  <c r="Z175" i="2"/>
  <c r="AF175" i="2" s="1"/>
  <c r="R175" i="2"/>
  <c r="N175" i="2"/>
  <c r="AC175" i="2" s="1"/>
  <c r="H175" i="2"/>
  <c r="C175" i="2"/>
  <c r="AV174" i="2"/>
  <c r="AI174" i="2"/>
  <c r="AH174" i="2" s="1"/>
  <c r="AF174" i="2"/>
  <c r="BQ170" i="2" s="1"/>
  <c r="Z174" i="2"/>
  <c r="N174" i="2"/>
  <c r="AC174" i="2" s="1"/>
  <c r="H174" i="2"/>
  <c r="G174" i="2"/>
  <c r="C174" i="2"/>
  <c r="AV173" i="2"/>
  <c r="AI173" i="2"/>
  <c r="AH173" i="2"/>
  <c r="Z173" i="2"/>
  <c r="AF173" i="2" s="1"/>
  <c r="BQ169" i="2" s="1"/>
  <c r="N173" i="2"/>
  <c r="AC173" i="2" s="1"/>
  <c r="H173" i="2"/>
  <c r="C173" i="2"/>
  <c r="AV172" i="2"/>
  <c r="AI172" i="2"/>
  <c r="AH172" i="2" s="1"/>
  <c r="Z172" i="2"/>
  <c r="AF172" i="2" s="1"/>
  <c r="R172" i="2"/>
  <c r="N172" i="2"/>
  <c r="AC172" i="2" s="1"/>
  <c r="H172" i="2"/>
  <c r="C172" i="2"/>
  <c r="AL172" i="2" s="1"/>
  <c r="AV171" i="2"/>
  <c r="AI171" i="2"/>
  <c r="AH171" i="2" s="1"/>
  <c r="Z171" i="2"/>
  <c r="AF171" i="2" s="1"/>
  <c r="R171" i="2"/>
  <c r="N171" i="2"/>
  <c r="AC171" i="2" s="1"/>
  <c r="H171" i="2"/>
  <c r="C171" i="2"/>
  <c r="AL171" i="2" s="1"/>
  <c r="BS170" i="2"/>
  <c r="AV170" i="2"/>
  <c r="AI170" i="2"/>
  <c r="AH170" i="2" s="1"/>
  <c r="Z170" i="2"/>
  <c r="AF170" i="2" s="1"/>
  <c r="R170" i="2"/>
  <c r="N170" i="2"/>
  <c r="AC170" i="2" s="1"/>
  <c r="H170" i="2"/>
  <c r="C170" i="2"/>
  <c r="AL170" i="2" s="1"/>
  <c r="BS169" i="2"/>
  <c r="AV169" i="2"/>
  <c r="AI169" i="2"/>
  <c r="AH169" i="2"/>
  <c r="Z169" i="2"/>
  <c r="AF169" i="2" s="1"/>
  <c r="R169" i="2"/>
  <c r="N169" i="2"/>
  <c r="AC169" i="2" s="1"/>
  <c r="H169" i="2"/>
  <c r="C169" i="2"/>
  <c r="G169" i="2" s="1"/>
  <c r="BS168" i="2"/>
  <c r="AV168" i="2"/>
  <c r="AI168" i="2"/>
  <c r="AH168" i="2" s="1"/>
  <c r="Z168" i="2"/>
  <c r="AF168" i="2" s="1"/>
  <c r="R168" i="2"/>
  <c r="N168" i="2"/>
  <c r="AC168" i="2" s="1"/>
  <c r="H168" i="2"/>
  <c r="C168" i="2"/>
  <c r="AV167" i="2"/>
  <c r="AI167" i="2"/>
  <c r="AH167" i="2"/>
  <c r="AF167" i="2"/>
  <c r="BQ164" i="2" s="1"/>
  <c r="BR164" i="2" s="1"/>
  <c r="BS164" i="2" s="1"/>
  <c r="Z167" i="2"/>
  <c r="N167" i="2"/>
  <c r="AC167" i="2" s="1"/>
  <c r="H167" i="2"/>
  <c r="G167" i="2"/>
  <c r="C167" i="2"/>
  <c r="AV166" i="2"/>
  <c r="AI166" i="2"/>
  <c r="AH166" i="2"/>
  <c r="AF166" i="2"/>
  <c r="BQ163" i="2" s="1"/>
  <c r="BR163" i="2" s="1"/>
  <c r="BS163" i="2" s="1"/>
  <c r="Z166" i="2"/>
  <c r="N166" i="2"/>
  <c r="AC166" i="2" s="1"/>
  <c r="H166" i="2"/>
  <c r="C166" i="2"/>
  <c r="AV165" i="2"/>
  <c r="AI165" i="2"/>
  <c r="AH165" i="2"/>
  <c r="Z165" i="2"/>
  <c r="AF165" i="2" s="1"/>
  <c r="R165" i="2"/>
  <c r="N165" i="2"/>
  <c r="AC165" i="2" s="1"/>
  <c r="H165" i="2"/>
  <c r="C165" i="2"/>
  <c r="AL165" i="2" s="1"/>
  <c r="AV164" i="2"/>
  <c r="AI164" i="2"/>
  <c r="AH164" i="2"/>
  <c r="Z164" i="2"/>
  <c r="AF164" i="2" s="1"/>
  <c r="R164" i="2"/>
  <c r="N164" i="2"/>
  <c r="AC164" i="2" s="1"/>
  <c r="H164" i="2"/>
  <c r="C164" i="2"/>
  <c r="AL164" i="2" s="1"/>
  <c r="AV163" i="2"/>
  <c r="AI163" i="2"/>
  <c r="AH163" i="2" s="1"/>
  <c r="Z163" i="2"/>
  <c r="AF163" i="2" s="1"/>
  <c r="R163" i="2"/>
  <c r="N163" i="2"/>
  <c r="AC163" i="2" s="1"/>
  <c r="H163" i="2"/>
  <c r="C163" i="2"/>
  <c r="AL163" i="2" s="1"/>
  <c r="BS162" i="2"/>
  <c r="AV162" i="2"/>
  <c r="AI162" i="2"/>
  <c r="AH162" i="2"/>
  <c r="Z162" i="2"/>
  <c r="AF162" i="2" s="1"/>
  <c r="R162" i="2"/>
  <c r="N162" i="2"/>
  <c r="AC162" i="2" s="1"/>
  <c r="H162" i="2"/>
  <c r="C162" i="2"/>
  <c r="G162" i="2" s="1"/>
  <c r="AV161" i="2"/>
  <c r="AI161" i="2"/>
  <c r="AH161" i="2"/>
  <c r="AC161" i="2"/>
  <c r="Z161" i="2"/>
  <c r="AF161" i="2" s="1"/>
  <c r="R161" i="2"/>
  <c r="N161" i="2"/>
  <c r="H161" i="2"/>
  <c r="C161" i="2"/>
  <c r="AL161" i="2" s="1"/>
  <c r="AV160" i="2"/>
  <c r="AI160" i="2"/>
  <c r="AH160" i="2" s="1"/>
  <c r="AC160" i="2"/>
  <c r="Z160" i="2"/>
  <c r="AF160" i="2" s="1"/>
  <c r="R160" i="2"/>
  <c r="N160" i="2"/>
  <c r="H160" i="2"/>
  <c r="C160" i="2"/>
  <c r="AL160" i="2" s="1"/>
  <c r="AV159" i="2"/>
  <c r="AI159" i="2"/>
  <c r="AH159" i="2" s="1"/>
  <c r="Z159" i="2"/>
  <c r="AF159" i="2" s="1"/>
  <c r="R159" i="2"/>
  <c r="N159" i="2"/>
  <c r="AC159" i="2" s="1"/>
  <c r="H159" i="2"/>
  <c r="C159" i="2"/>
  <c r="AV158" i="2"/>
  <c r="AI158" i="2"/>
  <c r="AH158" i="2" s="1"/>
  <c r="Z158" i="2"/>
  <c r="AF158" i="2" s="1"/>
  <c r="R158" i="2"/>
  <c r="N158" i="2"/>
  <c r="AC158" i="2" s="1"/>
  <c r="H158" i="2"/>
  <c r="C158" i="2"/>
  <c r="AL158" i="2" s="1"/>
  <c r="AV157" i="2"/>
  <c r="AI157" i="2"/>
  <c r="AH157" i="2" s="1"/>
  <c r="Z157" i="2"/>
  <c r="AF157" i="2" s="1"/>
  <c r="R157" i="2"/>
  <c r="N157" i="2"/>
  <c r="AC157" i="2" s="1"/>
  <c r="H157" i="2"/>
  <c r="C157" i="2"/>
  <c r="G157" i="2" s="1"/>
  <c r="AV156" i="2"/>
  <c r="AI156" i="2"/>
  <c r="AH156" i="2" s="1"/>
  <c r="Z156" i="2"/>
  <c r="AF156" i="2" s="1"/>
  <c r="R156" i="2"/>
  <c r="N156" i="2"/>
  <c r="AC156" i="2" s="1"/>
  <c r="H156" i="2"/>
  <c r="C156" i="2"/>
  <c r="AL156" i="2" s="1"/>
  <c r="AV155" i="2"/>
  <c r="AI155" i="2"/>
  <c r="AH155" i="2" s="1"/>
  <c r="Z155" i="2"/>
  <c r="AF155" i="2" s="1"/>
  <c r="R155" i="2"/>
  <c r="N155" i="2"/>
  <c r="AC155" i="2" s="1"/>
  <c r="H155" i="2"/>
  <c r="C155" i="2"/>
  <c r="AL155" i="2" s="1"/>
  <c r="AV154" i="2"/>
  <c r="AI154" i="2"/>
  <c r="AH154" i="2" s="1"/>
  <c r="Z154" i="2"/>
  <c r="AF154" i="2" s="1"/>
  <c r="R154" i="2"/>
  <c r="N154" i="2"/>
  <c r="AC154" i="2" s="1"/>
  <c r="H154" i="2"/>
  <c r="C154" i="2"/>
  <c r="G154" i="2" s="1"/>
  <c r="AV153" i="2"/>
  <c r="AI153" i="2"/>
  <c r="AH153" i="2" s="1"/>
  <c r="Z153" i="2"/>
  <c r="AF153" i="2" s="1"/>
  <c r="R153" i="2"/>
  <c r="N153" i="2"/>
  <c r="AC153" i="2" s="1"/>
  <c r="H153" i="2"/>
  <c r="C153" i="2"/>
  <c r="AL153" i="2" s="1"/>
  <c r="BS152" i="2"/>
  <c r="AV152" i="2"/>
  <c r="AI152" i="2"/>
  <c r="AH152" i="2" s="1"/>
  <c r="Z152" i="2"/>
  <c r="AF152" i="2" s="1"/>
  <c r="R152" i="2"/>
  <c r="N152" i="2"/>
  <c r="AC152" i="2" s="1"/>
  <c r="H152" i="2"/>
  <c r="C152" i="2"/>
  <c r="G152" i="2" s="1"/>
  <c r="AV150" i="2"/>
  <c r="AI150" i="2"/>
  <c r="AH150" i="2"/>
  <c r="Z150" i="2"/>
  <c r="AF150" i="2" s="1"/>
  <c r="N150" i="2"/>
  <c r="AC150" i="2" s="1"/>
  <c r="H150" i="2"/>
  <c r="C150" i="2"/>
  <c r="AL150" i="2" s="1"/>
  <c r="AV149" i="2"/>
  <c r="AI149" i="2"/>
  <c r="AH149" i="2"/>
  <c r="AC149" i="2"/>
  <c r="Z149" i="2"/>
  <c r="AF149" i="2" s="1"/>
  <c r="N149" i="2"/>
  <c r="H149" i="2"/>
  <c r="C149" i="2"/>
  <c r="AL149" i="2" s="1"/>
  <c r="AV148" i="2"/>
  <c r="AI148" i="2"/>
  <c r="AH148" i="2" s="1"/>
  <c r="Z148" i="2"/>
  <c r="AF148" i="2" s="1"/>
  <c r="N148" i="2"/>
  <c r="AC148" i="2" s="1"/>
  <c r="H148" i="2"/>
  <c r="C148" i="2"/>
  <c r="AL148" i="2" s="1"/>
  <c r="AV147" i="2"/>
  <c r="AI147" i="2"/>
  <c r="AH147" i="2" s="1"/>
  <c r="Z147" i="2"/>
  <c r="AF147" i="2" s="1"/>
  <c r="BQ143" i="2" s="1"/>
  <c r="BR143" i="2" s="1"/>
  <c r="BS143" i="2" s="1"/>
  <c r="N147" i="2"/>
  <c r="AC147" i="2" s="1"/>
  <c r="H147" i="2"/>
  <c r="C147" i="2"/>
  <c r="G147" i="2" s="1"/>
  <c r="AV146" i="2"/>
  <c r="AI146" i="2"/>
  <c r="AH146" i="2" s="1"/>
  <c r="AC146" i="2"/>
  <c r="Z146" i="2"/>
  <c r="AF146" i="2" s="1"/>
  <c r="R146" i="2"/>
  <c r="N146" i="2"/>
  <c r="H146" i="2"/>
  <c r="C146" i="2"/>
  <c r="AV145" i="2"/>
  <c r="AI145" i="2"/>
  <c r="AH145" i="2" s="1"/>
  <c r="AC145" i="2"/>
  <c r="Z145" i="2"/>
  <c r="AF145" i="2" s="1"/>
  <c r="R145" i="2"/>
  <c r="N145" i="2"/>
  <c r="H145" i="2"/>
  <c r="G145" i="2"/>
  <c r="C145" i="2"/>
  <c r="AV144" i="2"/>
  <c r="AI144" i="2"/>
  <c r="AH144" i="2" s="1"/>
  <c r="AF144" i="2"/>
  <c r="Z144" i="2"/>
  <c r="R144" i="2"/>
  <c r="N144" i="2"/>
  <c r="AC144" i="2" s="1"/>
  <c r="H144" i="2"/>
  <c r="C144" i="2"/>
  <c r="AV143" i="2"/>
  <c r="AI143" i="2"/>
  <c r="AH143" i="2"/>
  <c r="Z143" i="2"/>
  <c r="AF143" i="2" s="1"/>
  <c r="R143" i="2"/>
  <c r="N143" i="2"/>
  <c r="AC143" i="2" s="1"/>
  <c r="H143" i="2"/>
  <c r="C143" i="2"/>
  <c r="AL143" i="2" s="1"/>
  <c r="AV142" i="2"/>
  <c r="AI142" i="2"/>
  <c r="AH142" i="2"/>
  <c r="Z142" i="2"/>
  <c r="AF142" i="2" s="1"/>
  <c r="R142" i="2"/>
  <c r="N142" i="2"/>
  <c r="AC142" i="2" s="1"/>
  <c r="H142" i="2"/>
  <c r="C142" i="2"/>
  <c r="AL142" i="2" s="1"/>
  <c r="AV141" i="2"/>
  <c r="AI141" i="2"/>
  <c r="AH141" i="2" s="1"/>
  <c r="AF141" i="2"/>
  <c r="BQ137" i="2" s="1"/>
  <c r="BR137" i="2" s="1"/>
  <c r="BS140" i="2" s="1"/>
  <c r="Z141" i="2"/>
  <c r="N141" i="2"/>
  <c r="AC141" i="2" s="1"/>
  <c r="H141" i="2"/>
  <c r="C141" i="2"/>
  <c r="AL141" i="2" s="1"/>
  <c r="AV140" i="2"/>
  <c r="AI140" i="2"/>
  <c r="AH140" i="2" s="1"/>
  <c r="Z140" i="2"/>
  <c r="AF140" i="2" s="1"/>
  <c r="BQ136" i="2" s="1"/>
  <c r="BR136" i="2" s="1"/>
  <c r="BS139" i="2" s="1"/>
  <c r="N140" i="2"/>
  <c r="AC140" i="2" s="1"/>
  <c r="H140" i="2"/>
  <c r="C140" i="2"/>
  <c r="AV139" i="2"/>
  <c r="AI139" i="2"/>
  <c r="AH139" i="2" s="1"/>
  <c r="Z139" i="2"/>
  <c r="AF139" i="2" s="1"/>
  <c r="R139" i="2"/>
  <c r="N139" i="2"/>
  <c r="AC139" i="2" s="1"/>
  <c r="H139" i="2"/>
  <c r="C139" i="2"/>
  <c r="AL139" i="2" s="1"/>
  <c r="AV138" i="2"/>
  <c r="AI138" i="2"/>
  <c r="AH138" i="2" s="1"/>
  <c r="Z138" i="2"/>
  <c r="AF138" i="2" s="1"/>
  <c r="R138" i="2"/>
  <c r="N138" i="2"/>
  <c r="AC138" i="2" s="1"/>
  <c r="H138" i="2"/>
  <c r="C138" i="2"/>
  <c r="G138" i="2" s="1"/>
  <c r="AV137" i="2"/>
  <c r="AI137" i="2"/>
  <c r="AH137" i="2" s="1"/>
  <c r="Z137" i="2"/>
  <c r="AF137" i="2" s="1"/>
  <c r="R137" i="2"/>
  <c r="N137" i="2"/>
  <c r="AC137" i="2" s="1"/>
  <c r="H137" i="2"/>
  <c r="C137" i="2"/>
  <c r="AV136" i="2"/>
  <c r="AI136" i="2"/>
  <c r="AH136" i="2" s="1"/>
  <c r="Z136" i="2"/>
  <c r="AF136" i="2" s="1"/>
  <c r="R136" i="2"/>
  <c r="N136" i="2"/>
  <c r="AC136" i="2" s="1"/>
  <c r="H136" i="2"/>
  <c r="C136" i="2"/>
  <c r="AV135" i="2"/>
  <c r="AI135" i="2"/>
  <c r="AH135" i="2" s="1"/>
  <c r="Z135" i="2"/>
  <c r="AF135" i="2" s="1"/>
  <c r="R135" i="2"/>
  <c r="N135" i="2"/>
  <c r="AC135" i="2" s="1"/>
  <c r="H135" i="2"/>
  <c r="C135" i="2"/>
  <c r="AL135" i="2" s="1"/>
  <c r="AV134" i="2"/>
  <c r="AI134" i="2"/>
  <c r="AH134" i="2" s="1"/>
  <c r="Z134" i="2"/>
  <c r="AF134" i="2" s="1"/>
  <c r="N134" i="2"/>
  <c r="AC134" i="2" s="1"/>
  <c r="H134" i="2"/>
  <c r="C134" i="2"/>
  <c r="G134" i="2" s="1"/>
  <c r="AV133" i="2"/>
  <c r="AI133" i="2"/>
  <c r="AH133" i="2" s="1"/>
  <c r="Z133" i="2"/>
  <c r="AF133" i="2" s="1"/>
  <c r="BQ128" i="2" s="1"/>
  <c r="BR128" i="2" s="1"/>
  <c r="BS131" i="2" s="1"/>
  <c r="N133" i="2"/>
  <c r="AC133" i="2" s="1"/>
  <c r="H133" i="2"/>
  <c r="C133" i="2"/>
  <c r="G133" i="2" s="1"/>
  <c r="AV132" i="2"/>
  <c r="AI132" i="2"/>
  <c r="AH132" i="2" s="1"/>
  <c r="Z132" i="2"/>
  <c r="AF132" i="2" s="1"/>
  <c r="R132" i="2"/>
  <c r="N132" i="2"/>
  <c r="AC132" i="2" s="1"/>
  <c r="H132" i="2"/>
  <c r="C132" i="2"/>
  <c r="AV131" i="2"/>
  <c r="AI131" i="2"/>
  <c r="AH131" i="2"/>
  <c r="AC131" i="2"/>
  <c r="Z131" i="2"/>
  <c r="AF131" i="2" s="1"/>
  <c r="R131" i="2"/>
  <c r="N131" i="2"/>
  <c r="H131" i="2"/>
  <c r="C131" i="2"/>
  <c r="AL131" i="2" s="1"/>
  <c r="AV130" i="2"/>
  <c r="AI130" i="2"/>
  <c r="AH130" i="2" s="1"/>
  <c r="Z130" i="2"/>
  <c r="AF130" i="2" s="1"/>
  <c r="R130" i="2"/>
  <c r="N130" i="2"/>
  <c r="AC130" i="2" s="1"/>
  <c r="H130" i="2"/>
  <c r="C130" i="2"/>
  <c r="AL130" i="2" s="1"/>
  <c r="AV129" i="2"/>
  <c r="AI129" i="2"/>
  <c r="AH129" i="2"/>
  <c r="AF129" i="2"/>
  <c r="Z129" i="2"/>
  <c r="R129" i="2"/>
  <c r="N129" i="2"/>
  <c r="AC129" i="2" s="1"/>
  <c r="H129" i="2"/>
  <c r="C129" i="2"/>
  <c r="AL129" i="2" s="1"/>
  <c r="AV128" i="2"/>
  <c r="AI128" i="2"/>
  <c r="R128" i="2"/>
  <c r="N128" i="2"/>
  <c r="AC128" i="2" s="1"/>
  <c r="H128" i="2"/>
  <c r="C128" i="2"/>
  <c r="AV127" i="2"/>
  <c r="AI127" i="2"/>
  <c r="AH127" i="2"/>
  <c r="Z127" i="2"/>
  <c r="AF127" i="2" s="1"/>
  <c r="BR133" i="2" s="1"/>
  <c r="BS133" i="2" s="1"/>
  <c r="R127" i="2"/>
  <c r="N127" i="2"/>
  <c r="AC127" i="2" s="1"/>
  <c r="H127" i="2"/>
  <c r="C127" i="2"/>
  <c r="AL127" i="2" s="1"/>
  <c r="AV126" i="2"/>
  <c r="AI126" i="2"/>
  <c r="AH126" i="2" s="1"/>
  <c r="Z126" i="2"/>
  <c r="AF126" i="2" s="1"/>
  <c r="BQ122" i="2" s="1"/>
  <c r="BR122" i="2" s="1"/>
  <c r="N126" i="2"/>
  <c r="AC126" i="2" s="1"/>
  <c r="H126" i="2"/>
  <c r="C126" i="2"/>
  <c r="AL126" i="2" s="1"/>
  <c r="AV125" i="2"/>
  <c r="AI125" i="2"/>
  <c r="AH125" i="2" s="1"/>
  <c r="Z125" i="2"/>
  <c r="AF125" i="2" s="1"/>
  <c r="BQ121" i="2" s="1"/>
  <c r="BR121" i="2" s="1"/>
  <c r="N125" i="2"/>
  <c r="AC125" i="2" s="1"/>
  <c r="H125" i="2"/>
  <c r="C125" i="2"/>
  <c r="AL125" i="2" s="1"/>
  <c r="AV124" i="2"/>
  <c r="AI124" i="2"/>
  <c r="AH124" i="2"/>
  <c r="Z124" i="2"/>
  <c r="AF124" i="2" s="1"/>
  <c r="R124" i="2"/>
  <c r="N124" i="2"/>
  <c r="AC124" i="2" s="1"/>
  <c r="H124" i="2"/>
  <c r="C124" i="2"/>
  <c r="AL124" i="2" s="1"/>
  <c r="AV123" i="2"/>
  <c r="AI123" i="2"/>
  <c r="AH123" i="2"/>
  <c r="Z123" i="2"/>
  <c r="AF123" i="2" s="1"/>
  <c r="R123" i="2"/>
  <c r="N123" i="2"/>
  <c r="AC123" i="2" s="1"/>
  <c r="H123" i="2"/>
  <c r="C123" i="2"/>
  <c r="AL123" i="2" s="1"/>
  <c r="AV122" i="2"/>
  <c r="AI122" i="2"/>
  <c r="AH122" i="2" s="1"/>
  <c r="Z122" i="2"/>
  <c r="AF122" i="2" s="1"/>
  <c r="R122" i="2"/>
  <c r="N122" i="2"/>
  <c r="AC122" i="2" s="1"/>
  <c r="H122" i="2"/>
  <c r="C122" i="2"/>
  <c r="AV121" i="2"/>
  <c r="AI121" i="2"/>
  <c r="AH121" i="2" s="1"/>
  <c r="AC121" i="2"/>
  <c r="Z121" i="2"/>
  <c r="AF121" i="2" s="1"/>
  <c r="R121" i="2"/>
  <c r="N121" i="2"/>
  <c r="H121" i="2"/>
  <c r="C121" i="2"/>
  <c r="G121" i="2" s="1"/>
  <c r="AV120" i="2"/>
  <c r="AI120" i="2"/>
  <c r="AH120" i="2" s="1"/>
  <c r="Z120" i="2"/>
  <c r="AF120" i="2" s="1"/>
  <c r="R120" i="2"/>
  <c r="N120" i="2"/>
  <c r="AC120" i="2" s="1"/>
  <c r="H120" i="2"/>
  <c r="C120" i="2"/>
  <c r="G120" i="2" s="1"/>
  <c r="AV119" i="2"/>
  <c r="AI119" i="2"/>
  <c r="AH119" i="2" s="1"/>
  <c r="Z119" i="2"/>
  <c r="AF119" i="2" s="1"/>
  <c r="BQ115" i="2" s="1"/>
  <c r="BR115" i="2" s="1"/>
  <c r="N119" i="2"/>
  <c r="AC119" i="2" s="1"/>
  <c r="H119" i="2"/>
  <c r="C119" i="2"/>
  <c r="AL119" i="2" s="1"/>
  <c r="AV118" i="2"/>
  <c r="AI118" i="2"/>
  <c r="AH118" i="2" s="1"/>
  <c r="Z118" i="2"/>
  <c r="AF118" i="2" s="1"/>
  <c r="N118" i="2"/>
  <c r="AC118" i="2" s="1"/>
  <c r="H118" i="2"/>
  <c r="C118" i="2"/>
  <c r="AL118" i="2" s="1"/>
  <c r="AV117" i="2"/>
  <c r="AI117" i="2"/>
  <c r="AH117" i="2"/>
  <c r="AF117" i="2"/>
  <c r="Z117" i="2"/>
  <c r="R117" i="2"/>
  <c r="N117" i="2"/>
  <c r="AC117" i="2" s="1"/>
  <c r="H117" i="2"/>
  <c r="C117" i="2"/>
  <c r="AL117" i="2" s="1"/>
  <c r="AV116" i="2"/>
  <c r="AI116" i="2"/>
  <c r="AH116" i="2"/>
  <c r="Z116" i="2"/>
  <c r="AF116" i="2" s="1"/>
  <c r="R116" i="2"/>
  <c r="N116" i="2"/>
  <c r="AC116" i="2" s="1"/>
  <c r="H116" i="2"/>
  <c r="C116" i="2"/>
  <c r="AL116" i="2" s="1"/>
  <c r="AV115" i="2"/>
  <c r="AI115" i="2"/>
  <c r="AH115" i="2" s="1"/>
  <c r="AF115" i="2"/>
  <c r="Z115" i="2"/>
  <c r="R115" i="2"/>
  <c r="N115" i="2"/>
  <c r="AC115" i="2" s="1"/>
  <c r="H115" i="2"/>
  <c r="C115" i="2"/>
  <c r="G115" i="2" s="1"/>
  <c r="BQ114" i="2"/>
  <c r="BR114" i="2" s="1"/>
  <c r="AV114" i="2"/>
  <c r="AI114" i="2"/>
  <c r="AH114" i="2" s="1"/>
  <c r="Z114" i="2"/>
  <c r="AF114" i="2" s="1"/>
  <c r="R114" i="2"/>
  <c r="N114" i="2"/>
  <c r="AC114" i="2" s="1"/>
  <c r="H114" i="2"/>
  <c r="C114" i="2"/>
  <c r="AV113" i="2"/>
  <c r="AI113" i="2"/>
  <c r="AH113" i="2" s="1"/>
  <c r="AC113" i="2"/>
  <c r="Z113" i="2"/>
  <c r="AF113" i="2" s="1"/>
  <c r="R113" i="2"/>
  <c r="N113" i="2"/>
  <c r="H113" i="2"/>
  <c r="C113" i="2"/>
  <c r="AL113" i="2" s="1"/>
  <c r="AV112" i="2"/>
  <c r="AI112" i="2"/>
  <c r="AH112" i="2" s="1"/>
  <c r="AC112" i="2"/>
  <c r="Z112" i="2"/>
  <c r="AF112" i="2" s="1"/>
  <c r="BQ108" i="2" s="1"/>
  <c r="BR108" i="2" s="1"/>
  <c r="N112" i="2"/>
  <c r="H112" i="2"/>
  <c r="C112" i="2"/>
  <c r="AL112" i="2" s="1"/>
  <c r="AV111" i="2"/>
  <c r="AI111" i="2"/>
  <c r="AH111" i="2" s="1"/>
  <c r="AC111" i="2"/>
  <c r="Z111" i="2"/>
  <c r="AF111" i="2" s="1"/>
  <c r="BQ107" i="2" s="1"/>
  <c r="BR107" i="2" s="1"/>
  <c r="N111" i="2"/>
  <c r="H111" i="2"/>
  <c r="C111" i="2"/>
  <c r="G111" i="2" s="1"/>
  <c r="AV110" i="2"/>
  <c r="AI110" i="2"/>
  <c r="AH110" i="2" s="1"/>
  <c r="AC110" i="2"/>
  <c r="Z110" i="2"/>
  <c r="AF110" i="2" s="1"/>
  <c r="R110" i="2"/>
  <c r="N110" i="2"/>
  <c r="H110" i="2"/>
  <c r="C110" i="2"/>
  <c r="AL110" i="2" s="1"/>
  <c r="AV109" i="2"/>
  <c r="AI109" i="2"/>
  <c r="AH109" i="2" s="1"/>
  <c r="AF109" i="2"/>
  <c r="AC109" i="2"/>
  <c r="Z109" i="2"/>
  <c r="R109" i="2"/>
  <c r="N109" i="2"/>
  <c r="H109" i="2"/>
  <c r="C109" i="2"/>
  <c r="AL109" i="2" s="1"/>
  <c r="AV108" i="2"/>
  <c r="AI108" i="2"/>
  <c r="AH108" i="2" s="1"/>
  <c r="Z108" i="2"/>
  <c r="AF108" i="2" s="1"/>
  <c r="R108" i="2"/>
  <c r="N108" i="2"/>
  <c r="AC108" i="2" s="1"/>
  <c r="H108" i="2"/>
  <c r="C108" i="2"/>
  <c r="AL108" i="2" s="1"/>
  <c r="AV107" i="2"/>
  <c r="AI107" i="2"/>
  <c r="AH107" i="2" s="1"/>
  <c r="Z107" i="2"/>
  <c r="AF107" i="2" s="1"/>
  <c r="R107" i="2"/>
  <c r="N107" i="2"/>
  <c r="AC107" i="2" s="1"/>
  <c r="H107" i="2"/>
  <c r="C107" i="2"/>
  <c r="G107" i="2" s="1"/>
  <c r="AV106" i="2"/>
  <c r="AI106" i="2"/>
  <c r="AH106" i="2" s="1"/>
  <c r="Z106" i="2"/>
  <c r="AF106" i="2" s="1"/>
  <c r="R106" i="2"/>
  <c r="N106" i="2"/>
  <c r="AC106" i="2" s="1"/>
  <c r="H106" i="2"/>
  <c r="C106" i="2"/>
  <c r="G106" i="2" s="1"/>
  <c r="AV105" i="2"/>
  <c r="AI105" i="2"/>
  <c r="AH105" i="2"/>
  <c r="AF105" i="2"/>
  <c r="Z105" i="2"/>
  <c r="N105" i="2"/>
  <c r="AC105" i="2" s="1"/>
  <c r="H105" i="2"/>
  <c r="C105" i="2"/>
  <c r="AL105" i="2" s="1"/>
  <c r="AV104" i="2"/>
  <c r="AI104" i="2"/>
  <c r="AH104" i="2" s="1"/>
  <c r="Z104" i="2"/>
  <c r="AF104" i="2" s="1"/>
  <c r="BQ101" i="2" s="1"/>
  <c r="BR101" i="2" s="1"/>
  <c r="BS101" i="2" s="1"/>
  <c r="N104" i="2"/>
  <c r="AC104" i="2" s="1"/>
  <c r="H104" i="2"/>
  <c r="C104" i="2"/>
  <c r="AL104" i="2" s="1"/>
  <c r="AV103" i="2"/>
  <c r="AI103" i="2"/>
  <c r="AH103" i="2" s="1"/>
  <c r="AC103" i="2"/>
  <c r="Z103" i="2"/>
  <c r="AF103" i="2" s="1"/>
  <c r="R103" i="2"/>
  <c r="N103" i="2"/>
  <c r="H103" i="2"/>
  <c r="C103" i="2"/>
  <c r="AL103" i="2" s="1"/>
  <c r="AV102" i="2"/>
  <c r="AI102" i="2"/>
  <c r="AH102" i="2" s="1"/>
  <c r="AC102" i="2"/>
  <c r="Z102" i="2"/>
  <c r="AF102" i="2" s="1"/>
  <c r="R102" i="2"/>
  <c r="N102" i="2"/>
  <c r="H102" i="2"/>
  <c r="G102" i="2"/>
  <c r="C102" i="2"/>
  <c r="AV101" i="2"/>
  <c r="AI101" i="2"/>
  <c r="AH101" i="2" s="1"/>
  <c r="AF101" i="2"/>
  <c r="Z101" i="2"/>
  <c r="R101" i="2"/>
  <c r="N101" i="2"/>
  <c r="AC101" i="2" s="1"/>
  <c r="H101" i="2"/>
  <c r="C101" i="2"/>
  <c r="BR100" i="2"/>
  <c r="BS100" i="2" s="1"/>
  <c r="AV100" i="2"/>
  <c r="AI100" i="2"/>
  <c r="AH100" i="2" s="1"/>
  <c r="Z100" i="2"/>
  <c r="AF100" i="2" s="1"/>
  <c r="R100" i="2"/>
  <c r="N100" i="2"/>
  <c r="AC100" i="2" s="1"/>
  <c r="H100" i="2"/>
  <c r="C100" i="2"/>
  <c r="G100" i="2" s="1"/>
  <c r="AV99" i="2"/>
  <c r="AI99" i="2"/>
  <c r="AH99" i="2"/>
  <c r="Z99" i="2"/>
  <c r="AF99" i="2" s="1"/>
  <c r="N99" i="2"/>
  <c r="AC99" i="2" s="1"/>
  <c r="H99" i="2"/>
  <c r="C99" i="2"/>
  <c r="AL99" i="2" s="1"/>
  <c r="AV98" i="2"/>
  <c r="AI98" i="2"/>
  <c r="AH98" i="2" s="1"/>
  <c r="Z98" i="2"/>
  <c r="AF98" i="2" s="1"/>
  <c r="BQ94" i="2" s="1"/>
  <c r="BR94" i="2" s="1"/>
  <c r="BS94" i="2" s="1"/>
  <c r="N98" i="2"/>
  <c r="AC98" i="2" s="1"/>
  <c r="H98" i="2"/>
  <c r="C98" i="2"/>
  <c r="AL98" i="2" s="1"/>
  <c r="AV97" i="2"/>
  <c r="AL97" i="2"/>
  <c r="AI97" i="2"/>
  <c r="AH97" i="2" s="1"/>
  <c r="Z97" i="2"/>
  <c r="AF97" i="2" s="1"/>
  <c r="R97" i="2"/>
  <c r="N97" i="2"/>
  <c r="AC97" i="2" s="1"/>
  <c r="H97" i="2"/>
  <c r="C97" i="2"/>
  <c r="G97" i="2" s="1"/>
  <c r="AV96" i="2"/>
  <c r="AI96" i="2"/>
  <c r="AH96" i="2" s="1"/>
  <c r="Z96" i="2"/>
  <c r="AF96" i="2" s="1"/>
  <c r="R96" i="2"/>
  <c r="N96" i="2"/>
  <c r="AC96" i="2" s="1"/>
  <c r="H96" i="2"/>
  <c r="C96" i="2"/>
  <c r="G96" i="2" s="1"/>
  <c r="BQ95" i="2"/>
  <c r="BR95" i="2" s="1"/>
  <c r="BS95" i="2" s="1"/>
  <c r="AV95" i="2"/>
  <c r="AI95" i="2"/>
  <c r="AH95" i="2" s="1"/>
  <c r="Z95" i="2"/>
  <c r="AF95" i="2" s="1"/>
  <c r="R95" i="2"/>
  <c r="N95" i="2"/>
  <c r="AC95" i="2" s="1"/>
  <c r="H95" i="2"/>
  <c r="C95" i="2"/>
  <c r="AV94" i="2"/>
  <c r="AI94" i="2"/>
  <c r="AH94" i="2"/>
  <c r="Z94" i="2"/>
  <c r="AF94" i="2" s="1"/>
  <c r="R94" i="2"/>
  <c r="N94" i="2"/>
  <c r="AC94" i="2" s="1"/>
  <c r="H94" i="2"/>
  <c r="C94" i="2"/>
  <c r="AL94" i="2" s="1"/>
  <c r="AV93" i="2"/>
  <c r="AI93" i="2"/>
  <c r="AH93" i="2" s="1"/>
  <c r="AC93" i="2"/>
  <c r="Z93" i="2"/>
  <c r="AF93" i="2" s="1"/>
  <c r="R93" i="2"/>
  <c r="N93" i="2"/>
  <c r="H93" i="2"/>
  <c r="C93" i="2"/>
  <c r="AV92" i="2"/>
  <c r="AI92" i="2"/>
  <c r="AH92" i="2" s="1"/>
  <c r="Z92" i="2"/>
  <c r="AF92" i="2" s="1"/>
  <c r="N92" i="2"/>
  <c r="AC92" i="2" s="1"/>
  <c r="H92" i="2"/>
  <c r="C92" i="2"/>
  <c r="G92" i="2" s="1"/>
  <c r="AV91" i="2"/>
  <c r="AI91" i="2"/>
  <c r="AH91" i="2" s="1"/>
  <c r="Z91" i="2"/>
  <c r="AF91" i="2" s="1"/>
  <c r="BQ87" i="2" s="1"/>
  <c r="BR87" i="2" s="1"/>
  <c r="BS87" i="2" s="1"/>
  <c r="N91" i="2"/>
  <c r="AC91" i="2" s="1"/>
  <c r="H91" i="2"/>
  <c r="C91" i="2"/>
  <c r="AL91" i="2" s="1"/>
  <c r="AV90" i="2"/>
  <c r="AI90" i="2"/>
  <c r="AH90" i="2"/>
  <c r="Z90" i="2"/>
  <c r="AF90" i="2" s="1"/>
  <c r="R90" i="2"/>
  <c r="N90" i="2"/>
  <c r="AC90" i="2" s="1"/>
  <c r="H90" i="2"/>
  <c r="C90" i="2"/>
  <c r="AL90" i="2" s="1"/>
  <c r="AV89" i="2"/>
  <c r="AI89" i="2"/>
  <c r="AH89" i="2"/>
  <c r="Z89" i="2"/>
  <c r="AF89" i="2" s="1"/>
  <c r="R89" i="2"/>
  <c r="N89" i="2"/>
  <c r="AC89" i="2" s="1"/>
  <c r="H89" i="2"/>
  <c r="C89" i="2"/>
  <c r="G89" i="2" s="1"/>
  <c r="AV88" i="2"/>
  <c r="AI88" i="2"/>
  <c r="AH88" i="2" s="1"/>
  <c r="Z88" i="2"/>
  <c r="AF88" i="2" s="1"/>
  <c r="R88" i="2"/>
  <c r="N88" i="2"/>
  <c r="AC88" i="2" s="1"/>
  <c r="H88" i="2"/>
  <c r="C88" i="2"/>
  <c r="AL88" i="2" s="1"/>
  <c r="AV87" i="2"/>
  <c r="AI87" i="2"/>
  <c r="AH87" i="2" s="1"/>
  <c r="Z87" i="2"/>
  <c r="AF87" i="2" s="1"/>
  <c r="R87" i="2"/>
  <c r="N87" i="2"/>
  <c r="AC87" i="2" s="1"/>
  <c r="H87" i="2"/>
  <c r="C87" i="2"/>
  <c r="G87" i="2" s="1"/>
  <c r="AV86" i="2"/>
  <c r="AI86" i="2"/>
  <c r="AH86" i="2" s="1"/>
  <c r="Z86" i="2"/>
  <c r="AF86" i="2" s="1"/>
  <c r="BQ86" i="2" s="1"/>
  <c r="BR86" i="2" s="1"/>
  <c r="BS86" i="2" s="1"/>
  <c r="R86" i="2"/>
  <c r="N86" i="2"/>
  <c r="AC86" i="2" s="1"/>
  <c r="H86" i="2"/>
  <c r="C86" i="2"/>
  <c r="AV85" i="2"/>
  <c r="AH85" i="2"/>
  <c r="N85" i="2"/>
  <c r="AC85" i="2" s="1"/>
  <c r="H85" i="2"/>
  <c r="C85" i="2"/>
  <c r="AL85" i="2" s="1"/>
  <c r="AV84" i="2"/>
  <c r="AI84" i="2"/>
  <c r="AH84" i="2" s="1"/>
  <c r="Z84" i="2"/>
  <c r="AF84" i="2" s="1"/>
  <c r="BQ84" i="2" s="1"/>
  <c r="BR84" i="2" s="1"/>
  <c r="BS84" i="2" s="1"/>
  <c r="N84" i="2"/>
  <c r="AC84" i="2" s="1"/>
  <c r="H84" i="2"/>
  <c r="G84" i="2"/>
  <c r="C84" i="2"/>
  <c r="AV83" i="2"/>
  <c r="AH83" i="2"/>
  <c r="AC83" i="2"/>
  <c r="N83" i="2"/>
  <c r="H83" i="2"/>
  <c r="C83" i="2"/>
  <c r="AV82" i="2"/>
  <c r="AI82" i="2"/>
  <c r="AH82" i="2" s="1"/>
  <c r="Z82" i="2"/>
  <c r="AF82" i="2" s="1"/>
  <c r="BQ82" i="2" s="1"/>
  <c r="BR82" i="2" s="1"/>
  <c r="BS82" i="2" s="1"/>
  <c r="N82" i="2"/>
  <c r="AC82" i="2" s="1"/>
  <c r="H82" i="2"/>
  <c r="C82" i="2"/>
  <c r="AV81" i="2"/>
  <c r="AH81" i="2"/>
  <c r="N81" i="2"/>
  <c r="AC81" i="2" s="1"/>
  <c r="H81" i="2"/>
  <c r="C81" i="2"/>
  <c r="AV80" i="2"/>
  <c r="AI80" i="2"/>
  <c r="AH80" i="2" s="1"/>
  <c r="Z80" i="2"/>
  <c r="AF80" i="2" s="1"/>
  <c r="BQ80" i="2" s="1"/>
  <c r="BR80" i="2" s="1"/>
  <c r="BS80" i="2" s="1"/>
  <c r="N80" i="2"/>
  <c r="AC80" i="2" s="1"/>
  <c r="H80" i="2"/>
  <c r="C80" i="2"/>
  <c r="G80" i="2" s="1"/>
  <c r="AV79" i="2"/>
  <c r="AH79" i="2"/>
  <c r="N79" i="2"/>
  <c r="AC79" i="2" s="1"/>
  <c r="H79" i="2"/>
  <c r="C79" i="2"/>
  <c r="AV78" i="2"/>
  <c r="AI78" i="2"/>
  <c r="AH78" i="2" s="1"/>
  <c r="Z78" i="2"/>
  <c r="AF78" i="2" s="1"/>
  <c r="BQ78" i="2" s="1"/>
  <c r="BR78" i="2" s="1"/>
  <c r="BS78" i="2" s="1"/>
  <c r="N78" i="2"/>
  <c r="AC78" i="2" s="1"/>
  <c r="H78" i="2"/>
  <c r="C78" i="2"/>
  <c r="AL78" i="2" s="1"/>
  <c r="AV77" i="2"/>
  <c r="AH77" i="2"/>
  <c r="R77" i="2"/>
  <c r="N77" i="2"/>
  <c r="AC77" i="2" s="1"/>
  <c r="H77" i="2"/>
  <c r="C77" i="2"/>
  <c r="AV76" i="2"/>
  <c r="AI76" i="2"/>
  <c r="AH76" i="2"/>
  <c r="Z76" i="2"/>
  <c r="AF76" i="2" s="1"/>
  <c r="R76" i="2"/>
  <c r="N76" i="2"/>
  <c r="AC76" i="2" s="1"/>
  <c r="H76" i="2"/>
  <c r="C76" i="2"/>
  <c r="AL76" i="2" s="1"/>
  <c r="AV75" i="2"/>
  <c r="AH75" i="2"/>
  <c r="R75" i="2"/>
  <c r="N75" i="2"/>
  <c r="AC75" i="2" s="1"/>
  <c r="H75" i="2"/>
  <c r="C75" i="2"/>
  <c r="G75" i="2" s="1"/>
  <c r="AV74" i="2"/>
  <c r="AI74" i="2"/>
  <c r="AH74" i="2" s="1"/>
  <c r="Z74" i="2"/>
  <c r="AF74" i="2" s="1"/>
  <c r="BR75" i="2" s="1"/>
  <c r="BS75" i="2" s="1"/>
  <c r="R74" i="2"/>
  <c r="N74" i="2"/>
  <c r="AC74" i="2" s="1"/>
  <c r="H74" i="2"/>
  <c r="C74" i="2"/>
  <c r="AL74" i="2" s="1"/>
  <c r="AV73" i="2"/>
  <c r="AH73" i="2"/>
  <c r="R73" i="2"/>
  <c r="N73" i="2"/>
  <c r="AC73" i="2" s="1"/>
  <c r="H73" i="2"/>
  <c r="C73" i="2"/>
  <c r="G73" i="2" s="1"/>
  <c r="AV72" i="2"/>
  <c r="AI72" i="2"/>
  <c r="AH72" i="2"/>
  <c r="Z72" i="2"/>
  <c r="AF72" i="2" s="1"/>
  <c r="BR73" i="2" s="1"/>
  <c r="BS73" i="2" s="1"/>
  <c r="R72" i="2"/>
  <c r="N72" i="2"/>
  <c r="AC72" i="2" s="1"/>
  <c r="H72" i="2"/>
  <c r="C72" i="2"/>
  <c r="AL72" i="2" s="1"/>
  <c r="AV71" i="2"/>
  <c r="AH71" i="2"/>
  <c r="R71" i="2"/>
  <c r="N71" i="2"/>
  <c r="AC71" i="2" s="1"/>
  <c r="H71" i="2"/>
  <c r="C71" i="2"/>
  <c r="G71" i="2" s="1"/>
  <c r="AV70" i="2"/>
  <c r="AI70" i="2"/>
  <c r="AH70" i="2" s="1"/>
  <c r="Z70" i="2"/>
  <c r="AF70" i="2" s="1"/>
  <c r="BR71" i="2" s="1"/>
  <c r="BS71" i="2" s="1"/>
  <c r="R70" i="2"/>
  <c r="N70" i="2"/>
  <c r="AC70" i="2" s="1"/>
  <c r="H70" i="2"/>
  <c r="C70" i="2"/>
  <c r="AV69" i="2"/>
  <c r="AL69" i="2"/>
  <c r="AI69" i="2"/>
  <c r="AH69" i="2" s="1"/>
  <c r="AF69" i="2"/>
  <c r="R69" i="2"/>
  <c r="H69" i="2"/>
  <c r="C69" i="2"/>
  <c r="G69" i="2" s="1"/>
  <c r="BQ68" i="2"/>
  <c r="AV68" i="2"/>
  <c r="AI68" i="2"/>
  <c r="AH68" i="2" s="1"/>
  <c r="AF68" i="2"/>
  <c r="BQ67" i="2" s="1"/>
  <c r="R68" i="2"/>
  <c r="H68" i="2"/>
  <c r="C68" i="2"/>
  <c r="AL68" i="2" s="1"/>
  <c r="AV67" i="2"/>
  <c r="AI67" i="2"/>
  <c r="AH67" i="2" s="1"/>
  <c r="AF67" i="2"/>
  <c r="AG68" i="2" s="1"/>
  <c r="R67" i="2"/>
  <c r="H67" i="2"/>
  <c r="C67" i="2"/>
  <c r="G67" i="2" s="1"/>
  <c r="AV66" i="2"/>
  <c r="AI66" i="2"/>
  <c r="AH66" i="2"/>
  <c r="Z66" i="2"/>
  <c r="AF66" i="2" s="1"/>
  <c r="BQ65" i="2" s="1"/>
  <c r="BR65" i="2" s="1"/>
  <c r="BS65" i="2" s="1"/>
  <c r="R66" i="2"/>
  <c r="N66" i="2"/>
  <c r="AC66" i="2" s="1"/>
  <c r="H66" i="2"/>
  <c r="C66" i="2"/>
  <c r="AL66" i="2" s="1"/>
  <c r="AV65" i="2"/>
  <c r="AI65" i="2"/>
  <c r="AH65" i="2" s="1"/>
  <c r="Z65" i="2"/>
  <c r="AF65" i="2" s="1"/>
  <c r="BQ64" i="2" s="1"/>
  <c r="BR64" i="2" s="1"/>
  <c r="BS64" i="2" s="1"/>
  <c r="R65" i="2"/>
  <c r="N65" i="2"/>
  <c r="AC65" i="2" s="1"/>
  <c r="H65" i="2"/>
  <c r="C65" i="2"/>
  <c r="AL65" i="2" s="1"/>
  <c r="AV64" i="2"/>
  <c r="AI64" i="2"/>
  <c r="AH64" i="2" s="1"/>
  <c r="Z64" i="2"/>
  <c r="AF64" i="2" s="1"/>
  <c r="R64" i="2"/>
  <c r="N64" i="2"/>
  <c r="AC64" i="2" s="1"/>
  <c r="H64" i="2"/>
  <c r="C64" i="2"/>
  <c r="AL64" i="2" s="1"/>
  <c r="AV63" i="2"/>
  <c r="AI63" i="2"/>
  <c r="AH63" i="2" s="1"/>
  <c r="Z63" i="2"/>
  <c r="AF63" i="2" s="1"/>
  <c r="BQ62" i="2" s="1"/>
  <c r="BR62" i="2" s="1"/>
  <c r="R63" i="2"/>
  <c r="N63" i="2"/>
  <c r="AC63" i="2" s="1"/>
  <c r="H63" i="2"/>
  <c r="C63" i="2"/>
  <c r="AL63" i="2" s="1"/>
  <c r="AV62" i="2"/>
  <c r="AI62" i="2"/>
  <c r="AH62" i="2"/>
  <c r="Z62" i="2"/>
  <c r="AF62" i="2" s="1"/>
  <c r="BQ61" i="2" s="1"/>
  <c r="BR61" i="2" s="1"/>
  <c r="R62" i="2"/>
  <c r="N62" i="2"/>
  <c r="AC62" i="2" s="1"/>
  <c r="H62" i="2"/>
  <c r="C62" i="2"/>
  <c r="AL62" i="2" s="1"/>
  <c r="AV61" i="2"/>
  <c r="AI61" i="2"/>
  <c r="AH61" i="2" s="1"/>
  <c r="Z61" i="2"/>
  <c r="AF61" i="2" s="1"/>
  <c r="R61" i="2"/>
  <c r="N61" i="2"/>
  <c r="AC61" i="2" s="1"/>
  <c r="H61" i="2"/>
  <c r="C61" i="2"/>
  <c r="AL61" i="2" s="1"/>
  <c r="AV59" i="2"/>
  <c r="AH59" i="2"/>
  <c r="R59" i="2"/>
  <c r="N59" i="2"/>
  <c r="AC59" i="2" s="1"/>
  <c r="H59" i="2"/>
  <c r="C59" i="2"/>
  <c r="AV58" i="2"/>
  <c r="AH58" i="2"/>
  <c r="R58" i="2"/>
  <c r="N58" i="2"/>
  <c r="AC58" i="2" s="1"/>
  <c r="H58" i="2"/>
  <c r="C58" i="2"/>
  <c r="AV57" i="2"/>
  <c r="AH57" i="2"/>
  <c r="R57" i="2"/>
  <c r="N57" i="2"/>
  <c r="AC57" i="2" s="1"/>
  <c r="H57" i="2"/>
  <c r="C57" i="2"/>
  <c r="AV56" i="2"/>
  <c r="AI56" i="2"/>
  <c r="AH56" i="2" s="1"/>
  <c r="AC56" i="2"/>
  <c r="Z56" i="2"/>
  <c r="AF56" i="2" s="1"/>
  <c r="BQ56" i="2" s="1"/>
  <c r="BR56" i="2" s="1"/>
  <c r="BS56" i="2" s="1"/>
  <c r="R56" i="2"/>
  <c r="N56" i="2"/>
  <c r="H56" i="2"/>
  <c r="C56" i="2"/>
  <c r="AV55" i="2"/>
  <c r="AI55" i="2"/>
  <c r="AH55" i="2" s="1"/>
  <c r="Z55" i="2"/>
  <c r="AF55" i="2" s="1"/>
  <c r="BQ55" i="2" s="1"/>
  <c r="BR55" i="2" s="1"/>
  <c r="BS55" i="2" s="1"/>
  <c r="R55" i="2"/>
  <c r="N55" i="2"/>
  <c r="AC55" i="2" s="1"/>
  <c r="H55" i="2"/>
  <c r="C55" i="2"/>
  <c r="AL55" i="2" s="1"/>
  <c r="AV54" i="2"/>
  <c r="AI54" i="2"/>
  <c r="AH54" i="2" s="1"/>
  <c r="Z54" i="2"/>
  <c r="AF54" i="2" s="1"/>
  <c r="BQ54" i="2" s="1"/>
  <c r="BR54" i="2" s="1"/>
  <c r="BS54" i="2" s="1"/>
  <c r="R54" i="2"/>
  <c r="N54" i="2"/>
  <c r="AC54" i="2" s="1"/>
  <c r="H54" i="2"/>
  <c r="C54" i="2"/>
  <c r="AV53" i="2"/>
  <c r="AI53" i="2"/>
  <c r="AH53" i="2" s="1"/>
  <c r="Z53" i="2"/>
  <c r="AF53" i="2" s="1"/>
  <c r="BQ53" i="2" s="1"/>
  <c r="BR53" i="2" s="1"/>
  <c r="BS53" i="2" s="1"/>
  <c r="R53" i="2"/>
  <c r="N53" i="2"/>
  <c r="AC53" i="2" s="1"/>
  <c r="H53" i="2"/>
  <c r="C53" i="2"/>
  <c r="AL53" i="2" s="1"/>
  <c r="AV52" i="2"/>
  <c r="AI52" i="2"/>
  <c r="AH52" i="2" s="1"/>
  <c r="Z52" i="2"/>
  <c r="AF52" i="2" s="1"/>
  <c r="BQ52" i="2" s="1"/>
  <c r="BR52" i="2" s="1"/>
  <c r="BS52" i="2" s="1"/>
  <c r="R52" i="2"/>
  <c r="N52" i="2"/>
  <c r="AC52" i="2" s="1"/>
  <c r="H52" i="2"/>
  <c r="C52" i="2"/>
  <c r="AL52" i="2" s="1"/>
  <c r="AV51" i="2"/>
  <c r="AI51" i="2"/>
  <c r="AH51" i="2" s="1"/>
  <c r="Z51" i="2"/>
  <c r="AF51" i="2" s="1"/>
  <c r="BQ51" i="2" s="1"/>
  <c r="BR51" i="2" s="1"/>
  <c r="BS51" i="2" s="1"/>
  <c r="R51" i="2"/>
  <c r="N51" i="2"/>
  <c r="AC51" i="2" s="1"/>
  <c r="H51" i="2"/>
  <c r="C51" i="2"/>
  <c r="AV50" i="2"/>
  <c r="AI50" i="2"/>
  <c r="AH50" i="2" s="1"/>
  <c r="Z50" i="2"/>
  <c r="AF50" i="2" s="1"/>
  <c r="BQ50" i="2" s="1"/>
  <c r="BR50" i="2" s="1"/>
  <c r="BS50" i="2" s="1"/>
  <c r="R50" i="2"/>
  <c r="N50" i="2"/>
  <c r="AC50" i="2" s="1"/>
  <c r="H50" i="2"/>
  <c r="C50" i="2"/>
  <c r="AV49" i="2"/>
  <c r="AH49" i="2"/>
  <c r="Z49" i="2"/>
  <c r="AF49" i="2" s="1"/>
  <c r="BQ48" i="2" s="1"/>
  <c r="BR48" i="2" s="1"/>
  <c r="R49" i="2"/>
  <c r="N49" i="2"/>
  <c r="AC49" i="2" s="1"/>
  <c r="H49" i="2"/>
  <c r="C49" i="2"/>
  <c r="AV48" i="2"/>
  <c r="AH48" i="2"/>
  <c r="AF48" i="2"/>
  <c r="BQ47" i="2" s="1"/>
  <c r="BR47" i="2" s="1"/>
  <c r="Z48" i="2"/>
  <c r="R48" i="2"/>
  <c r="N48" i="2"/>
  <c r="AC48" i="2" s="1"/>
  <c r="H48" i="2"/>
  <c r="C48" i="2"/>
  <c r="AV47" i="2"/>
  <c r="AH47" i="2"/>
  <c r="Z47" i="2"/>
  <c r="AF47" i="2" s="1"/>
  <c r="AG48" i="2" s="1"/>
  <c r="R47" i="2"/>
  <c r="N47" i="2"/>
  <c r="AC47" i="2" s="1"/>
  <c r="H47" i="2"/>
  <c r="C47" i="2"/>
  <c r="AV46" i="2"/>
  <c r="AI46" i="2"/>
  <c r="AH46" i="2" s="1"/>
  <c r="Z46" i="2"/>
  <c r="AF46" i="2" s="1"/>
  <c r="R46" i="2"/>
  <c r="N46" i="2"/>
  <c r="AC46" i="2" s="1"/>
  <c r="H46" i="2"/>
  <c r="C46" i="2"/>
  <c r="AL46" i="2" s="1"/>
  <c r="AV45" i="2"/>
  <c r="AI45" i="2"/>
  <c r="AH45" i="2" s="1"/>
  <c r="Z45" i="2"/>
  <c r="AF45" i="2" s="1"/>
  <c r="R45" i="2"/>
  <c r="N45" i="2"/>
  <c r="AC45" i="2" s="1"/>
  <c r="H45" i="2"/>
  <c r="C45" i="2"/>
  <c r="AL45" i="2" s="1"/>
  <c r="AV44" i="2"/>
  <c r="AI44" i="2"/>
  <c r="AH44" i="2" s="1"/>
  <c r="Z44" i="2"/>
  <c r="AF44" i="2" s="1"/>
  <c r="R44" i="2"/>
  <c r="N44" i="2"/>
  <c r="AC44" i="2" s="1"/>
  <c r="H44" i="2"/>
  <c r="C44" i="2"/>
  <c r="AL44" i="2" s="1"/>
  <c r="AV43" i="2"/>
  <c r="AI43" i="2"/>
  <c r="AH43" i="2" s="1"/>
  <c r="Z43" i="2"/>
  <c r="AF43" i="2" s="1"/>
  <c r="R43" i="2"/>
  <c r="N43" i="2"/>
  <c r="AC43" i="2" s="1"/>
  <c r="H43" i="2"/>
  <c r="C43" i="2"/>
  <c r="AL43" i="2" s="1"/>
  <c r="AV42" i="2"/>
  <c r="AI42" i="2"/>
  <c r="AH42" i="2" s="1"/>
  <c r="Z42" i="2"/>
  <c r="AF42" i="2" s="1"/>
  <c r="R42" i="2"/>
  <c r="N42" i="2"/>
  <c r="AC42" i="2" s="1"/>
  <c r="H42" i="2"/>
  <c r="C42" i="2"/>
  <c r="AL42" i="2" s="1"/>
  <c r="AV41" i="2"/>
  <c r="AI41" i="2"/>
  <c r="AH41" i="2" s="1"/>
  <c r="Z41" i="2"/>
  <c r="AF41" i="2" s="1"/>
  <c r="R41" i="2"/>
  <c r="N41" i="2"/>
  <c r="AC41" i="2" s="1"/>
  <c r="H41" i="2"/>
  <c r="C41" i="2"/>
  <c r="AL41" i="2" s="1"/>
  <c r="AV40" i="2"/>
  <c r="AI40" i="2"/>
  <c r="AH40" i="2" s="1"/>
  <c r="Z40" i="2"/>
  <c r="AF40" i="2" s="1"/>
  <c r="R40" i="2"/>
  <c r="N40" i="2"/>
  <c r="AC40" i="2" s="1"/>
  <c r="H40" i="2"/>
  <c r="C40" i="2"/>
  <c r="AL40" i="2" s="1"/>
  <c r="AV39" i="2"/>
  <c r="AI39" i="2"/>
  <c r="AH39" i="2" s="1"/>
  <c r="Z39" i="2"/>
  <c r="AF39" i="2" s="1"/>
  <c r="R39" i="2"/>
  <c r="N39" i="2"/>
  <c r="AC39" i="2" s="1"/>
  <c r="H39" i="2"/>
  <c r="C39" i="2"/>
  <c r="AL39" i="2" s="1"/>
  <c r="AV38" i="2"/>
  <c r="AI38" i="2"/>
  <c r="AH38" i="2" s="1"/>
  <c r="Z38" i="2"/>
  <c r="AF38" i="2" s="1"/>
  <c r="R38" i="2"/>
  <c r="N38" i="2"/>
  <c r="AC38" i="2" s="1"/>
  <c r="H38" i="2"/>
  <c r="C38" i="2"/>
  <c r="AL38" i="2" s="1"/>
  <c r="AV37" i="2"/>
  <c r="AI37" i="2"/>
  <c r="AH37" i="2" s="1"/>
  <c r="Z37" i="2"/>
  <c r="AF37" i="2" s="1"/>
  <c r="R37" i="2"/>
  <c r="N37" i="2"/>
  <c r="AC37" i="2" s="1"/>
  <c r="H37" i="2"/>
  <c r="C37" i="2"/>
  <c r="AL37" i="2" s="1"/>
  <c r="AV36" i="2"/>
  <c r="AI36" i="2"/>
  <c r="AH36" i="2" s="1"/>
  <c r="Z36" i="2"/>
  <c r="AF36" i="2" s="1"/>
  <c r="R36" i="2"/>
  <c r="N36" i="2"/>
  <c r="AC36" i="2" s="1"/>
  <c r="H36" i="2"/>
  <c r="C36" i="2"/>
  <c r="AL36" i="2" s="1"/>
  <c r="AV35" i="2"/>
  <c r="AI35" i="2"/>
  <c r="AH35" i="2" s="1"/>
  <c r="Z35" i="2"/>
  <c r="AF35" i="2" s="1"/>
  <c r="R35" i="2"/>
  <c r="N35" i="2"/>
  <c r="AC35" i="2" s="1"/>
  <c r="H35" i="2"/>
  <c r="C35" i="2"/>
  <c r="AL35" i="2" s="1"/>
  <c r="AV34" i="2"/>
  <c r="AI34" i="2"/>
  <c r="AH34" i="2" s="1"/>
  <c r="Z34" i="2"/>
  <c r="AF34" i="2" s="1"/>
  <c r="BQ33" i="2" s="1"/>
  <c r="BR33" i="2" s="1"/>
  <c r="BS33" i="2" s="1"/>
  <c r="R34" i="2"/>
  <c r="N34" i="2"/>
  <c r="AC34" i="2" s="1"/>
  <c r="H34" i="2"/>
  <c r="C34" i="2"/>
  <c r="AL34" i="2" s="1"/>
  <c r="AV33" i="2"/>
  <c r="AI33" i="2"/>
  <c r="AH33" i="2" s="1"/>
  <c r="Z33" i="2"/>
  <c r="AF33" i="2" s="1"/>
  <c r="BQ32" i="2" s="1"/>
  <c r="BR32" i="2" s="1"/>
  <c r="BS32" i="2" s="1"/>
  <c r="R33" i="2"/>
  <c r="N33" i="2"/>
  <c r="AC33" i="2" s="1"/>
  <c r="H33" i="2"/>
  <c r="C33" i="2"/>
  <c r="AV32" i="2"/>
  <c r="AI32" i="2"/>
  <c r="AH32" i="2" s="1"/>
  <c r="Z32" i="2"/>
  <c r="AF32" i="2" s="1"/>
  <c r="R32" i="2"/>
  <c r="N32" i="2"/>
  <c r="AC32" i="2" s="1"/>
  <c r="H32" i="2"/>
  <c r="C32" i="2"/>
  <c r="G32" i="2" s="1"/>
  <c r="AV31" i="2"/>
  <c r="AI31" i="2"/>
  <c r="AH31" i="2" s="1"/>
  <c r="Z31" i="2"/>
  <c r="AF31" i="2" s="1"/>
  <c r="R31" i="2"/>
  <c r="N31" i="2"/>
  <c r="AC31" i="2" s="1"/>
  <c r="H31" i="2"/>
  <c r="C31" i="2"/>
  <c r="AL31" i="2" s="1"/>
  <c r="AV30" i="2"/>
  <c r="AI30" i="2"/>
  <c r="AH30" i="2" s="1"/>
  <c r="Z30" i="2"/>
  <c r="AF30" i="2" s="1"/>
  <c r="R30" i="2"/>
  <c r="N30" i="2"/>
  <c r="AC30" i="2" s="1"/>
  <c r="H30" i="2"/>
  <c r="C30" i="2"/>
  <c r="AL30" i="2" s="1"/>
  <c r="AV29" i="2"/>
  <c r="AI29" i="2"/>
  <c r="AH29" i="2" s="1"/>
  <c r="AF29" i="2"/>
  <c r="Z29" i="2"/>
  <c r="R29" i="2"/>
  <c r="N29" i="2"/>
  <c r="AC29" i="2" s="1"/>
  <c r="H29" i="2"/>
  <c r="C29" i="2"/>
  <c r="AV28" i="2"/>
  <c r="AI28" i="2"/>
  <c r="AH28" i="2" s="1"/>
  <c r="Z28" i="2"/>
  <c r="AF28" i="2" s="1"/>
  <c r="R28" i="2"/>
  <c r="N28" i="2"/>
  <c r="AC28" i="2" s="1"/>
  <c r="H28" i="2"/>
  <c r="C28" i="2"/>
  <c r="AL28" i="2" s="1"/>
  <c r="AV27" i="2"/>
  <c r="AI27" i="2"/>
  <c r="AH27" i="2" s="1"/>
  <c r="Z27" i="2"/>
  <c r="AF27" i="2" s="1"/>
  <c r="R27" i="2"/>
  <c r="N27" i="2"/>
  <c r="AC27" i="2" s="1"/>
  <c r="H27" i="2"/>
  <c r="C27" i="2"/>
  <c r="AL27" i="2" s="1"/>
  <c r="AV26" i="2"/>
  <c r="AI26" i="2"/>
  <c r="AH26" i="2" s="1"/>
  <c r="AF26" i="2"/>
  <c r="Z26" i="2"/>
  <c r="R26" i="2"/>
  <c r="N26" i="2"/>
  <c r="AC26" i="2" s="1"/>
  <c r="H26" i="2"/>
  <c r="C26" i="2"/>
  <c r="AV25" i="2"/>
  <c r="AI25" i="2"/>
  <c r="AH25" i="2"/>
  <c r="Z25" i="2"/>
  <c r="AF25" i="2" s="1"/>
  <c r="BQ24" i="2" s="1"/>
  <c r="BR24" i="2" s="1"/>
  <c r="BS24" i="2" s="1"/>
  <c r="N25" i="2"/>
  <c r="AC25" i="2" s="1"/>
  <c r="H25" i="2"/>
  <c r="C25" i="2"/>
  <c r="G25" i="2" s="1"/>
  <c r="AV24" i="2"/>
  <c r="AI24" i="2"/>
  <c r="AH24" i="2" s="1"/>
  <c r="Z24" i="2"/>
  <c r="AF24" i="2" s="1"/>
  <c r="BQ23" i="2" s="1"/>
  <c r="BR23" i="2" s="1"/>
  <c r="BS23" i="2" s="1"/>
  <c r="N24" i="2"/>
  <c r="AC24" i="2" s="1"/>
  <c r="H24" i="2"/>
  <c r="C24" i="2"/>
  <c r="G24" i="2" s="1"/>
  <c r="AV23" i="2"/>
  <c r="AI23" i="2"/>
  <c r="AH23" i="2" s="1"/>
  <c r="Z23" i="2"/>
  <c r="AF23" i="2" s="1"/>
  <c r="N23" i="2"/>
  <c r="AC23" i="2" s="1"/>
  <c r="H23" i="2"/>
  <c r="C23" i="2"/>
  <c r="AV22" i="2"/>
  <c r="AI22" i="2"/>
  <c r="AH22" i="2" s="1"/>
  <c r="AF22" i="2"/>
  <c r="Z22" i="2"/>
  <c r="R22" i="2"/>
  <c r="N22" i="2"/>
  <c r="AC22" i="2" s="1"/>
  <c r="C22" i="2"/>
  <c r="AV21" i="2"/>
  <c r="AI21" i="2"/>
  <c r="AH21" i="2" s="1"/>
  <c r="Z21" i="2"/>
  <c r="AF21" i="2" s="1"/>
  <c r="R21" i="2"/>
  <c r="N21" i="2"/>
  <c r="AC21" i="2" s="1"/>
  <c r="C21" i="2"/>
  <c r="AV20" i="2"/>
  <c r="AI20" i="2"/>
  <c r="AH20" i="2" s="1"/>
  <c r="Z20" i="2"/>
  <c r="AF20" i="2" s="1"/>
  <c r="R20" i="2"/>
  <c r="N20" i="2"/>
  <c r="AC20" i="2" s="1"/>
  <c r="C20" i="2"/>
  <c r="G20" i="2" s="1"/>
  <c r="AV19" i="2"/>
  <c r="AI19" i="2"/>
  <c r="AH19" i="2" s="1"/>
  <c r="Z19" i="2"/>
  <c r="AF19" i="2" s="1"/>
  <c r="BQ18" i="2" s="1"/>
  <c r="BR18" i="2" s="1"/>
  <c r="BS18" i="2" s="1"/>
  <c r="R19" i="2"/>
  <c r="N19" i="2"/>
  <c r="AC19" i="2" s="1"/>
  <c r="H19" i="2"/>
  <c r="C19" i="2"/>
  <c r="AL19" i="2" s="1"/>
  <c r="AV18" i="2"/>
  <c r="AI18" i="2"/>
  <c r="AH18" i="2"/>
  <c r="Z18" i="2"/>
  <c r="AF18" i="2" s="1"/>
  <c r="BQ17" i="2" s="1"/>
  <c r="BR17" i="2" s="1"/>
  <c r="BS17" i="2" s="1"/>
  <c r="R18" i="2"/>
  <c r="N18" i="2"/>
  <c r="AC18" i="2" s="1"/>
  <c r="H18" i="2"/>
  <c r="C18" i="2"/>
  <c r="AV17" i="2"/>
  <c r="AI17" i="2"/>
  <c r="AH17" i="2" s="1"/>
  <c r="AC17" i="2"/>
  <c r="Z17" i="2"/>
  <c r="AF17" i="2" s="1"/>
  <c r="AG18" i="2" s="1"/>
  <c r="R17" i="2"/>
  <c r="N17" i="2"/>
  <c r="H17" i="2"/>
  <c r="C17" i="2"/>
  <c r="AV16" i="2"/>
  <c r="AI16" i="2"/>
  <c r="AH16" i="2" s="1"/>
  <c r="Z16" i="2"/>
  <c r="AF16" i="2" s="1"/>
  <c r="N16" i="2"/>
  <c r="AC16" i="2" s="1"/>
  <c r="H16" i="2"/>
  <c r="C16" i="2"/>
  <c r="AL16" i="2" s="1"/>
  <c r="AV15" i="2"/>
  <c r="AI15" i="2"/>
  <c r="AH15" i="2" s="1"/>
  <c r="Z15" i="2"/>
  <c r="AF15" i="2" s="1"/>
  <c r="BQ12" i="2" s="1"/>
  <c r="BR12" i="2" s="1"/>
  <c r="BS12" i="2" s="1"/>
  <c r="R15" i="2"/>
  <c r="N15" i="2"/>
  <c r="AC15" i="2" s="1"/>
  <c r="H15" i="2"/>
  <c r="C15" i="2"/>
  <c r="AV14" i="2"/>
  <c r="AI14" i="2"/>
  <c r="AH14" i="2" s="1"/>
  <c r="Z14" i="2"/>
  <c r="AF14" i="2" s="1"/>
  <c r="BQ11" i="2" s="1"/>
  <c r="BR11" i="2" s="1"/>
  <c r="BS11" i="2" s="1"/>
  <c r="R14" i="2"/>
  <c r="N14" i="2"/>
  <c r="AC14" i="2" s="1"/>
  <c r="H14" i="2"/>
  <c r="C14" i="2"/>
  <c r="AV13" i="2"/>
  <c r="AI13" i="2"/>
  <c r="AH13" i="2" s="1"/>
  <c r="Z13" i="2"/>
  <c r="AF13" i="2" s="1"/>
  <c r="BQ10" i="2" s="1"/>
  <c r="BR10" i="2" s="1"/>
  <c r="BS10" i="2" s="1"/>
  <c r="R13" i="2"/>
  <c r="N13" i="2"/>
  <c r="AC13" i="2" s="1"/>
  <c r="H13" i="2"/>
  <c r="C13" i="2"/>
  <c r="AL13" i="2" s="1"/>
  <c r="AV12" i="2"/>
  <c r="AI12" i="2"/>
  <c r="AH12" i="2" s="1"/>
  <c r="Z12" i="2"/>
  <c r="AF12" i="2" s="1"/>
  <c r="BQ9" i="2" s="1"/>
  <c r="BR9" i="2" s="1"/>
  <c r="BS9" i="2" s="1"/>
  <c r="R12" i="2"/>
  <c r="N12" i="2"/>
  <c r="AC12" i="2" s="1"/>
  <c r="H12" i="2"/>
  <c r="C12" i="2"/>
  <c r="AV11" i="2"/>
  <c r="AI11" i="2"/>
  <c r="AH11" i="2" s="1"/>
  <c r="AC11" i="2"/>
  <c r="Z11" i="2"/>
  <c r="AF11" i="2" s="1"/>
  <c r="BQ7" i="2" s="1"/>
  <c r="BR7" i="2" s="1"/>
  <c r="BS7" i="2" s="1"/>
  <c r="R11" i="2"/>
  <c r="N11" i="2"/>
  <c r="H11" i="2"/>
  <c r="C11" i="2"/>
  <c r="AV10" i="2"/>
  <c r="AI10" i="2"/>
  <c r="AH10" i="2" s="1"/>
  <c r="Z10" i="2"/>
  <c r="AF10" i="2" s="1"/>
  <c r="BQ6" i="2" s="1"/>
  <c r="BR6" i="2" s="1"/>
  <c r="BS6" i="2" s="1"/>
  <c r="R10" i="2"/>
  <c r="N10" i="2"/>
  <c r="AC10" i="2" s="1"/>
  <c r="H10" i="2"/>
  <c r="C10" i="2"/>
  <c r="AV9" i="2"/>
  <c r="AI9" i="2"/>
  <c r="AH9" i="2" s="1"/>
  <c r="Z9" i="2"/>
  <c r="AF9" i="2" s="1"/>
  <c r="BQ5" i="2" s="1"/>
  <c r="BR5" i="2" s="1"/>
  <c r="BS5" i="2" s="1"/>
  <c r="R9" i="2"/>
  <c r="N9" i="2"/>
  <c r="AC9" i="2" s="1"/>
  <c r="H9" i="2"/>
  <c r="C9" i="2"/>
  <c r="AV8" i="2"/>
  <c r="AI8" i="2"/>
  <c r="AH8" i="2" s="1"/>
  <c r="Z8" i="2"/>
  <c r="AF8" i="2" s="1"/>
  <c r="R8" i="2"/>
  <c r="N8" i="2"/>
  <c r="AC8" i="2" s="1"/>
  <c r="H8" i="2"/>
  <c r="C8" i="2"/>
  <c r="AV7" i="2"/>
  <c r="AI7" i="2"/>
  <c r="AH7" i="2" s="1"/>
  <c r="Z7" i="2"/>
  <c r="AF7" i="2" s="1"/>
  <c r="R7" i="2"/>
  <c r="N7" i="2"/>
  <c r="AC7" i="2" s="1"/>
  <c r="H7" i="2"/>
  <c r="C7" i="2"/>
  <c r="AV6" i="2"/>
  <c r="AI6" i="2"/>
  <c r="AH6" i="2" s="1"/>
  <c r="Z6" i="2"/>
  <c r="AF6" i="2" s="1"/>
  <c r="R6" i="2"/>
  <c r="N6" i="2"/>
  <c r="AC6" i="2" s="1"/>
  <c r="H6" i="2"/>
  <c r="C6" i="2"/>
  <c r="AV5" i="2"/>
  <c r="AL5" i="2"/>
  <c r="AI5" i="2"/>
  <c r="AH5" i="2" s="1"/>
  <c r="Z5" i="2"/>
  <c r="AF5" i="2" s="1"/>
  <c r="R5" i="2"/>
  <c r="N5" i="2"/>
  <c r="AC5" i="2" s="1"/>
  <c r="J5" i="2"/>
  <c r="J6" i="2" s="1"/>
  <c r="H5" i="2"/>
  <c r="C5" i="2"/>
  <c r="AV4" i="2"/>
  <c r="AI4" i="2"/>
  <c r="AH4" i="2" s="1"/>
  <c r="AF4" i="2"/>
  <c r="AE4" i="2"/>
  <c r="AX4" i="2" s="1"/>
  <c r="Z4" i="2"/>
  <c r="R4" i="2"/>
  <c r="N4" i="2"/>
  <c r="AC4" i="2" s="1"/>
  <c r="J4" i="2"/>
  <c r="AW4" i="2" s="1"/>
  <c r="H4" i="2"/>
  <c r="C4" i="2"/>
  <c r="F2" i="2"/>
  <c r="BQ88" i="2" l="1"/>
  <c r="BR88" i="2" s="1"/>
  <c r="BS88" i="2" s="1"/>
  <c r="BR90" i="2"/>
  <c r="BS90" i="2" s="1"/>
  <c r="D29" i="2"/>
  <c r="G85" i="2"/>
  <c r="BO103" i="2"/>
  <c r="AL219" i="2"/>
  <c r="BQ286" i="2"/>
  <c r="BR286" i="2" s="1"/>
  <c r="BS286" i="2" s="1"/>
  <c r="T4" i="2"/>
  <c r="U4" i="2" s="1"/>
  <c r="BD4" i="2"/>
  <c r="E47" i="2"/>
  <c r="AJ410" i="2"/>
  <c r="BB409" i="2"/>
  <c r="W409" i="2"/>
  <c r="BB408" i="2"/>
  <c r="F408" i="2"/>
  <c r="BA407" i="2"/>
  <c r="E407" i="2"/>
  <c r="L406" i="2"/>
  <c r="E405" i="2"/>
  <c r="AJ404" i="2"/>
  <c r="BB403" i="2"/>
  <c r="F403" i="2"/>
  <c r="BA402" i="2"/>
  <c r="L402" i="2"/>
  <c r="L401" i="2"/>
  <c r="D401" i="2"/>
  <c r="L400" i="2"/>
  <c r="AJ399" i="2"/>
  <c r="F399" i="2"/>
  <c r="BA405" i="2"/>
  <c r="BA404" i="2"/>
  <c r="E404" i="2"/>
  <c r="L403" i="2"/>
  <c r="AJ402" i="2"/>
  <c r="F402" i="2"/>
  <c r="BA401" i="2"/>
  <c r="F401" i="2"/>
  <c r="BB400" i="2"/>
  <c r="F400" i="2"/>
  <c r="BA399" i="2"/>
  <c r="L399" i="2"/>
  <c r="L410" i="2"/>
  <c r="AJ409" i="2"/>
  <c r="L409" i="2"/>
  <c r="AJ408" i="2"/>
  <c r="W408" i="2"/>
  <c r="BB407" i="2"/>
  <c r="F407" i="2"/>
  <c r="BA406" i="2"/>
  <c r="E406" i="2"/>
  <c r="F405" i="2"/>
  <c r="L404" i="2"/>
  <c r="AJ403" i="2"/>
  <c r="W403" i="2"/>
  <c r="BB402" i="2"/>
  <c r="E402" i="2"/>
  <c r="E401" i="2"/>
  <c r="BA400" i="2"/>
  <c r="E400" i="2"/>
  <c r="W399" i="2"/>
  <c r="BB410" i="2"/>
  <c r="W410" i="2"/>
  <c r="F410" i="2"/>
  <c r="BA409" i="2"/>
  <c r="F409" i="2"/>
  <c r="BA408" i="2"/>
  <c r="E408" i="2"/>
  <c r="L407" i="2"/>
  <c r="AJ406" i="2"/>
  <c r="W406" i="2"/>
  <c r="BB405" i="2"/>
  <c r="L405" i="2"/>
  <c r="BB404" i="2"/>
  <c r="W404" i="2"/>
  <c r="F404" i="2"/>
  <c r="BA403" i="2"/>
  <c r="E403" i="2"/>
  <c r="W402" i="2"/>
  <c r="BB401" i="2"/>
  <c r="AJ401" i="2"/>
  <c r="W401" i="2"/>
  <c r="AJ400" i="2"/>
  <c r="W400" i="2"/>
  <c r="BB399" i="2"/>
  <c r="E399" i="2"/>
  <c r="BA410" i="2"/>
  <c r="E410" i="2"/>
  <c r="E409" i="2"/>
  <c r="L408" i="2"/>
  <c r="AJ407" i="2"/>
  <c r="W407" i="2"/>
  <c r="BB406" i="2"/>
  <c r="F406" i="2"/>
  <c r="AJ405" i="2"/>
  <c r="W405" i="2"/>
  <c r="D405" i="2"/>
  <c r="D410" i="2"/>
  <c r="D400" i="2"/>
  <c r="D399" i="2"/>
  <c r="D407" i="2"/>
  <c r="D408" i="2"/>
  <c r="D403" i="2"/>
  <c r="D404" i="2"/>
  <c r="D409" i="2"/>
  <c r="D406" i="2"/>
  <c r="D402" i="2"/>
  <c r="K4" i="2"/>
  <c r="AG21" i="2"/>
  <c r="D26" i="2"/>
  <c r="BQ157" i="2"/>
  <c r="AL188" i="2"/>
  <c r="AL285" i="2"/>
  <c r="G339" i="2"/>
  <c r="G361" i="2"/>
  <c r="AT4" i="2"/>
  <c r="AG45" i="2"/>
  <c r="AL107" i="2"/>
  <c r="AL120" i="2"/>
  <c r="AL297" i="2"/>
  <c r="AL301" i="2"/>
  <c r="BR318" i="2"/>
  <c r="BS318" i="2" s="1"/>
  <c r="AG33" i="2"/>
  <c r="AG42" i="2"/>
  <c r="D6" i="2"/>
  <c r="AL6" i="2"/>
  <c r="D12" i="2"/>
  <c r="E13" i="2"/>
  <c r="L15" i="2"/>
  <c r="W23" i="2"/>
  <c r="D24" i="2"/>
  <c r="D25" i="2"/>
  <c r="BB25" i="2"/>
  <c r="W32" i="2"/>
  <c r="F35" i="2"/>
  <c r="W42" i="2"/>
  <c r="BB46" i="2"/>
  <c r="W48" i="2"/>
  <c r="BB54" i="2"/>
  <c r="X74" i="2"/>
  <c r="D5" i="2"/>
  <c r="K5" i="2"/>
  <c r="AG12" i="2"/>
  <c r="F6" i="2"/>
  <c r="F8" i="2"/>
  <c r="F10" i="2"/>
  <c r="F12" i="2"/>
  <c r="AL12" i="2"/>
  <c r="BB13" i="2"/>
  <c r="BA14" i="2"/>
  <c r="AJ16" i="2"/>
  <c r="D18" i="2"/>
  <c r="D20" i="2"/>
  <c r="BB20" i="2"/>
  <c r="BA21" i="2"/>
  <c r="W22" i="2"/>
  <c r="W29" i="2"/>
  <c r="L30" i="2"/>
  <c r="E31" i="2"/>
  <c r="BA32" i="2"/>
  <c r="AJ34" i="2"/>
  <c r="G39" i="2"/>
  <c r="E41" i="2"/>
  <c r="L42" i="2"/>
  <c r="L48" i="2"/>
  <c r="L51" i="2"/>
  <c r="BB56" i="2"/>
  <c r="E61" i="2"/>
  <c r="AG65" i="2"/>
  <c r="E94" i="2"/>
  <c r="BQ168" i="2"/>
  <c r="BO178" i="2"/>
  <c r="BQ175" i="2"/>
  <c r="BR175" i="2" s="1"/>
  <c r="BS175" i="2" s="1"/>
  <c r="L4" i="2"/>
  <c r="BQ8" i="2"/>
  <c r="BR8" i="2" s="1"/>
  <c r="BS8" i="2" s="1"/>
  <c r="AU4" i="2"/>
  <c r="F5" i="2"/>
  <c r="AW5" i="2"/>
  <c r="D7" i="2"/>
  <c r="AL7" i="2"/>
  <c r="D9" i="2"/>
  <c r="AL9" i="2"/>
  <c r="D11" i="2"/>
  <c r="AL11" i="2"/>
  <c r="F16" i="2"/>
  <c r="F18" i="2"/>
  <c r="AL18" i="2"/>
  <c r="E19" i="2"/>
  <c r="L23" i="2"/>
  <c r="BA23" i="2"/>
  <c r="BA24" i="2"/>
  <c r="AL25" i="2"/>
  <c r="W26" i="2"/>
  <c r="L27" i="2"/>
  <c r="E28" i="2"/>
  <c r="BA29" i="2"/>
  <c r="BB31" i="2"/>
  <c r="E36" i="2"/>
  <c r="AG39" i="2"/>
  <c r="E40" i="2"/>
  <c r="G45" i="2"/>
  <c r="D54" i="2"/>
  <c r="AL54" i="2"/>
  <c r="AL57" i="2"/>
  <c r="AL59" i="2"/>
  <c r="BQ70" i="2"/>
  <c r="BR70" i="2" s="1"/>
  <c r="BS70" i="2" s="1"/>
  <c r="G77" i="2"/>
  <c r="AL77" i="2"/>
  <c r="BB211" i="2"/>
  <c r="AJ398" i="2"/>
  <c r="AJ397" i="2"/>
  <c r="L397" i="2"/>
  <c r="AJ396" i="2"/>
  <c r="W396" i="2"/>
  <c r="BB395" i="2"/>
  <c r="W395" i="2"/>
  <c r="D395" i="2"/>
  <c r="AJ393" i="2"/>
  <c r="F393" i="2"/>
  <c r="W394" i="2"/>
  <c r="BB398" i="2"/>
  <c r="W398" i="2"/>
  <c r="F398" i="2"/>
  <c r="BB397" i="2"/>
  <c r="W397" i="2"/>
  <c r="BB396" i="2"/>
  <c r="F396" i="2"/>
  <c r="BA395" i="2"/>
  <c r="F394" i="2"/>
  <c r="W393" i="2"/>
  <c r="L393" i="2"/>
  <c r="E393" i="2"/>
  <c r="L395" i="2"/>
  <c r="E395" i="2"/>
  <c r="BA394" i="2"/>
  <c r="BA393" i="2"/>
  <c r="BA398" i="2"/>
  <c r="E398" i="2"/>
  <c r="BA397" i="2"/>
  <c r="F397" i="2"/>
  <c r="BA396" i="2"/>
  <c r="E396" i="2"/>
  <c r="F395" i="2"/>
  <c r="BB394" i="2"/>
  <c r="AJ394" i="2"/>
  <c r="L394" i="2"/>
  <c r="E394" i="2"/>
  <c r="BB393" i="2"/>
  <c r="L398" i="2"/>
  <c r="E397" i="2"/>
  <c r="L396" i="2"/>
  <c r="AJ395" i="2"/>
  <c r="D394" i="2"/>
  <c r="D397" i="2"/>
  <c r="D393" i="2"/>
  <c r="D398" i="2"/>
  <c r="D396" i="2"/>
  <c r="D335" i="2"/>
  <c r="AJ373" i="2"/>
  <c r="L177" i="2"/>
  <c r="W147" i="2"/>
  <c r="F126" i="2"/>
  <c r="L111" i="2"/>
  <c r="BB110" i="2"/>
  <c r="W101" i="2"/>
  <c r="D101" i="2"/>
  <c r="BA97" i="2"/>
  <c r="D91" i="2"/>
  <c r="BA183" i="2"/>
  <c r="L178" i="2"/>
  <c r="AJ133" i="2"/>
  <c r="E108" i="2"/>
  <c r="X90" i="2"/>
  <c r="W84" i="2"/>
  <c r="W85" i="2" s="1"/>
  <c r="BA73" i="2"/>
  <c r="BB212" i="2"/>
  <c r="BA184" i="2"/>
  <c r="L175" i="2"/>
  <c r="BA172" i="2"/>
  <c r="W153" i="2"/>
  <c r="W107" i="2"/>
  <c r="D107" i="2"/>
  <c r="W191" i="2"/>
  <c r="L176" i="2"/>
  <c r="BA130" i="2"/>
  <c r="BB104" i="2"/>
  <c r="E99" i="2"/>
  <c r="L92" i="2"/>
  <c r="BA91" i="2"/>
  <c r="L73" i="2"/>
  <c r="T5" i="2"/>
  <c r="U5" i="2" s="1"/>
  <c r="D8" i="2"/>
  <c r="AL8" i="2"/>
  <c r="D10" i="2"/>
  <c r="AL10" i="2"/>
  <c r="F17" i="2"/>
  <c r="BB18" i="2"/>
  <c r="D32" i="2"/>
  <c r="AG36" i="2"/>
  <c r="L36" i="2"/>
  <c r="BA44" i="2"/>
  <c r="AL58" i="2"/>
  <c r="AJ4" i="2"/>
  <c r="BD5" i="2"/>
  <c r="F7" i="2"/>
  <c r="F9" i="2"/>
  <c r="F11" i="2"/>
  <c r="BB12" i="2"/>
  <c r="D14" i="2"/>
  <c r="W14" i="2"/>
  <c r="AJ15" i="2"/>
  <c r="D17" i="2"/>
  <c r="AL17" i="2"/>
  <c r="BB19" i="2"/>
  <c r="AL20" i="2"/>
  <c r="D21" i="2"/>
  <c r="BA22" i="2"/>
  <c r="BA26" i="2"/>
  <c r="BB28" i="2"/>
  <c r="D33" i="2"/>
  <c r="W33" i="2"/>
  <c r="AJ33" i="2"/>
  <c r="L34" i="2"/>
  <c r="W36" i="2"/>
  <c r="BA38" i="2"/>
  <c r="BB40" i="2"/>
  <c r="E46" i="2"/>
  <c r="F51" i="2"/>
  <c r="D56" i="2"/>
  <c r="AL56" i="2"/>
  <c r="BA79" i="2"/>
  <c r="L80" i="2"/>
  <c r="BA89" i="2"/>
  <c r="BQ152" i="2"/>
  <c r="BO110" i="2"/>
  <c r="AL134" i="2"/>
  <c r="AL183" i="2"/>
  <c r="AL190" i="2"/>
  <c r="D191" i="2"/>
  <c r="AG210" i="2"/>
  <c r="AG253" i="2"/>
  <c r="AL249" i="2"/>
  <c r="G256" i="2"/>
  <c r="AL256" i="2"/>
  <c r="AL128" i="2"/>
  <c r="AL138" i="2"/>
  <c r="D153" i="2"/>
  <c r="AL162" i="2"/>
  <c r="AL169" i="2"/>
  <c r="AL191" i="2"/>
  <c r="AL192" i="2"/>
  <c r="AL195" i="2"/>
  <c r="AL198" i="2"/>
  <c r="AL247" i="2"/>
  <c r="G280" i="2"/>
  <c r="AL280" i="2"/>
  <c r="BR347" i="2"/>
  <c r="BS347" i="2" s="1"/>
  <c r="BQ346" i="2"/>
  <c r="BR346" i="2" s="1"/>
  <c r="BS346" i="2" s="1"/>
  <c r="D93" i="2"/>
  <c r="AL93" i="2"/>
  <c r="AG180" i="2"/>
  <c r="AL189" i="2"/>
  <c r="D195" i="2"/>
  <c r="AL211" i="2"/>
  <c r="BO230" i="2"/>
  <c r="AL232" i="2"/>
  <c r="AL244" i="2"/>
  <c r="BQ248" i="2"/>
  <c r="BO90" i="2"/>
  <c r="AL89" i="2"/>
  <c r="BQ106" i="2"/>
  <c r="BR106" i="2" s="1"/>
  <c r="G117" i="2"/>
  <c r="D123" i="2"/>
  <c r="AL157" i="2"/>
  <c r="AG187" i="2"/>
  <c r="AL184" i="2"/>
  <c r="AL185" i="2"/>
  <c r="AL214" i="2"/>
  <c r="AL225" i="2"/>
  <c r="AL226" i="2"/>
  <c r="AL233" i="2"/>
  <c r="BQ234" i="2"/>
  <c r="AL242" i="2"/>
  <c r="AL243" i="2"/>
  <c r="AL250" i="2"/>
  <c r="AL257" i="2"/>
  <c r="AL307" i="2"/>
  <c r="AL310" i="2"/>
  <c r="AL341" i="2"/>
  <c r="AL366" i="2"/>
  <c r="AL371" i="2"/>
  <c r="AL372" i="2"/>
  <c r="G387" i="2"/>
  <c r="AG342" i="2"/>
  <c r="AL288" i="2"/>
  <c r="AL299" i="2"/>
  <c r="AL302" i="2"/>
  <c r="AL309" i="2"/>
  <c r="AH344" i="2"/>
  <c r="BQ329" i="2"/>
  <c r="BR329" i="2" s="1"/>
  <c r="BS329" i="2" s="1"/>
  <c r="AL365" i="2"/>
  <c r="AT46" i="5"/>
  <c r="T46" i="5"/>
  <c r="U46" i="5" s="1"/>
  <c r="K46" i="5"/>
  <c r="BD46" i="5"/>
  <c r="AU46" i="5"/>
  <c r="AW46" i="5"/>
  <c r="J47" i="5"/>
  <c r="AX45" i="5"/>
  <c r="AK45" i="5"/>
  <c r="AS45" i="5" s="1"/>
  <c r="AX45" i="4"/>
  <c r="BU45" i="4" s="1"/>
  <c r="AK45" i="4"/>
  <c r="AS45" i="4" s="1"/>
  <c r="AE46" i="4"/>
  <c r="AU46" i="4"/>
  <c r="J47" i="4"/>
  <c r="BD46" i="4"/>
  <c r="AW46" i="4"/>
  <c r="T46" i="4"/>
  <c r="U46" i="4" s="1"/>
  <c r="K46" i="4"/>
  <c r="AT46" i="4"/>
  <c r="AG24" i="2"/>
  <c r="AG30" i="2"/>
  <c r="J7" i="2"/>
  <c r="AU6" i="2"/>
  <c r="K6" i="2"/>
  <c r="AT6" i="2"/>
  <c r="BD6" i="2"/>
  <c r="AW6" i="2"/>
  <c r="T6" i="2"/>
  <c r="U6" i="2" s="1"/>
  <c r="AG27" i="2"/>
  <c r="G15" i="2"/>
  <c r="G22" i="2"/>
  <c r="G23" i="2"/>
  <c r="G27" i="2"/>
  <c r="G34" i="2"/>
  <c r="AL50" i="2"/>
  <c r="D50" i="2"/>
  <c r="BQ76" i="2"/>
  <c r="BR76" i="2" s="1"/>
  <c r="BS76" i="2" s="1"/>
  <c r="BR77" i="2"/>
  <c r="BS77" i="2" s="1"/>
  <c r="AL82" i="2"/>
  <c r="D82" i="2"/>
  <c r="BQ120" i="2"/>
  <c r="BR120" i="2" s="1"/>
  <c r="BO124" i="2"/>
  <c r="AL132" i="2"/>
  <c r="D132" i="2"/>
  <c r="G132" i="2"/>
  <c r="D4" i="2"/>
  <c r="W4" i="2"/>
  <c r="AK4" i="2"/>
  <c r="AS4" i="2" s="1"/>
  <c r="BA4" i="2"/>
  <c r="G5" i="2"/>
  <c r="L5" i="2"/>
  <c r="AE5" i="2"/>
  <c r="AJ5" i="2"/>
  <c r="AT5" i="2"/>
  <c r="G6" i="2"/>
  <c r="L6" i="2"/>
  <c r="AJ6" i="2"/>
  <c r="G7" i="2"/>
  <c r="L7" i="2"/>
  <c r="AJ7" i="2"/>
  <c r="G8" i="2"/>
  <c r="L8" i="2"/>
  <c r="AJ8" i="2"/>
  <c r="G9" i="2"/>
  <c r="L9" i="2"/>
  <c r="AJ9" i="2"/>
  <c r="G10" i="2"/>
  <c r="L10" i="2"/>
  <c r="AJ10" i="2"/>
  <c r="G11" i="2"/>
  <c r="L11" i="2"/>
  <c r="AJ11" i="2"/>
  <c r="G12" i="2"/>
  <c r="L12" i="2"/>
  <c r="F13" i="2"/>
  <c r="E14" i="2"/>
  <c r="AL14" i="2"/>
  <c r="BB14" i="2"/>
  <c r="D15" i="2"/>
  <c r="W15" i="2"/>
  <c r="BA15" i="2"/>
  <c r="G16" i="2"/>
  <c r="L16" i="2"/>
  <c r="W16" i="2"/>
  <c r="BA16" i="2"/>
  <c r="G17" i="2"/>
  <c r="L17" i="2"/>
  <c r="AJ17" i="2"/>
  <c r="G18" i="2"/>
  <c r="L18" i="2"/>
  <c r="F19" i="2"/>
  <c r="E20" i="2"/>
  <c r="E21" i="2"/>
  <c r="AL21" i="2"/>
  <c r="BB21" i="2"/>
  <c r="D22" i="2"/>
  <c r="AL22" i="2"/>
  <c r="BB22" i="2"/>
  <c r="D23" i="2"/>
  <c r="AL23" i="2"/>
  <c r="BB23" i="2"/>
  <c r="E24" i="2"/>
  <c r="AL24" i="2"/>
  <c r="BB24" i="2"/>
  <c r="E25" i="2"/>
  <c r="E26" i="2"/>
  <c r="AL26" i="2"/>
  <c r="BB26" i="2"/>
  <c r="D27" i="2"/>
  <c r="W27" i="2"/>
  <c r="AJ27" i="2"/>
  <c r="F28" i="2"/>
  <c r="E29" i="2"/>
  <c r="AL29" i="2"/>
  <c r="BB29" i="2"/>
  <c r="D30" i="2"/>
  <c r="W30" i="2"/>
  <c r="AJ30" i="2"/>
  <c r="F31" i="2"/>
  <c r="E32" i="2"/>
  <c r="AL32" i="2"/>
  <c r="BB32" i="2"/>
  <c r="E33" i="2"/>
  <c r="BA33" i="2"/>
  <c r="D34" i="2"/>
  <c r="W34" i="2"/>
  <c r="BA34" i="2"/>
  <c r="G35" i="2"/>
  <c r="L35" i="2"/>
  <c r="AJ35" i="2"/>
  <c r="F36" i="2"/>
  <c r="AJ36" i="2"/>
  <c r="D37" i="2"/>
  <c r="D38" i="2"/>
  <c r="BB38" i="2"/>
  <c r="F40" i="2"/>
  <c r="W41" i="2"/>
  <c r="D42" i="2"/>
  <c r="AJ42" i="2"/>
  <c r="D43" i="2"/>
  <c r="D44" i="2"/>
  <c r="BB44" i="2"/>
  <c r="AG53" i="2"/>
  <c r="F46" i="2"/>
  <c r="W47" i="2"/>
  <c r="D48" i="2"/>
  <c r="BA48" i="2"/>
  <c r="D49" i="2"/>
  <c r="F50" i="2"/>
  <c r="L50" i="2"/>
  <c r="G51" i="2"/>
  <c r="D53" i="2"/>
  <c r="E54" i="2"/>
  <c r="E56" i="2"/>
  <c r="E59" i="2"/>
  <c r="AG62" i="2"/>
  <c r="D62" i="2"/>
  <c r="F63" i="2"/>
  <c r="E65" i="2"/>
  <c r="D70" i="2"/>
  <c r="W70" i="2"/>
  <c r="W71" i="2" s="1"/>
  <c r="E72" i="2"/>
  <c r="AL73" i="2"/>
  <c r="D73" i="2"/>
  <c r="E76" i="2"/>
  <c r="F78" i="2"/>
  <c r="AL80" i="2"/>
  <c r="D80" i="2"/>
  <c r="G82" i="2"/>
  <c r="W82" i="2"/>
  <c r="W83" i="2" s="1"/>
  <c r="F83" i="2"/>
  <c r="AJ84" i="2"/>
  <c r="L85" i="2"/>
  <c r="D86" i="2"/>
  <c r="W86" i="2"/>
  <c r="BA90" i="2"/>
  <c r="AL92" i="2"/>
  <c r="D92" i="2"/>
  <c r="F93" i="2"/>
  <c r="BB93" i="2"/>
  <c r="X94" i="2"/>
  <c r="D95" i="2"/>
  <c r="W95" i="2"/>
  <c r="D100" i="2"/>
  <c r="W100" i="2"/>
  <c r="AJ101" i="2"/>
  <c r="L102" i="2"/>
  <c r="D103" i="2"/>
  <c r="E104" i="2"/>
  <c r="X105" i="2"/>
  <c r="BA107" i="2"/>
  <c r="E110" i="2"/>
  <c r="AL111" i="2"/>
  <c r="D111" i="2"/>
  <c r="D113" i="2"/>
  <c r="AL114" i="2"/>
  <c r="D114" i="2"/>
  <c r="G114" i="2"/>
  <c r="F119" i="2"/>
  <c r="BB120" i="2"/>
  <c r="BA122" i="2"/>
  <c r="F128" i="2"/>
  <c r="D135" i="2"/>
  <c r="L140" i="2"/>
  <c r="E143" i="2"/>
  <c r="L146" i="2"/>
  <c r="BR146" i="2"/>
  <c r="BS146" i="2" s="1"/>
  <c r="BQ144" i="2"/>
  <c r="BR144" i="2" s="1"/>
  <c r="BS144" i="2" s="1"/>
  <c r="BR157" i="2"/>
  <c r="BS157" i="2" s="1"/>
  <c r="BA174" i="2"/>
  <c r="W181" i="2"/>
  <c r="AJ182" i="2"/>
  <c r="BA185" i="2"/>
  <c r="BB187" i="2"/>
  <c r="E231" i="2"/>
  <c r="E240" i="2"/>
  <c r="G4" i="2"/>
  <c r="G30" i="2"/>
  <c r="AL67" i="2"/>
  <c r="D67" i="2"/>
  <c r="BQ72" i="2"/>
  <c r="BR72" i="2" s="1"/>
  <c r="BS72" i="2" s="1"/>
  <c r="AL159" i="2"/>
  <c r="D159" i="2"/>
  <c r="G159" i="2"/>
  <c r="AL166" i="2"/>
  <c r="D166" i="2"/>
  <c r="G166" i="2"/>
  <c r="AL223" i="2"/>
  <c r="D223" i="2"/>
  <c r="G223" i="2"/>
  <c r="E4" i="2"/>
  <c r="AL4" i="2"/>
  <c r="BB4" i="2"/>
  <c r="W5" i="2"/>
  <c r="AU5" i="2"/>
  <c r="BA5" i="2"/>
  <c r="W6" i="2"/>
  <c r="BA6" i="2"/>
  <c r="W7" i="2"/>
  <c r="BA7" i="2"/>
  <c r="W8" i="2"/>
  <c r="BA8" i="2"/>
  <c r="W9" i="2"/>
  <c r="BA9" i="2"/>
  <c r="W10" i="2"/>
  <c r="BA10" i="2"/>
  <c r="W11" i="2"/>
  <c r="BA11" i="2"/>
  <c r="W12" i="2"/>
  <c r="AJ12" i="2"/>
  <c r="G13" i="2"/>
  <c r="L13" i="2"/>
  <c r="AJ13" i="2"/>
  <c r="F14" i="2"/>
  <c r="E15" i="2"/>
  <c r="AL15" i="2"/>
  <c r="BB15" i="2"/>
  <c r="D16" i="2"/>
  <c r="BB16" i="2"/>
  <c r="W17" i="2"/>
  <c r="BA17" i="2"/>
  <c r="W18" i="2"/>
  <c r="AJ18" i="2"/>
  <c r="G19" i="2"/>
  <c r="L19" i="2"/>
  <c r="AJ19" i="2"/>
  <c r="F20" i="2"/>
  <c r="L20" i="2"/>
  <c r="AJ20" i="2"/>
  <c r="F21" i="2"/>
  <c r="L21" i="2"/>
  <c r="E22" i="2"/>
  <c r="E23" i="2"/>
  <c r="F24" i="2"/>
  <c r="F25" i="2"/>
  <c r="AJ25" i="2"/>
  <c r="F26" i="2"/>
  <c r="E27" i="2"/>
  <c r="BA27" i="2"/>
  <c r="G28" i="2"/>
  <c r="L28" i="2"/>
  <c r="AJ28" i="2"/>
  <c r="F29" i="2"/>
  <c r="E30" i="2"/>
  <c r="BA30" i="2"/>
  <c r="G31" i="2"/>
  <c r="L31" i="2"/>
  <c r="AJ31" i="2"/>
  <c r="F32" i="2"/>
  <c r="F33" i="2"/>
  <c r="AL33" i="2"/>
  <c r="BB33" i="2"/>
  <c r="E34" i="2"/>
  <c r="BB34" i="2"/>
  <c r="D35" i="2"/>
  <c r="W35" i="2"/>
  <c r="BA35" i="2"/>
  <c r="G36" i="2"/>
  <c r="E37" i="2"/>
  <c r="BB37" i="2"/>
  <c r="E38" i="2"/>
  <c r="L39" i="2"/>
  <c r="W39" i="2"/>
  <c r="BA41" i="2"/>
  <c r="G42" i="2"/>
  <c r="E43" i="2"/>
  <c r="BB43" i="2"/>
  <c r="E44" i="2"/>
  <c r="L45" i="2"/>
  <c r="W45" i="2"/>
  <c r="G48" i="2"/>
  <c r="AL48" i="2"/>
  <c r="BB48" i="2"/>
  <c r="E49" i="2"/>
  <c r="BA49" i="2"/>
  <c r="G50" i="2"/>
  <c r="AJ50" i="2"/>
  <c r="F53" i="2"/>
  <c r="BB53" i="2"/>
  <c r="D55" i="2"/>
  <c r="BB55" i="2"/>
  <c r="E58" i="2"/>
  <c r="F62" i="2"/>
  <c r="BB62" i="2"/>
  <c r="D64" i="2"/>
  <c r="BB64" i="2"/>
  <c r="D66" i="2"/>
  <c r="W66" i="2"/>
  <c r="F68" i="2"/>
  <c r="AJ70" i="2"/>
  <c r="L71" i="2"/>
  <c r="BA71" i="2"/>
  <c r="X72" i="2"/>
  <c r="BQ74" i="2"/>
  <c r="BR74" i="2" s="1"/>
  <c r="BS74" i="2" s="1"/>
  <c r="L75" i="2"/>
  <c r="BA75" i="2"/>
  <c r="X76" i="2"/>
  <c r="D77" i="2"/>
  <c r="BB77" i="2"/>
  <c r="W80" i="2"/>
  <c r="W81" i="2" s="1"/>
  <c r="F81" i="2"/>
  <c r="AJ82" i="2"/>
  <c r="BA83" i="2"/>
  <c r="L84" i="2"/>
  <c r="D85" i="2"/>
  <c r="AJ86" i="2"/>
  <c r="L87" i="2"/>
  <c r="D88" i="2"/>
  <c r="E89" i="2"/>
  <c r="W92" i="2"/>
  <c r="BA94" i="2"/>
  <c r="AJ95" i="2"/>
  <c r="L96" i="2"/>
  <c r="E97" i="2"/>
  <c r="AJ100" i="2"/>
  <c r="AL102" i="2"/>
  <c r="D102" i="2"/>
  <c r="F103" i="2"/>
  <c r="BB103" i="2"/>
  <c r="D105" i="2"/>
  <c r="BA105" i="2"/>
  <c r="L106" i="2"/>
  <c r="AJ106" i="2"/>
  <c r="F109" i="2"/>
  <c r="W111" i="2"/>
  <c r="AJ112" i="2"/>
  <c r="AJ117" i="2"/>
  <c r="L121" i="2"/>
  <c r="BB123" i="2"/>
  <c r="D127" i="2"/>
  <c r="AJ128" i="2"/>
  <c r="D129" i="2"/>
  <c r="AL137" i="2"/>
  <c r="D137" i="2"/>
  <c r="G137" i="2"/>
  <c r="BB139" i="2"/>
  <c r="D142" i="2"/>
  <c r="E149" i="2"/>
  <c r="BB156" i="2"/>
  <c r="D162" i="2"/>
  <c r="W162" i="2"/>
  <c r="E165" i="2"/>
  <c r="AL168" i="2"/>
  <c r="D168" i="2"/>
  <c r="G168" i="2"/>
  <c r="AJ175" i="2"/>
  <c r="AJ176" i="2"/>
  <c r="AJ177" i="2"/>
  <c r="AJ178" i="2"/>
  <c r="BB201" i="2"/>
  <c r="BO223" i="2"/>
  <c r="BQ220" i="2"/>
  <c r="BR220" i="2" s="1"/>
  <c r="BS220" i="2" s="1"/>
  <c r="AJ391" i="2"/>
  <c r="F391" i="2"/>
  <c r="F390" i="2"/>
  <c r="AJ389" i="2"/>
  <c r="L389" i="2"/>
  <c r="BA388" i="2"/>
  <c r="W388" i="2"/>
  <c r="D388" i="2"/>
  <c r="BA387" i="2"/>
  <c r="E387" i="2"/>
  <c r="BB386" i="2"/>
  <c r="E386" i="2"/>
  <c r="BB385" i="2"/>
  <c r="E385" i="2"/>
  <c r="BB384" i="2"/>
  <c r="E384" i="2"/>
  <c r="BB383" i="2"/>
  <c r="E383" i="2"/>
  <c r="BB382" i="2"/>
  <c r="E382" i="2"/>
  <c r="BB381" i="2"/>
  <c r="E381" i="2"/>
  <c r="BB380" i="2"/>
  <c r="E380" i="2"/>
  <c r="E391" i="2"/>
  <c r="BB390" i="2"/>
  <c r="E390" i="2"/>
  <c r="F389" i="2"/>
  <c r="AJ388" i="2"/>
  <c r="L388" i="2"/>
  <c r="AJ387" i="2"/>
  <c r="W387" i="2"/>
  <c r="BA386" i="2"/>
  <c r="W386" i="2"/>
  <c r="BA385" i="2"/>
  <c r="W385" i="2"/>
  <c r="BA384" i="2"/>
  <c r="W384" i="2"/>
  <c r="BA383" i="2"/>
  <c r="W383" i="2"/>
  <c r="BA382" i="2"/>
  <c r="W382" i="2"/>
  <c r="BA381" i="2"/>
  <c r="W381" i="2"/>
  <c r="BA380" i="2"/>
  <c r="W380" i="2"/>
  <c r="BE379" i="2"/>
  <c r="BB391" i="2"/>
  <c r="BA390" i="2"/>
  <c r="W390" i="2"/>
  <c r="BB389" i="2"/>
  <c r="BA391" i="2"/>
  <c r="W391" i="2"/>
  <c r="W389" i="2"/>
  <c r="F388" i="2"/>
  <c r="L387" i="2"/>
  <c r="F387" i="2"/>
  <c r="AJ384" i="2"/>
  <c r="L383" i="2"/>
  <c r="F383" i="2"/>
  <c r="AJ380" i="2"/>
  <c r="BF379" i="2"/>
  <c r="F379" i="2"/>
  <c r="AJ378" i="2"/>
  <c r="F378" i="2"/>
  <c r="F377" i="2"/>
  <c r="AJ376" i="2"/>
  <c r="L376" i="2"/>
  <c r="BA375" i="2"/>
  <c r="W375" i="2"/>
  <c r="BA374" i="2"/>
  <c r="E374" i="2"/>
  <c r="E389" i="2"/>
  <c r="BB388" i="2"/>
  <c r="E388" i="2"/>
  <c r="AJ385" i="2"/>
  <c r="L384" i="2"/>
  <c r="F384" i="2"/>
  <c r="AJ381" i="2"/>
  <c r="L380" i="2"/>
  <c r="F380" i="2"/>
  <c r="E379" i="2"/>
  <c r="E378" i="2"/>
  <c r="BB377" i="2"/>
  <c r="E377" i="2"/>
  <c r="F376" i="2"/>
  <c r="AJ375" i="2"/>
  <c r="L375" i="2"/>
  <c r="AJ374" i="2"/>
  <c r="W374" i="2"/>
  <c r="BA373" i="2"/>
  <c r="L391" i="2"/>
  <c r="AJ390" i="2"/>
  <c r="D389" i="2"/>
  <c r="BB387" i="2"/>
  <c r="AJ386" i="2"/>
  <c r="L385" i="2"/>
  <c r="F385" i="2"/>
  <c r="AJ382" i="2"/>
  <c r="L381" i="2"/>
  <c r="F381" i="2"/>
  <c r="BB379" i="2"/>
  <c r="W379" i="2"/>
  <c r="BB378" i="2"/>
  <c r="BA377" i="2"/>
  <c r="W377" i="2"/>
  <c r="BB376" i="2"/>
  <c r="L378" i="2"/>
  <c r="AJ377" i="2"/>
  <c r="D376" i="2"/>
  <c r="BB373" i="2"/>
  <c r="E373" i="2"/>
  <c r="BB372" i="2"/>
  <c r="E372" i="2"/>
  <c r="BB371" i="2"/>
  <c r="E371" i="2"/>
  <c r="BB370" i="2"/>
  <c r="L390" i="2"/>
  <c r="BA389" i="2"/>
  <c r="F386" i="2"/>
  <c r="AJ379" i="2"/>
  <c r="L377" i="2"/>
  <c r="BA376" i="2"/>
  <c r="BB374" i="2"/>
  <c r="W373" i="2"/>
  <c r="D373" i="2"/>
  <c r="BA372" i="2"/>
  <c r="W372" i="2"/>
  <c r="D372" i="2"/>
  <c r="BA371" i="2"/>
  <c r="W371" i="2"/>
  <c r="D371" i="2"/>
  <c r="BA370" i="2"/>
  <c r="W370" i="2"/>
  <c r="D370" i="2"/>
  <c r="BA369" i="2"/>
  <c r="W369" i="2"/>
  <c r="BA368" i="2"/>
  <c r="W368" i="2"/>
  <c r="BA367" i="2"/>
  <c r="W367" i="2"/>
  <c r="BE366" i="2"/>
  <c r="AJ366" i="2"/>
  <c r="L366" i="2"/>
  <c r="BA365" i="2"/>
  <c r="W365" i="2"/>
  <c r="L365" i="2"/>
  <c r="L386" i="2"/>
  <c r="AJ383" i="2"/>
  <c r="F382" i="2"/>
  <c r="BA379" i="2"/>
  <c r="L379" i="2"/>
  <c r="BA378" i="2"/>
  <c r="W378" i="2"/>
  <c r="W376" i="2"/>
  <c r="F375" i="2"/>
  <c r="L373" i="2"/>
  <c r="AJ372" i="2"/>
  <c r="L372" i="2"/>
  <c r="AJ371" i="2"/>
  <c r="L371" i="2"/>
  <c r="AJ370" i="2"/>
  <c r="L370" i="2"/>
  <c r="AJ369" i="2"/>
  <c r="L369" i="2"/>
  <c r="AJ368" i="2"/>
  <c r="L368" i="2"/>
  <c r="AJ367" i="2"/>
  <c r="L367" i="2"/>
  <c r="F366" i="2"/>
  <c r="AJ365" i="2"/>
  <c r="BB375" i="2"/>
  <c r="F373" i="2"/>
  <c r="F372" i="2"/>
  <c r="BB368" i="2"/>
  <c r="E368" i="2"/>
  <c r="F367" i="2"/>
  <c r="BF366" i="2"/>
  <c r="E366" i="2"/>
  <c r="BB365" i="2"/>
  <c r="F365" i="2"/>
  <c r="F364" i="2"/>
  <c r="AJ363" i="2"/>
  <c r="L363" i="2"/>
  <c r="BA362" i="2"/>
  <c r="W362" i="2"/>
  <c r="BA361" i="2"/>
  <c r="E361" i="2"/>
  <c r="BB360" i="2"/>
  <c r="E360" i="2"/>
  <c r="BB359" i="2"/>
  <c r="E359" i="2"/>
  <c r="BB358" i="2"/>
  <c r="E358" i="2"/>
  <c r="BB357" i="2"/>
  <c r="E357" i="2"/>
  <c r="BB356" i="2"/>
  <c r="E356" i="2"/>
  <c r="BB355" i="2"/>
  <c r="E355" i="2"/>
  <c r="BB354" i="2"/>
  <c r="E354" i="2"/>
  <c r="BF353" i="2"/>
  <c r="BA353" i="2"/>
  <c r="W353" i="2"/>
  <c r="BB351" i="2"/>
  <c r="E351" i="2"/>
  <c r="F350" i="2"/>
  <c r="L349" i="2"/>
  <c r="BB348" i="2"/>
  <c r="F348" i="2"/>
  <c r="BB347" i="2"/>
  <c r="F347" i="2"/>
  <c r="L346" i="2"/>
  <c r="D345" i="2"/>
  <c r="AJ344" i="2"/>
  <c r="W344" i="2"/>
  <c r="W345" i="2" s="1"/>
  <c r="BB343" i="2"/>
  <c r="L382" i="2"/>
  <c r="L374" i="2"/>
  <c r="F370" i="2"/>
  <c r="BB367" i="2"/>
  <c r="E367" i="2"/>
  <c r="BB366" i="2"/>
  <c r="D366" i="2"/>
  <c r="E365" i="2"/>
  <c r="BB364" i="2"/>
  <c r="E364" i="2"/>
  <c r="F363" i="2"/>
  <c r="AJ362" i="2"/>
  <c r="L362" i="2"/>
  <c r="AJ361" i="2"/>
  <c r="W361" i="2"/>
  <c r="BA360" i="2"/>
  <c r="W360" i="2"/>
  <c r="BA359" i="2"/>
  <c r="W359" i="2"/>
  <c r="BA358" i="2"/>
  <c r="W358" i="2"/>
  <c r="BA357" i="2"/>
  <c r="W357" i="2"/>
  <c r="BA356" i="2"/>
  <c r="W356" i="2"/>
  <c r="BA355" i="2"/>
  <c r="W355" i="2"/>
  <c r="BA354" i="2"/>
  <c r="W354" i="2"/>
  <c r="BE353" i="2"/>
  <c r="AJ353" i="2"/>
  <c r="L353" i="2"/>
  <c r="BA351" i="2"/>
  <c r="X351" i="2"/>
  <c r="BB350" i="2"/>
  <c r="E350" i="2"/>
  <c r="BB349" i="2"/>
  <c r="F349" i="2"/>
  <c r="BA348" i="2"/>
  <c r="X348" i="2"/>
  <c r="E348" i="2"/>
  <c r="BA347" i="2"/>
  <c r="X347" i="2"/>
  <c r="E347" i="2"/>
  <c r="BB346" i="2"/>
  <c r="F346" i="2"/>
  <c r="L345" i="2"/>
  <c r="L344" i="2"/>
  <c r="BA343" i="2"/>
  <c r="E376" i="2"/>
  <c r="E375" i="2"/>
  <c r="F374" i="2"/>
  <c r="F371" i="2"/>
  <c r="W364" i="2"/>
  <c r="L364" i="2"/>
  <c r="E363" i="2"/>
  <c r="BB362" i="2"/>
  <c r="E362" i="2"/>
  <c r="AJ359" i="2"/>
  <c r="L358" i="2"/>
  <c r="F358" i="2"/>
  <c r="AJ355" i="2"/>
  <c r="L354" i="2"/>
  <c r="F354" i="2"/>
  <c r="BB353" i="2"/>
  <c r="E353" i="2"/>
  <c r="X350" i="2"/>
  <c r="AJ349" i="2"/>
  <c r="D349" i="2"/>
  <c r="AJ346" i="2"/>
  <c r="D346" i="2"/>
  <c r="X344" i="2"/>
  <c r="E344" i="2"/>
  <c r="L343" i="2"/>
  <c r="AJ342" i="2"/>
  <c r="W342" i="2"/>
  <c r="D342" i="2"/>
  <c r="AJ341" i="2"/>
  <c r="L341" i="2"/>
  <c r="BA340" i="2"/>
  <c r="W340" i="2"/>
  <c r="BA339" i="2"/>
  <c r="E339" i="2"/>
  <c r="BB338" i="2"/>
  <c r="E338" i="2"/>
  <c r="E337" i="2"/>
  <c r="F336" i="2"/>
  <c r="AJ335" i="2"/>
  <c r="L335" i="2"/>
  <c r="BA334" i="2"/>
  <c r="W334" i="2"/>
  <c r="BA333" i="2"/>
  <c r="E333" i="2"/>
  <c r="BB332" i="2"/>
  <c r="E332" i="2"/>
  <c r="BB331" i="2"/>
  <c r="E331" i="2"/>
  <c r="BB330" i="2"/>
  <c r="F368" i="2"/>
  <c r="D365" i="2"/>
  <c r="BA364" i="2"/>
  <c r="BB363" i="2"/>
  <c r="D363" i="2"/>
  <c r="BB361" i="2"/>
  <c r="AJ360" i="2"/>
  <c r="L359" i="2"/>
  <c r="F359" i="2"/>
  <c r="AJ356" i="2"/>
  <c r="L355" i="2"/>
  <c r="F355" i="2"/>
  <c r="AJ351" i="2"/>
  <c r="BA350" i="2"/>
  <c r="W350" i="2"/>
  <c r="X349" i="2"/>
  <c r="AJ348" i="2"/>
  <c r="X346" i="2"/>
  <c r="AJ345" i="2"/>
  <c r="F345" i="2"/>
  <c r="AJ343" i="2"/>
  <c r="F343" i="2"/>
  <c r="L342" i="2"/>
  <c r="F341" i="2"/>
  <c r="AJ340" i="2"/>
  <c r="L340" i="2"/>
  <c r="AJ339" i="2"/>
  <c r="W339" i="2"/>
  <c r="BA338" i="2"/>
  <c r="W338" i="2"/>
  <c r="BB337" i="2"/>
  <c r="BB336" i="2"/>
  <c r="E336" i="2"/>
  <c r="F335" i="2"/>
  <c r="AJ334" i="2"/>
  <c r="L334" i="2"/>
  <c r="AJ333" i="2"/>
  <c r="W333" i="2"/>
  <c r="BA332" i="2"/>
  <c r="W332" i="2"/>
  <c r="BA331" i="2"/>
  <c r="W331" i="2"/>
  <c r="BA330" i="2"/>
  <c r="W330" i="2"/>
  <c r="F369" i="2"/>
  <c r="W366" i="2"/>
  <c r="BA363" i="2"/>
  <c r="L360" i="2"/>
  <c r="F360" i="2"/>
  <c r="AJ357" i="2"/>
  <c r="L356" i="2"/>
  <c r="F356" i="2"/>
  <c r="L351" i="2"/>
  <c r="F351" i="2"/>
  <c r="BA349" i="2"/>
  <c r="W349" i="2"/>
  <c r="W348" i="2"/>
  <c r="L348" i="2"/>
  <c r="AJ347" i="2"/>
  <c r="BA346" i="2"/>
  <c r="W346" i="2"/>
  <c r="E345" i="2"/>
  <c r="BB344" i="2"/>
  <c r="E343" i="2"/>
  <c r="BB342" i="2"/>
  <c r="F342" i="2"/>
  <c r="BB341" i="2"/>
  <c r="AJ364" i="2"/>
  <c r="D364" i="2"/>
  <c r="AJ354" i="2"/>
  <c r="F353" i="2"/>
  <c r="L350" i="2"/>
  <c r="E342" i="2"/>
  <c r="W341" i="2"/>
  <c r="F340" i="2"/>
  <c r="L339" i="2"/>
  <c r="F339" i="2"/>
  <c r="AJ337" i="2"/>
  <c r="L337" i="2"/>
  <c r="F337" i="2"/>
  <c r="BA335" i="2"/>
  <c r="L332" i="2"/>
  <c r="F332" i="2"/>
  <c r="F330" i="2"/>
  <c r="F329" i="2"/>
  <c r="F328" i="2"/>
  <c r="F327" i="2"/>
  <c r="F326" i="2"/>
  <c r="AJ325" i="2"/>
  <c r="L325" i="2"/>
  <c r="BA323" i="2"/>
  <c r="W323" i="2"/>
  <c r="L323" i="2"/>
  <c r="BA322" i="2"/>
  <c r="X322" i="2"/>
  <c r="D322" i="2"/>
  <c r="BB321" i="2"/>
  <c r="BB320" i="2"/>
  <c r="E320" i="2"/>
  <c r="F319" i="2"/>
  <c r="BB318" i="2"/>
  <c r="E318" i="2"/>
  <c r="BB317" i="2"/>
  <c r="E317" i="2"/>
  <c r="BB316" i="2"/>
  <c r="F316" i="2"/>
  <c r="L315" i="2"/>
  <c r="BA314" i="2"/>
  <c r="W314" i="2"/>
  <c r="L314" i="2"/>
  <c r="BA313" i="2"/>
  <c r="D313" i="2"/>
  <c r="BB312" i="2"/>
  <c r="F361" i="2"/>
  <c r="W351" i="2"/>
  <c r="E349" i="2"/>
  <c r="E346" i="2"/>
  <c r="BA344" i="2"/>
  <c r="E341" i="2"/>
  <c r="BB340" i="2"/>
  <c r="E340" i="2"/>
  <c r="W337" i="2"/>
  <c r="AJ336" i="2"/>
  <c r="D336" i="2"/>
  <c r="W335" i="2"/>
  <c r="F334" i="2"/>
  <c r="L333" i="2"/>
  <c r="F333" i="2"/>
  <c r="AJ330" i="2"/>
  <c r="E330" i="2"/>
  <c r="BB329" i="2"/>
  <c r="E329" i="2"/>
  <c r="BB328" i="2"/>
  <c r="E328" i="2"/>
  <c r="BB327" i="2"/>
  <c r="E327" i="2"/>
  <c r="BB326" i="2"/>
  <c r="E326" i="2"/>
  <c r="F325" i="2"/>
  <c r="AJ323" i="2"/>
  <c r="F323" i="2"/>
  <c r="AJ322" i="2"/>
  <c r="W322" i="2"/>
  <c r="L322" i="2"/>
  <c r="BA321" i="2"/>
  <c r="W321" i="2"/>
  <c r="L321" i="2"/>
  <c r="BA320" i="2"/>
  <c r="X320" i="2"/>
  <c r="BB319" i="2"/>
  <c r="E319" i="2"/>
  <c r="BA318" i="2"/>
  <c r="W318" i="2"/>
  <c r="BA317" i="2"/>
  <c r="W317" i="2"/>
  <c r="BA316" i="2"/>
  <c r="X316" i="2"/>
  <c r="E316" i="2"/>
  <c r="BB315" i="2"/>
  <c r="F315" i="2"/>
  <c r="AJ314" i="2"/>
  <c r="F314" i="2"/>
  <c r="AJ313" i="2"/>
  <c r="W313" i="2"/>
  <c r="L313" i="2"/>
  <c r="BA312" i="2"/>
  <c r="W312" i="2"/>
  <c r="BB369" i="2"/>
  <c r="L361" i="2"/>
  <c r="AJ358" i="2"/>
  <c r="F357" i="2"/>
  <c r="L347" i="2"/>
  <c r="BA342" i="2"/>
  <c r="D341" i="2"/>
  <c r="BB339" i="2"/>
  <c r="AJ338" i="2"/>
  <c r="BA337" i="2"/>
  <c r="W336" i="2"/>
  <c r="L336" i="2"/>
  <c r="E335" i="2"/>
  <c r="BB334" i="2"/>
  <c r="E334" i="2"/>
  <c r="AJ331" i="2"/>
  <c r="BA329" i="2"/>
  <c r="W329" i="2"/>
  <c r="BA328" i="2"/>
  <c r="W328" i="2"/>
  <c r="BA327" i="2"/>
  <c r="W327" i="2"/>
  <c r="BA326" i="2"/>
  <c r="W326" i="2"/>
  <c r="BB325" i="2"/>
  <c r="E325" i="2"/>
  <c r="E323" i="2"/>
  <c r="F322" i="2"/>
  <c r="AJ321" i="2"/>
  <c r="F321" i="2"/>
  <c r="AJ320" i="2"/>
  <c r="W320" i="2"/>
  <c r="L320" i="2"/>
  <c r="BA319" i="2"/>
  <c r="W319" i="2"/>
  <c r="AJ318" i="2"/>
  <c r="L318" i="2"/>
  <c r="AJ317" i="2"/>
  <c r="L317" i="2"/>
  <c r="AJ316" i="2"/>
  <c r="W316" i="2"/>
  <c r="BA315" i="2"/>
  <c r="X315" i="2"/>
  <c r="E315" i="2"/>
  <c r="E314" i="2"/>
  <c r="F313" i="2"/>
  <c r="E369" i="2"/>
  <c r="W363" i="2"/>
  <c r="AJ350" i="2"/>
  <c r="L331" i="2"/>
  <c r="L330" i="2"/>
  <c r="AJ329" i="2"/>
  <c r="L329" i="2"/>
  <c r="AJ328" i="2"/>
  <c r="L328" i="2"/>
  <c r="AJ327" i="2"/>
  <c r="L327" i="2"/>
  <c r="AJ326" i="2"/>
  <c r="L326" i="2"/>
  <c r="BA325" i="2"/>
  <c r="F317" i="2"/>
  <c r="BB314" i="2"/>
  <c r="D314" i="2"/>
  <c r="BA311" i="2"/>
  <c r="W311" i="2"/>
  <c r="D311" i="2"/>
  <c r="BA310" i="2"/>
  <c r="W310" i="2"/>
  <c r="D310" i="2"/>
  <c r="BA309" i="2"/>
  <c r="W309" i="2"/>
  <c r="D309" i="2"/>
  <c r="BA308" i="2"/>
  <c r="W308" i="2"/>
  <c r="D308" i="2"/>
  <c r="BB307" i="2"/>
  <c r="D307" i="2"/>
  <c r="BB306" i="2"/>
  <c r="E306" i="2"/>
  <c r="F305" i="2"/>
  <c r="AJ304" i="2"/>
  <c r="L304" i="2"/>
  <c r="AJ303" i="2"/>
  <c r="W303" i="2"/>
  <c r="D303" i="2"/>
  <c r="BA302" i="2"/>
  <c r="W302" i="2"/>
  <c r="D302" i="2"/>
  <c r="BA301" i="2"/>
  <c r="W301" i="2"/>
  <c r="D301" i="2"/>
  <c r="BA300" i="2"/>
  <c r="W300" i="2"/>
  <c r="D300" i="2"/>
  <c r="BA299" i="2"/>
  <c r="W299" i="2"/>
  <c r="D299" i="2"/>
  <c r="BA298" i="2"/>
  <c r="W298" i="2"/>
  <c r="D298" i="2"/>
  <c r="BA297" i="2"/>
  <c r="W297" i="2"/>
  <c r="D297" i="2"/>
  <c r="BA296" i="2"/>
  <c r="W296" i="2"/>
  <c r="D296" i="2"/>
  <c r="BB295" i="2"/>
  <c r="E295" i="2"/>
  <c r="E293" i="2"/>
  <c r="E292" i="2"/>
  <c r="F291" i="2"/>
  <c r="AJ290" i="2"/>
  <c r="L290" i="2"/>
  <c r="BA289" i="2"/>
  <c r="W289" i="2"/>
  <c r="D289" i="2"/>
  <c r="BA288" i="2"/>
  <c r="W288" i="2"/>
  <c r="D288" i="2"/>
  <c r="BA287" i="2"/>
  <c r="AN287" i="2"/>
  <c r="AJ287" i="2"/>
  <c r="L287" i="2"/>
  <c r="AM286" i="2"/>
  <c r="L286" i="2"/>
  <c r="BA285" i="2"/>
  <c r="W285" i="2"/>
  <c r="L285" i="2"/>
  <c r="BA284" i="2"/>
  <c r="D284" i="2"/>
  <c r="BB283" i="2"/>
  <c r="E283" i="2"/>
  <c r="AJ282" i="2"/>
  <c r="L282" i="2"/>
  <c r="BA281" i="2"/>
  <c r="W281" i="2"/>
  <c r="D281" i="2"/>
  <c r="BA280" i="2"/>
  <c r="W280" i="2"/>
  <c r="D280" i="2"/>
  <c r="E370" i="2"/>
  <c r="L357" i="2"/>
  <c r="W343" i="2"/>
  <c r="D343" i="2"/>
  <c r="F338" i="2"/>
  <c r="BB335" i="2"/>
  <c r="BB333" i="2"/>
  <c r="BB323" i="2"/>
  <c r="D323" i="2"/>
  <c r="E322" i="2"/>
  <c r="AJ319" i="2"/>
  <c r="L319" i="2"/>
  <c r="F318" i="2"/>
  <c r="L316" i="2"/>
  <c r="AJ315" i="2"/>
  <c r="E313" i="2"/>
  <c r="L312" i="2"/>
  <c r="AJ311" i="2"/>
  <c r="L311" i="2"/>
  <c r="AJ310" i="2"/>
  <c r="L310" i="2"/>
  <c r="AJ309" i="2"/>
  <c r="L309" i="2"/>
  <c r="AJ308" i="2"/>
  <c r="L308" i="2"/>
  <c r="BA307" i="2"/>
  <c r="W307" i="2"/>
  <c r="L307" i="2"/>
  <c r="BA306" i="2"/>
  <c r="W306" i="2"/>
  <c r="BB305" i="2"/>
  <c r="E305" i="2"/>
  <c r="F304" i="2"/>
  <c r="L303" i="2"/>
  <c r="AJ302" i="2"/>
  <c r="L302" i="2"/>
  <c r="AJ301" i="2"/>
  <c r="L301" i="2"/>
  <c r="AJ300" i="2"/>
  <c r="L300" i="2"/>
  <c r="AJ299" i="2"/>
  <c r="L299" i="2"/>
  <c r="AJ298" i="2"/>
  <c r="L298" i="2"/>
  <c r="AJ297" i="2"/>
  <c r="L297" i="2"/>
  <c r="AJ296" i="2"/>
  <c r="L296" i="2"/>
  <c r="BA295" i="2"/>
  <c r="W295" i="2"/>
  <c r="D295" i="2"/>
  <c r="BB293" i="2"/>
  <c r="BB292" i="2"/>
  <c r="BB291" i="2"/>
  <c r="E291" i="2"/>
  <c r="F290" i="2"/>
  <c r="AJ289" i="2"/>
  <c r="L289" i="2"/>
  <c r="AJ288" i="2"/>
  <c r="L288" i="2"/>
  <c r="AM287" i="2"/>
  <c r="F287" i="2"/>
  <c r="F286" i="2"/>
  <c r="AJ285" i="2"/>
  <c r="F285" i="2"/>
  <c r="AJ284" i="2"/>
  <c r="W284" i="2"/>
  <c r="L284" i="2"/>
  <c r="BA283" i="2"/>
  <c r="W283" i="2"/>
  <c r="F282" i="2"/>
  <c r="AJ281" i="2"/>
  <c r="L281" i="2"/>
  <c r="AJ280" i="2"/>
  <c r="L280" i="2"/>
  <c r="AM279" i="2"/>
  <c r="F279" i="2"/>
  <c r="F278" i="2"/>
  <c r="AJ277" i="2"/>
  <c r="F277" i="2"/>
  <c r="AJ276" i="2"/>
  <c r="W276" i="2"/>
  <c r="L276" i="2"/>
  <c r="BA275" i="2"/>
  <c r="W275" i="2"/>
  <c r="BB274" i="2"/>
  <c r="E274" i="2"/>
  <c r="F273" i="2"/>
  <c r="F272" i="2"/>
  <c r="E271" i="2"/>
  <c r="F362" i="2"/>
  <c r="W347" i="2"/>
  <c r="F344" i="2"/>
  <c r="BA341" i="2"/>
  <c r="BA336" i="2"/>
  <c r="E321" i="2"/>
  <c r="W315" i="2"/>
  <c r="D315" i="2"/>
  <c r="BB313" i="2"/>
  <c r="F312" i="2"/>
  <c r="F311" i="2"/>
  <c r="F310" i="2"/>
  <c r="F309" i="2"/>
  <c r="F308" i="2"/>
  <c r="AJ307" i="2"/>
  <c r="F307" i="2"/>
  <c r="AJ306" i="2"/>
  <c r="L306" i="2"/>
  <c r="BA305" i="2"/>
  <c r="W305" i="2"/>
  <c r="BB304" i="2"/>
  <c r="E304" i="2"/>
  <c r="BB303" i="2"/>
  <c r="F303" i="2"/>
  <c r="F302" i="2"/>
  <c r="F301" i="2"/>
  <c r="F300" i="2"/>
  <c r="F299" i="2"/>
  <c r="F298" i="2"/>
  <c r="F297" i="2"/>
  <c r="F296" i="2"/>
  <c r="AJ295" i="2"/>
  <c r="L295" i="2"/>
  <c r="BA293" i="2"/>
  <c r="W293" i="2"/>
  <c r="L293" i="2"/>
  <c r="BA292" i="2"/>
  <c r="W292" i="2"/>
  <c r="L292" i="2"/>
  <c r="BA291" i="2"/>
  <c r="W291" i="2"/>
  <c r="BB290" i="2"/>
  <c r="E290" i="2"/>
  <c r="F289" i="2"/>
  <c r="F288" i="2"/>
  <c r="E287" i="2"/>
  <c r="BB286" i="2"/>
  <c r="E286" i="2"/>
  <c r="E285" i="2"/>
  <c r="F284" i="2"/>
  <c r="AJ283" i="2"/>
  <c r="L283" i="2"/>
  <c r="BB282" i="2"/>
  <c r="E282" i="2"/>
  <c r="F281" i="2"/>
  <c r="F280" i="2"/>
  <c r="E279" i="2"/>
  <c r="BB278" i="2"/>
  <c r="E278" i="2"/>
  <c r="E277" i="2"/>
  <c r="F276" i="2"/>
  <c r="AJ275" i="2"/>
  <c r="L275" i="2"/>
  <c r="BA274" i="2"/>
  <c r="W274" i="2"/>
  <c r="BB273" i="2"/>
  <c r="E273" i="2"/>
  <c r="BB272" i="2"/>
  <c r="E272" i="2"/>
  <c r="BB271" i="2"/>
  <c r="W271" i="2"/>
  <c r="BA366" i="2"/>
  <c r="F331" i="2"/>
  <c r="W325" i="2"/>
  <c r="D325" i="2"/>
  <c r="F320" i="2"/>
  <c r="BB311" i="2"/>
  <c r="BB309" i="2"/>
  <c r="F306" i="2"/>
  <c r="BA303" i="2"/>
  <c r="E302" i="2"/>
  <c r="BB300" i="2"/>
  <c r="E298" i="2"/>
  <c r="BB296" i="2"/>
  <c r="F293" i="2"/>
  <c r="F292" i="2"/>
  <c r="BB289" i="2"/>
  <c r="BB287" i="2"/>
  <c r="BA282" i="2"/>
  <c r="W282" i="2"/>
  <c r="D282" i="2"/>
  <c r="E281" i="2"/>
  <c r="BB279" i="2"/>
  <c r="BA278" i="2"/>
  <c r="W277" i="2"/>
  <c r="BA276" i="2"/>
  <c r="L274" i="2"/>
  <c r="F274" i="2"/>
  <c r="AJ272" i="2"/>
  <c r="AJ271" i="2"/>
  <c r="BA270" i="2"/>
  <c r="AN270" i="2"/>
  <c r="AJ270" i="2"/>
  <c r="W270" i="2"/>
  <c r="BB269" i="2"/>
  <c r="BB268" i="2"/>
  <c r="E268" i="2"/>
  <c r="F267" i="2"/>
  <c r="BA266" i="2"/>
  <c r="W266" i="2"/>
  <c r="BB265" i="2"/>
  <c r="E265" i="2"/>
  <c r="BB264" i="2"/>
  <c r="E264" i="2"/>
  <c r="BB263" i="2"/>
  <c r="W263" i="2"/>
  <c r="BA262" i="2"/>
  <c r="AN262" i="2"/>
  <c r="AJ262" i="2"/>
  <c r="W262" i="2"/>
  <c r="BB261" i="2"/>
  <c r="BB260" i="2"/>
  <c r="E260" i="2"/>
  <c r="F259" i="2"/>
  <c r="AJ258" i="2"/>
  <c r="L258" i="2"/>
  <c r="AJ257" i="2"/>
  <c r="L257" i="2"/>
  <c r="AJ256" i="2"/>
  <c r="L256" i="2"/>
  <c r="AJ255" i="2"/>
  <c r="W255" i="2"/>
  <c r="BB254" i="2"/>
  <c r="BB253" i="2"/>
  <c r="E253" i="2"/>
  <c r="F252" i="2"/>
  <c r="AJ251" i="2"/>
  <c r="L251" i="2"/>
  <c r="AJ250" i="2"/>
  <c r="L250" i="2"/>
  <c r="AJ249" i="2"/>
  <c r="L249" i="2"/>
  <c r="L248" i="2"/>
  <c r="BA247" i="2"/>
  <c r="W247" i="2"/>
  <c r="L247" i="2"/>
  <c r="BA246" i="2"/>
  <c r="BB245" i="2"/>
  <c r="E245" i="2"/>
  <c r="AJ244" i="2"/>
  <c r="L244" i="2"/>
  <c r="AJ243" i="2"/>
  <c r="L243" i="2"/>
  <c r="AJ242" i="2"/>
  <c r="L242" i="2"/>
  <c r="AJ241" i="2"/>
  <c r="W241" i="2"/>
  <c r="BB240" i="2"/>
  <c r="BB239" i="2"/>
  <c r="BB238" i="2"/>
  <c r="E238" i="2"/>
  <c r="F237" i="2"/>
  <c r="F236" i="2"/>
  <c r="F235" i="2"/>
  <c r="BB234" i="2"/>
  <c r="F234" i="2"/>
  <c r="AJ233" i="2"/>
  <c r="F233" i="2"/>
  <c r="E310" i="2"/>
  <c r="BB308" i="2"/>
  <c r="E307" i="2"/>
  <c r="W304" i="2"/>
  <c r="D304" i="2"/>
  <c r="E301" i="2"/>
  <c r="BB299" i="2"/>
  <c r="E297" i="2"/>
  <c r="F295" i="2"/>
  <c r="BB288" i="2"/>
  <c r="AN286" i="2"/>
  <c r="BB285" i="2"/>
  <c r="D285" i="2"/>
  <c r="F283" i="2"/>
  <c r="E280" i="2"/>
  <c r="BA279" i="2"/>
  <c r="AN279" i="2"/>
  <c r="W279" i="2"/>
  <c r="L279" i="2"/>
  <c r="AN278" i="2"/>
  <c r="W278" i="2"/>
  <c r="L278" i="2"/>
  <c r="F275" i="2"/>
  <c r="AJ273" i="2"/>
  <c r="BA271" i="2"/>
  <c r="AM270" i="2"/>
  <c r="L270" i="2"/>
  <c r="BA269" i="2"/>
  <c r="W269" i="2"/>
  <c r="L269" i="2"/>
  <c r="BA268" i="2"/>
  <c r="BB267" i="2"/>
  <c r="E267" i="2"/>
  <c r="AJ266" i="2"/>
  <c r="L266" i="2"/>
  <c r="BA265" i="2"/>
  <c r="W265" i="2"/>
  <c r="BA264" i="2"/>
  <c r="W264" i="2"/>
  <c r="BA263" i="2"/>
  <c r="AN263" i="2"/>
  <c r="AJ263" i="2"/>
  <c r="L263" i="2"/>
  <c r="AM262" i="2"/>
  <c r="L262" i="2"/>
  <c r="BA261" i="2"/>
  <c r="W261" i="2"/>
  <c r="L261" i="2"/>
  <c r="BA260" i="2"/>
  <c r="BB259" i="2"/>
  <c r="E259" i="2"/>
  <c r="F258" i="2"/>
  <c r="F257" i="2"/>
  <c r="F256" i="2"/>
  <c r="L255" i="2"/>
  <c r="BA254" i="2"/>
  <c r="W254" i="2"/>
  <c r="L254" i="2"/>
  <c r="BA253" i="2"/>
  <c r="BB252" i="2"/>
  <c r="E252" i="2"/>
  <c r="F251" i="2"/>
  <c r="F250" i="2"/>
  <c r="F249" i="2"/>
  <c r="BB248" i="2"/>
  <c r="F248" i="2"/>
  <c r="AJ247" i="2"/>
  <c r="F247" i="2"/>
  <c r="AJ246" i="2"/>
  <c r="W246" i="2"/>
  <c r="L246" i="2"/>
  <c r="BA245" i="2"/>
  <c r="W245" i="2"/>
  <c r="F244" i="2"/>
  <c r="F243" i="2"/>
  <c r="F242" i="2"/>
  <c r="L241" i="2"/>
  <c r="BA240" i="2"/>
  <c r="W240" i="2"/>
  <c r="L240" i="2"/>
  <c r="BA239" i="2"/>
  <c r="W239" i="2"/>
  <c r="L239" i="2"/>
  <c r="BA238" i="2"/>
  <c r="W238" i="2"/>
  <c r="BB237" i="2"/>
  <c r="E237" i="2"/>
  <c r="BB236" i="2"/>
  <c r="E236" i="2"/>
  <c r="BB235" i="2"/>
  <c r="E235" i="2"/>
  <c r="BA234" i="2"/>
  <c r="E234" i="2"/>
  <c r="L338" i="2"/>
  <c r="AJ332" i="2"/>
  <c r="BB322" i="2"/>
  <c r="AJ312" i="2"/>
  <c r="E312" i="2"/>
  <c r="E311" i="2"/>
  <c r="E309" i="2"/>
  <c r="AJ305" i="2"/>
  <c r="L305" i="2"/>
  <c r="BA304" i="2"/>
  <c r="BB302" i="2"/>
  <c r="E300" i="2"/>
  <c r="BB298" i="2"/>
  <c r="E296" i="2"/>
  <c r="AJ292" i="2"/>
  <c r="AJ291" i="2"/>
  <c r="W290" i="2"/>
  <c r="D290" i="2"/>
  <c r="E289" i="2"/>
  <c r="BA286" i="2"/>
  <c r="AJ286" i="2"/>
  <c r="E284" i="2"/>
  <c r="BB281" i="2"/>
  <c r="AM278" i="2"/>
  <c r="BB277" i="2"/>
  <c r="L277" i="2"/>
  <c r="E276" i="2"/>
  <c r="BB275" i="2"/>
  <c r="E275" i="2"/>
  <c r="BA272" i="2"/>
  <c r="W272" i="2"/>
  <c r="L272" i="2"/>
  <c r="AN271" i="2"/>
  <c r="L271" i="2"/>
  <c r="F271" i="2"/>
  <c r="F270" i="2"/>
  <c r="AJ269" i="2"/>
  <c r="F269" i="2"/>
  <c r="AJ268" i="2"/>
  <c r="W268" i="2"/>
  <c r="L268" i="2"/>
  <c r="BA267" i="2"/>
  <c r="W267" i="2"/>
  <c r="F266" i="2"/>
  <c r="AJ265" i="2"/>
  <c r="L265" i="2"/>
  <c r="AJ264" i="2"/>
  <c r="L264" i="2"/>
  <c r="AM263" i="2"/>
  <c r="F263" i="2"/>
  <c r="F262" i="2"/>
  <c r="AJ261" i="2"/>
  <c r="F261" i="2"/>
  <c r="AJ260" i="2"/>
  <c r="W260" i="2"/>
  <c r="L260" i="2"/>
  <c r="BA259" i="2"/>
  <c r="W259" i="2"/>
  <c r="BB258" i="2"/>
  <c r="E258" i="2"/>
  <c r="BB257" i="2"/>
  <c r="E257" i="2"/>
  <c r="BB256" i="2"/>
  <c r="E256" i="2"/>
  <c r="BB255" i="2"/>
  <c r="F255" i="2"/>
  <c r="AJ254" i="2"/>
  <c r="F254" i="2"/>
  <c r="AJ253" i="2"/>
  <c r="W253" i="2"/>
  <c r="L253" i="2"/>
  <c r="BA252" i="2"/>
  <c r="W252" i="2"/>
  <c r="BB251" i="2"/>
  <c r="E251" i="2"/>
  <c r="BB250" i="2"/>
  <c r="E250" i="2"/>
  <c r="BB249" i="2"/>
  <c r="E249" i="2"/>
  <c r="BA248" i="2"/>
  <c r="E248" i="2"/>
  <c r="E247" i="2"/>
  <c r="F246" i="2"/>
  <c r="AJ245" i="2"/>
  <c r="L245" i="2"/>
  <c r="BB244" i="2"/>
  <c r="E244" i="2"/>
  <c r="BB243" i="2"/>
  <c r="E243" i="2"/>
  <c r="BB242" i="2"/>
  <c r="E242" i="2"/>
  <c r="BB241" i="2"/>
  <c r="F241" i="2"/>
  <c r="BA290" i="2"/>
  <c r="W287" i="2"/>
  <c r="D287" i="2"/>
  <c r="D276" i="2"/>
  <c r="AJ274" i="2"/>
  <c r="W273" i="2"/>
  <c r="AM271" i="2"/>
  <c r="F265" i="2"/>
  <c r="E255" i="2"/>
  <c r="F253" i="2"/>
  <c r="W251" i="2"/>
  <c r="D251" i="2"/>
  <c r="W250" i="2"/>
  <c r="D250" i="2"/>
  <c r="W249" i="2"/>
  <c r="D249" i="2"/>
  <c r="AJ248" i="2"/>
  <c r="BB247" i="2"/>
  <c r="D247" i="2"/>
  <c r="BA244" i="2"/>
  <c r="BA243" i="2"/>
  <c r="AJ239" i="2"/>
  <c r="F239" i="2"/>
  <c r="L238" i="2"/>
  <c r="F238" i="2"/>
  <c r="AJ236" i="2"/>
  <c r="D236" i="2"/>
  <c r="BA235" i="2"/>
  <c r="AJ234" i="2"/>
  <c r="BA233" i="2"/>
  <c r="BA232" i="2"/>
  <c r="W232" i="2"/>
  <c r="L232" i="2"/>
  <c r="BA231" i="2"/>
  <c r="W231" i="2"/>
  <c r="D231" i="2"/>
  <c r="F230" i="2"/>
  <c r="F229" i="2"/>
  <c r="F228" i="2"/>
  <c r="L227" i="2"/>
  <c r="BA226" i="2"/>
  <c r="W226" i="2"/>
  <c r="L226" i="2"/>
  <c r="BA225" i="2"/>
  <c r="W225" i="2"/>
  <c r="L225" i="2"/>
  <c r="BA224" i="2"/>
  <c r="W224" i="2"/>
  <c r="D224" i="2"/>
  <c r="F223" i="2"/>
  <c r="F222" i="2"/>
  <c r="F221" i="2"/>
  <c r="L220" i="2"/>
  <c r="BA219" i="2"/>
  <c r="W219" i="2"/>
  <c r="L219" i="2"/>
  <c r="BA218" i="2"/>
  <c r="D218" i="2"/>
  <c r="BB217" i="2"/>
  <c r="E217" i="2"/>
  <c r="AJ216" i="2"/>
  <c r="L216" i="2"/>
  <c r="BA215" i="2"/>
  <c r="W215" i="2"/>
  <c r="D215" i="2"/>
  <c r="BA214" i="2"/>
  <c r="W214" i="2"/>
  <c r="D214" i="2"/>
  <c r="BA213" i="2"/>
  <c r="AM213" i="2"/>
  <c r="F213" i="2"/>
  <c r="BB310" i="2"/>
  <c r="AJ293" i="2"/>
  <c r="L291" i="2"/>
  <c r="BB284" i="2"/>
  <c r="AJ279" i="2"/>
  <c r="BA273" i="2"/>
  <c r="BB270" i="2"/>
  <c r="E269" i="2"/>
  <c r="AJ267" i="2"/>
  <c r="E266" i="2"/>
  <c r="F264" i="2"/>
  <c r="BB262" i="2"/>
  <c r="E261" i="2"/>
  <c r="AJ259" i="2"/>
  <c r="F245" i="2"/>
  <c r="W244" i="2"/>
  <c r="D244" i="2"/>
  <c r="W243" i="2"/>
  <c r="D243" i="2"/>
  <c r="BA242" i="2"/>
  <c r="BA241" i="2"/>
  <c r="E239" i="2"/>
  <c r="AJ237" i="2"/>
  <c r="W236" i="2"/>
  <c r="L236" i="2"/>
  <c r="D234" i="2"/>
  <c r="W233" i="2"/>
  <c r="AJ232" i="2"/>
  <c r="F232" i="2"/>
  <c r="AJ231" i="2"/>
  <c r="L231" i="2"/>
  <c r="BB230" i="2"/>
  <c r="E230" i="2"/>
  <c r="BB229" i="2"/>
  <c r="E229" i="2"/>
  <c r="BB228" i="2"/>
  <c r="E228" i="2"/>
  <c r="BB227" i="2"/>
  <c r="F227" i="2"/>
  <c r="AJ226" i="2"/>
  <c r="F226" i="2"/>
  <c r="AJ225" i="2"/>
  <c r="F225" i="2"/>
  <c r="AJ224" i="2"/>
  <c r="L224" i="2"/>
  <c r="BB223" i="2"/>
  <c r="E223" i="2"/>
  <c r="BB222" i="2"/>
  <c r="E222" i="2"/>
  <c r="BB221" i="2"/>
  <c r="E221" i="2"/>
  <c r="BB220" i="2"/>
  <c r="F220" i="2"/>
  <c r="AJ219" i="2"/>
  <c r="F219" i="2"/>
  <c r="AJ218" i="2"/>
  <c r="W218" i="2"/>
  <c r="L218" i="2"/>
  <c r="BA217" i="2"/>
  <c r="W217" i="2"/>
  <c r="F216" i="2"/>
  <c r="AJ215" i="2"/>
  <c r="L215" i="2"/>
  <c r="AJ214" i="2"/>
  <c r="L214" i="2"/>
  <c r="E213" i="2"/>
  <c r="BA212" i="2"/>
  <c r="AM212" i="2"/>
  <c r="L212" i="2"/>
  <c r="BA211" i="2"/>
  <c r="W211" i="2"/>
  <c r="L211" i="2"/>
  <c r="BA210" i="2"/>
  <c r="BB209" i="2"/>
  <c r="E209" i="2"/>
  <c r="AJ208" i="2"/>
  <c r="L208" i="2"/>
  <c r="BA207" i="2"/>
  <c r="W207" i="2"/>
  <c r="BA206" i="2"/>
  <c r="W206" i="2"/>
  <c r="BA205" i="2"/>
  <c r="AM205" i="2"/>
  <c r="F205" i="2"/>
  <c r="E204" i="2"/>
  <c r="E203" i="2"/>
  <c r="F202" i="2"/>
  <c r="AJ201" i="2"/>
  <c r="L201" i="2"/>
  <c r="BB200" i="2"/>
  <c r="E200" i="2"/>
  <c r="BB199" i="2"/>
  <c r="E199" i="2"/>
  <c r="BB198" i="2"/>
  <c r="AJ198" i="2"/>
  <c r="L198" i="2"/>
  <c r="W197" i="2"/>
  <c r="BB196" i="2"/>
  <c r="BB195" i="2"/>
  <c r="E308" i="2"/>
  <c r="E303" i="2"/>
  <c r="BB301" i="2"/>
  <c r="E288" i="2"/>
  <c r="BA277" i="2"/>
  <c r="L267" i="2"/>
  <c r="BB266" i="2"/>
  <c r="E263" i="2"/>
  <c r="L259" i="2"/>
  <c r="BA258" i="2"/>
  <c r="BA257" i="2"/>
  <c r="BA256" i="2"/>
  <c r="BA255" i="2"/>
  <c r="E254" i="2"/>
  <c r="AJ252" i="2"/>
  <c r="W248" i="2"/>
  <c r="D248" i="2"/>
  <c r="BB246" i="2"/>
  <c r="E246" i="2"/>
  <c r="W242" i="2"/>
  <c r="D242" i="2"/>
  <c r="F240" i="2"/>
  <c r="AJ238" i="2"/>
  <c r="BA236" i="2"/>
  <c r="AJ235" i="2"/>
  <c r="W234" i="2"/>
  <c r="L234" i="2"/>
  <c r="E233" i="2"/>
  <c r="E232" i="2"/>
  <c r="F231" i="2"/>
  <c r="BA230" i="2"/>
  <c r="W230" i="2"/>
  <c r="BA229" i="2"/>
  <c r="W229" i="2"/>
  <c r="BA228" i="2"/>
  <c r="W228" i="2"/>
  <c r="BA227" i="2"/>
  <c r="E227" i="2"/>
  <c r="E226" i="2"/>
  <c r="E225" i="2"/>
  <c r="F224" i="2"/>
  <c r="BA223" i="2"/>
  <c r="W223" i="2"/>
  <c r="BA222" i="2"/>
  <c r="W222" i="2"/>
  <c r="BA221" i="2"/>
  <c r="W221" i="2"/>
  <c r="BA220" i="2"/>
  <c r="E220" i="2"/>
  <c r="E219" i="2"/>
  <c r="F218" i="2"/>
  <c r="AJ217" i="2"/>
  <c r="L217" i="2"/>
  <c r="BB216" i="2"/>
  <c r="E216" i="2"/>
  <c r="F215" i="2"/>
  <c r="F214" i="2"/>
  <c r="W213" i="2"/>
  <c r="F212" i="2"/>
  <c r="AJ211" i="2"/>
  <c r="F211" i="2"/>
  <c r="AJ210" i="2"/>
  <c r="W210" i="2"/>
  <c r="L210" i="2"/>
  <c r="BA209" i="2"/>
  <c r="W209" i="2"/>
  <c r="F208" i="2"/>
  <c r="AJ207" i="2"/>
  <c r="L207" i="2"/>
  <c r="AJ206" i="2"/>
  <c r="L206" i="2"/>
  <c r="E205" i="2"/>
  <c r="BB204" i="2"/>
  <c r="AJ204" i="2"/>
  <c r="W204" i="2"/>
  <c r="BB203" i="2"/>
  <c r="BB202" i="2"/>
  <c r="E202" i="2"/>
  <c r="F201" i="2"/>
  <c r="BA200" i="2"/>
  <c r="W200" i="2"/>
  <c r="BA199" i="2"/>
  <c r="W199" i="2"/>
  <c r="BA198" i="2"/>
  <c r="AM198" i="2"/>
  <c r="F198" i="2"/>
  <c r="BB197" i="2"/>
  <c r="AJ197" i="2"/>
  <c r="L197" i="2"/>
  <c r="BA196" i="2"/>
  <c r="W196" i="2"/>
  <c r="L196" i="2"/>
  <c r="E299" i="2"/>
  <c r="BB297" i="2"/>
  <c r="F268" i="2"/>
  <c r="W258" i="2"/>
  <c r="D258" i="2"/>
  <c r="BA249" i="2"/>
  <c r="E241" i="2"/>
  <c r="AJ240" i="2"/>
  <c r="BA237" i="2"/>
  <c r="BB226" i="2"/>
  <c r="D226" i="2"/>
  <c r="BB224" i="2"/>
  <c r="AJ223" i="2"/>
  <c r="L223" i="2"/>
  <c r="AJ222" i="2"/>
  <c r="L222" i="2"/>
  <c r="AJ221" i="2"/>
  <c r="L221" i="2"/>
  <c r="AJ220" i="2"/>
  <c r="E218" i="2"/>
  <c r="BB215" i="2"/>
  <c r="D212" i="2"/>
  <c r="E211" i="2"/>
  <c r="BB210" i="2"/>
  <c r="F210" i="2"/>
  <c r="W208" i="2"/>
  <c r="F207" i="2"/>
  <c r="AJ203" i="2"/>
  <c r="BA202" i="2"/>
  <c r="W202" i="2"/>
  <c r="BA201" i="2"/>
  <c r="AJ200" i="2"/>
  <c r="L199" i="2"/>
  <c r="F199" i="2"/>
  <c r="W198" i="2"/>
  <c r="E197" i="2"/>
  <c r="AJ195" i="2"/>
  <c r="W195" i="2"/>
  <c r="L195" i="2"/>
  <c r="BA194" i="2"/>
  <c r="W194" i="2"/>
  <c r="D194" i="2"/>
  <c r="BB193" i="2"/>
  <c r="E193" i="2"/>
  <c r="AJ192" i="2"/>
  <c r="L192" i="2"/>
  <c r="AJ191" i="2"/>
  <c r="L191" i="2"/>
  <c r="AJ190" i="2"/>
  <c r="L190" i="2"/>
  <c r="AJ189" i="2"/>
  <c r="L189" i="2"/>
  <c r="BA188" i="2"/>
  <c r="W188" i="2"/>
  <c r="L188" i="2"/>
  <c r="BA187" i="2"/>
  <c r="D187" i="2"/>
  <c r="BB186" i="2"/>
  <c r="E186" i="2"/>
  <c r="AJ185" i="2"/>
  <c r="L185" i="2"/>
  <c r="AJ184" i="2"/>
  <c r="L184" i="2"/>
  <c r="AJ183" i="2"/>
  <c r="L183" i="2"/>
  <c r="F182" i="2"/>
  <c r="AJ181" i="2"/>
  <c r="F181" i="2"/>
  <c r="AJ180" i="2"/>
  <c r="W180" i="2"/>
  <c r="L180" i="2"/>
  <c r="BA179" i="2"/>
  <c r="W179" i="2"/>
  <c r="D179" i="2"/>
  <c r="F178" i="2"/>
  <c r="F177" i="2"/>
  <c r="F176" i="2"/>
  <c r="F175" i="2"/>
  <c r="AJ174" i="2"/>
  <c r="F174" i="2"/>
  <c r="AJ173" i="2"/>
  <c r="F173" i="2"/>
  <c r="AJ172" i="2"/>
  <c r="L172" i="2"/>
  <c r="BB171" i="2"/>
  <c r="E171" i="2"/>
  <c r="BA170" i="2"/>
  <c r="W170" i="2"/>
  <c r="AJ169" i="2"/>
  <c r="L169" i="2"/>
  <c r="F168" i="2"/>
  <c r="AJ167" i="2"/>
  <c r="F167" i="2"/>
  <c r="AJ166" i="2"/>
  <c r="F166" i="2"/>
  <c r="BA165" i="2"/>
  <c r="W165" i="2"/>
  <c r="BA164" i="2"/>
  <c r="W164" i="2"/>
  <c r="BA163" i="2"/>
  <c r="W163" i="2"/>
  <c r="AJ162" i="2"/>
  <c r="L162" i="2"/>
  <c r="BA161" i="2"/>
  <c r="W161" i="2"/>
  <c r="BB160" i="2"/>
  <c r="E160" i="2"/>
  <c r="F159" i="2"/>
  <c r="AJ158" i="2"/>
  <c r="L158" i="2"/>
  <c r="AJ157" i="2"/>
  <c r="L157" i="2"/>
  <c r="BA156" i="2"/>
  <c r="W156" i="2"/>
  <c r="D156" i="2"/>
  <c r="BB155" i="2"/>
  <c r="E155" i="2"/>
  <c r="F154" i="2"/>
  <c r="AJ153" i="2"/>
  <c r="L153" i="2"/>
  <c r="F152" i="2"/>
  <c r="AJ150" i="2"/>
  <c r="W150" i="2"/>
  <c r="L150" i="2"/>
  <c r="BA149" i="2"/>
  <c r="X149" i="2"/>
  <c r="BB148" i="2"/>
  <c r="E148" i="2"/>
  <c r="F147" i="2"/>
  <c r="BB146" i="2"/>
  <c r="F146" i="2"/>
  <c r="BB145" i="2"/>
  <c r="F145" i="2"/>
  <c r="L144" i="2"/>
  <c r="AJ143" i="2"/>
  <c r="W143" i="2"/>
  <c r="BA142" i="2"/>
  <c r="X142" i="2"/>
  <c r="E142" i="2"/>
  <c r="E141" i="2"/>
  <c r="AJ140" i="2"/>
  <c r="F140" i="2"/>
  <c r="BA139" i="2"/>
  <c r="W139" i="2"/>
  <c r="AJ138" i="2"/>
  <c r="L138" i="2"/>
  <c r="F137" i="2"/>
  <c r="BB136" i="2"/>
  <c r="E136" i="2"/>
  <c r="BA135" i="2"/>
  <c r="W135" i="2"/>
  <c r="AJ134" i="2"/>
  <c r="W134" i="2"/>
  <c r="L134" i="2"/>
  <c r="F133" i="2"/>
  <c r="BB132" i="2"/>
  <c r="F132" i="2"/>
  <c r="BA131" i="2"/>
  <c r="X131" i="2"/>
  <c r="E131" i="2"/>
  <c r="AJ130" i="2"/>
  <c r="W130" i="2"/>
  <c r="AJ129" i="2"/>
  <c r="W129" i="2"/>
  <c r="AJ127" i="2"/>
  <c r="W127" i="2"/>
  <c r="BB126" i="2"/>
  <c r="BB125" i="2"/>
  <c r="F124" i="2"/>
  <c r="AJ123" i="2"/>
  <c r="L123" i="2"/>
  <c r="F122" i="2"/>
  <c r="BB121" i="2"/>
  <c r="E121" i="2"/>
  <c r="BA120" i="2"/>
  <c r="W120" i="2"/>
  <c r="D120" i="2"/>
  <c r="BB119" i="2"/>
  <c r="BB118" i="2"/>
  <c r="F117" i="2"/>
  <c r="AJ116" i="2"/>
  <c r="L116" i="2"/>
  <c r="F115" i="2"/>
  <c r="BB114" i="2"/>
  <c r="E114" i="2"/>
  <c r="BA113" i="2"/>
  <c r="W113" i="2"/>
  <c r="BB112" i="2"/>
  <c r="BB111" i="2"/>
  <c r="W286" i="2"/>
  <c r="D286" i="2"/>
  <c r="BB280" i="2"/>
  <c r="AJ278" i="2"/>
  <c r="E270" i="2"/>
  <c r="F260" i="2"/>
  <c r="W257" i="2"/>
  <c r="D257" i="2"/>
  <c r="W256" i="2"/>
  <c r="D256" i="2"/>
  <c r="D233" i="2"/>
  <c r="BB231" i="2"/>
  <c r="AJ230" i="2"/>
  <c r="L230" i="2"/>
  <c r="AJ229" i="2"/>
  <c r="L229" i="2"/>
  <c r="AJ228" i="2"/>
  <c r="L228" i="2"/>
  <c r="AJ227" i="2"/>
  <c r="W220" i="2"/>
  <c r="D220" i="2"/>
  <c r="BB218" i="2"/>
  <c r="BB214" i="2"/>
  <c r="AJ213" i="2"/>
  <c r="L213" i="2"/>
  <c r="AJ212" i="2"/>
  <c r="D211" i="2"/>
  <c r="E210" i="2"/>
  <c r="E208" i="2"/>
  <c r="BB207" i="2"/>
  <c r="E207" i="2"/>
  <c r="F206" i="2"/>
  <c r="AJ205" i="2"/>
  <c r="L203" i="2"/>
  <c r="F203" i="2"/>
  <c r="W201" i="2"/>
  <c r="L200" i="2"/>
  <c r="F200" i="2"/>
  <c r="E198" i="2"/>
  <c r="AJ196" i="2"/>
  <c r="F195" i="2"/>
  <c r="AJ194" i="2"/>
  <c r="L194" i="2"/>
  <c r="BA193" i="2"/>
  <c r="W193" i="2"/>
  <c r="F192" i="2"/>
  <c r="F191" i="2"/>
  <c r="F190" i="2"/>
  <c r="F189" i="2"/>
  <c r="AJ188" i="2"/>
  <c r="F188" i="2"/>
  <c r="AJ187" i="2"/>
  <c r="W187" i="2"/>
  <c r="L187" i="2"/>
  <c r="BA186" i="2"/>
  <c r="W186" i="2"/>
  <c r="F185" i="2"/>
  <c r="F184" i="2"/>
  <c r="F183" i="2"/>
  <c r="BB182" i="2"/>
  <c r="E182" i="2"/>
  <c r="E181" i="2"/>
  <c r="F180" i="2"/>
  <c r="AJ179" i="2"/>
  <c r="L179" i="2"/>
  <c r="BB178" i="2"/>
  <c r="E178" i="2"/>
  <c r="BB177" i="2"/>
  <c r="E177" i="2"/>
  <c r="BB176" i="2"/>
  <c r="E176" i="2"/>
  <c r="BB175" i="2"/>
  <c r="E175" i="2"/>
  <c r="E174" i="2"/>
  <c r="E173" i="2"/>
  <c r="F172" i="2"/>
  <c r="BA171" i="2"/>
  <c r="W171" i="2"/>
  <c r="AJ170" i="2"/>
  <c r="L170" i="2"/>
  <c r="F169" i="2"/>
  <c r="BB168" i="2"/>
  <c r="E168" i="2"/>
  <c r="E167" i="2"/>
  <c r="E166" i="2"/>
  <c r="AJ165" i="2"/>
  <c r="L165" i="2"/>
  <c r="AJ164" i="2"/>
  <c r="L164" i="2"/>
  <c r="AJ163" i="2"/>
  <c r="L163" i="2"/>
  <c r="F162" i="2"/>
  <c r="AJ161" i="2"/>
  <c r="L161" i="2"/>
  <c r="BA160" i="2"/>
  <c r="W160" i="2"/>
  <c r="BB159" i="2"/>
  <c r="E159" i="2"/>
  <c r="F158" i="2"/>
  <c r="F157" i="2"/>
  <c r="AJ156" i="2"/>
  <c r="L156" i="2"/>
  <c r="BA155" i="2"/>
  <c r="W155" i="2"/>
  <c r="BB154" i="2"/>
  <c r="E154" i="2"/>
  <c r="F153" i="2"/>
  <c r="BB152" i="2"/>
  <c r="E152" i="2"/>
  <c r="F150" i="2"/>
  <c r="AJ149" i="2"/>
  <c r="W149" i="2"/>
  <c r="L149" i="2"/>
  <c r="BA148" i="2"/>
  <c r="X148" i="2"/>
  <c r="BB147" i="2"/>
  <c r="E147" i="2"/>
  <c r="BA146" i="2"/>
  <c r="X146" i="2"/>
  <c r="E146" i="2"/>
  <c r="BA145" i="2"/>
  <c r="X145" i="2"/>
  <c r="E145" i="2"/>
  <c r="BB144" i="2"/>
  <c r="F144" i="2"/>
  <c r="L143" i="2"/>
  <c r="AJ142" i="2"/>
  <c r="W142" i="2"/>
  <c r="BB141" i="2"/>
  <c r="E140" i="2"/>
  <c r="AJ139" i="2"/>
  <c r="L139" i="2"/>
  <c r="F138" i="2"/>
  <c r="BB137" i="2"/>
  <c r="E137" i="2"/>
  <c r="BA136" i="2"/>
  <c r="W136" i="2"/>
  <c r="AJ135" i="2"/>
  <c r="L135" i="2"/>
  <c r="F134" i="2"/>
  <c r="BB133" i="2"/>
  <c r="E133" i="2"/>
  <c r="BA132" i="2"/>
  <c r="X132" i="2"/>
  <c r="E132" i="2"/>
  <c r="AJ131" i="2"/>
  <c r="W131" i="2"/>
  <c r="L130" i="2"/>
  <c r="L129" i="2"/>
  <c r="L128" i="2"/>
  <c r="L127" i="2"/>
  <c r="BA126" i="2"/>
  <c r="W126" i="2"/>
  <c r="L126" i="2"/>
  <c r="BA125" i="2"/>
  <c r="W125" i="2"/>
  <c r="L125" i="2"/>
  <c r="BB124" i="2"/>
  <c r="E124" i="2"/>
  <c r="F123" i="2"/>
  <c r="BB122" i="2"/>
  <c r="E122" i="2"/>
  <c r="BA121" i="2"/>
  <c r="W121" i="2"/>
  <c r="AJ120" i="2"/>
  <c r="L120" i="2"/>
  <c r="BA119" i="2"/>
  <c r="W119" i="2"/>
  <c r="L119" i="2"/>
  <c r="BA118" i="2"/>
  <c r="W118" i="2"/>
  <c r="L118" i="2"/>
  <c r="BB117" i="2"/>
  <c r="E117" i="2"/>
  <c r="F116" i="2"/>
  <c r="BB115" i="2"/>
  <c r="E115" i="2"/>
  <c r="BA114" i="2"/>
  <c r="W114" i="2"/>
  <c r="AJ113" i="2"/>
  <c r="L113" i="2"/>
  <c r="BA112" i="2"/>
  <c r="W112" i="2"/>
  <c r="L112" i="2"/>
  <c r="BA111" i="2"/>
  <c r="E262" i="2"/>
  <c r="L237" i="2"/>
  <c r="L235" i="2"/>
  <c r="W227" i="2"/>
  <c r="D227" i="2"/>
  <c r="BB225" i="2"/>
  <c r="D225" i="2"/>
  <c r="E224" i="2"/>
  <c r="BA216" i="2"/>
  <c r="W216" i="2"/>
  <c r="D216" i="2"/>
  <c r="E215" i="2"/>
  <c r="BB213" i="2"/>
  <c r="W212" i="2"/>
  <c r="AJ209" i="2"/>
  <c r="BB208" i="2"/>
  <c r="D208" i="2"/>
  <c r="BB206" i="2"/>
  <c r="E206" i="2"/>
  <c r="BA204" i="2"/>
  <c r="BA203" i="2"/>
  <c r="W203" i="2"/>
  <c r="AJ202" i="2"/>
  <c r="L202" i="2"/>
  <c r="E201" i="2"/>
  <c r="D198" i="2"/>
  <c r="BA197" i="2"/>
  <c r="F196" i="2"/>
  <c r="E195" i="2"/>
  <c r="F194" i="2"/>
  <c r="AJ193" i="2"/>
  <c r="L193" i="2"/>
  <c r="BB192" i="2"/>
  <c r="E192" i="2"/>
  <c r="BB191" i="2"/>
  <c r="E191" i="2"/>
  <c r="BB190" i="2"/>
  <c r="E190" i="2"/>
  <c r="BB189" i="2"/>
  <c r="E189" i="2"/>
  <c r="E188" i="2"/>
  <c r="F187" i="2"/>
  <c r="AJ186" i="2"/>
  <c r="L186" i="2"/>
  <c r="BB185" i="2"/>
  <c r="E185" i="2"/>
  <c r="BB184" i="2"/>
  <c r="E184" i="2"/>
  <c r="BB183" i="2"/>
  <c r="E183" i="2"/>
  <c r="BA182" i="2"/>
  <c r="W182" i="2"/>
  <c r="BB181" i="2"/>
  <c r="BB180" i="2"/>
  <c r="E180" i="2"/>
  <c r="F179" i="2"/>
  <c r="BA178" i="2"/>
  <c r="W178" i="2"/>
  <c r="BA177" i="2"/>
  <c r="W177" i="2"/>
  <c r="BA176" i="2"/>
  <c r="W176" i="2"/>
  <c r="BA175" i="2"/>
  <c r="W175" i="2"/>
  <c r="BB174" i="2"/>
  <c r="BB173" i="2"/>
  <c r="BB172" i="2"/>
  <c r="E172" i="2"/>
  <c r="AJ171" i="2"/>
  <c r="L171" i="2"/>
  <c r="F170" i="2"/>
  <c r="BB169" i="2"/>
  <c r="E169" i="2"/>
  <c r="BA168" i="2"/>
  <c r="W168" i="2"/>
  <c r="BB167" i="2"/>
  <c r="BB166" i="2"/>
  <c r="F165" i="2"/>
  <c r="F164" i="2"/>
  <c r="F163" i="2"/>
  <c r="BB162" i="2"/>
  <c r="E162" i="2"/>
  <c r="F161" i="2"/>
  <c r="AJ160" i="2"/>
  <c r="L160" i="2"/>
  <c r="BA159" i="2"/>
  <c r="W159" i="2"/>
  <c r="BB158" i="2"/>
  <c r="E158" i="2"/>
  <c r="BB157" i="2"/>
  <c r="E157" i="2"/>
  <c r="F156" i="2"/>
  <c r="AJ155" i="2"/>
  <c r="L155" i="2"/>
  <c r="BA154" i="2"/>
  <c r="W154" i="2"/>
  <c r="BB153" i="2"/>
  <c r="E153" i="2"/>
  <c r="BA152" i="2"/>
  <c r="W152" i="2"/>
  <c r="BB150" i="2"/>
  <c r="E150" i="2"/>
  <c r="F149" i="2"/>
  <c r="AJ148" i="2"/>
  <c r="W148" i="2"/>
  <c r="L148" i="2"/>
  <c r="BA147" i="2"/>
  <c r="X147" i="2"/>
  <c r="AJ146" i="2"/>
  <c r="W146" i="2"/>
  <c r="AJ145" i="2"/>
  <c r="W145" i="2"/>
  <c r="BA144" i="2"/>
  <c r="X144" i="2"/>
  <c r="E144" i="2"/>
  <c r="BB143" i="2"/>
  <c r="F143" i="2"/>
  <c r="L142" i="2"/>
  <c r="BA141" i="2"/>
  <c r="W141" i="2"/>
  <c r="L141" i="2"/>
  <c r="BB140" i="2"/>
  <c r="F139" i="2"/>
  <c r="BB138" i="2"/>
  <c r="E138" i="2"/>
  <c r="BA137" i="2"/>
  <c r="W137" i="2"/>
  <c r="AJ136" i="2"/>
  <c r="L136" i="2"/>
  <c r="F135" i="2"/>
  <c r="BB134" i="2"/>
  <c r="E134" i="2"/>
  <c r="BA133" i="2"/>
  <c r="X133" i="2"/>
  <c r="AJ132" i="2"/>
  <c r="W132" i="2"/>
  <c r="L131" i="2"/>
  <c r="BB130" i="2"/>
  <c r="F130" i="2"/>
  <c r="BB276" i="2"/>
  <c r="BA250" i="2"/>
  <c r="F209" i="2"/>
  <c r="L205" i="2"/>
  <c r="AJ199" i="2"/>
  <c r="AM197" i="2"/>
  <c r="BA195" i="2"/>
  <c r="E194" i="2"/>
  <c r="F186" i="2"/>
  <c r="W185" i="2"/>
  <c r="D185" i="2"/>
  <c r="W184" i="2"/>
  <c r="D184" i="2"/>
  <c r="W183" i="2"/>
  <c r="D183" i="2"/>
  <c r="D180" i="2"/>
  <c r="W172" i="2"/>
  <c r="D172" i="2"/>
  <c r="BA169" i="2"/>
  <c r="AJ168" i="2"/>
  <c r="L168" i="2"/>
  <c r="BA167" i="2"/>
  <c r="W167" i="2"/>
  <c r="L166" i="2"/>
  <c r="BB165" i="2"/>
  <c r="BB163" i="2"/>
  <c r="E161" i="2"/>
  <c r="AJ159" i="2"/>
  <c r="L159" i="2"/>
  <c r="BA158" i="2"/>
  <c r="BA157" i="2"/>
  <c r="F155" i="2"/>
  <c r="BB149" i="2"/>
  <c r="F148" i="2"/>
  <c r="AJ141" i="2"/>
  <c r="AJ137" i="2"/>
  <c r="L137" i="2"/>
  <c r="F136" i="2"/>
  <c r="W133" i="2"/>
  <c r="L132" i="2"/>
  <c r="BB131" i="2"/>
  <c r="F131" i="2"/>
  <c r="X130" i="2"/>
  <c r="BB129" i="2"/>
  <c r="E128" i="2"/>
  <c r="BB127" i="2"/>
  <c r="E126" i="2"/>
  <c r="AJ124" i="2"/>
  <c r="BA123" i="2"/>
  <c r="AJ119" i="2"/>
  <c r="E119" i="2"/>
  <c r="F118" i="2"/>
  <c r="D117" i="2"/>
  <c r="W116" i="2"/>
  <c r="AJ115" i="2"/>
  <c r="F111" i="2"/>
  <c r="BA110" i="2"/>
  <c r="W110" i="2"/>
  <c r="BB109" i="2"/>
  <c r="E109" i="2"/>
  <c r="BA108" i="2"/>
  <c r="W108" i="2"/>
  <c r="AJ107" i="2"/>
  <c r="L107" i="2"/>
  <c r="F106" i="2"/>
  <c r="AJ105" i="2"/>
  <c r="W105" i="2"/>
  <c r="L105" i="2"/>
  <c r="BA104" i="2"/>
  <c r="X104" i="2"/>
  <c r="D104" i="2"/>
  <c r="BA103" i="2"/>
  <c r="X103" i="2"/>
  <c r="E103" i="2"/>
  <c r="BB102" i="2"/>
  <c r="F102" i="2"/>
  <c r="L101" i="2"/>
  <c r="L100" i="2"/>
  <c r="BA99" i="2"/>
  <c r="X99" i="2"/>
  <c r="D99" i="2"/>
  <c r="BB98" i="2"/>
  <c r="E98" i="2"/>
  <c r="AJ97" i="2"/>
  <c r="W97" i="2"/>
  <c r="D97" i="2"/>
  <c r="BB96" i="2"/>
  <c r="F96" i="2"/>
  <c r="L95" i="2"/>
  <c r="AJ94" i="2"/>
  <c r="W94" i="2"/>
  <c r="D94" i="2"/>
  <c r="BA93" i="2"/>
  <c r="X93" i="2"/>
  <c r="E93" i="2"/>
  <c r="F92" i="2"/>
  <c r="AJ91" i="2"/>
  <c r="W91" i="2"/>
  <c r="L91" i="2"/>
  <c r="AJ90" i="2"/>
  <c r="W90" i="2"/>
  <c r="D90" i="2"/>
  <c r="AJ89" i="2"/>
  <c r="W89" i="2"/>
  <c r="D89" i="2"/>
  <c r="BA88" i="2"/>
  <c r="X88" i="2"/>
  <c r="E88" i="2"/>
  <c r="BB87" i="2"/>
  <c r="F87" i="2"/>
  <c r="L86" i="2"/>
  <c r="BA85" i="2"/>
  <c r="F85" i="2"/>
  <c r="F84" i="2"/>
  <c r="AJ83" i="2"/>
  <c r="E83" i="2"/>
  <c r="BB82" i="2"/>
  <c r="F82" i="2"/>
  <c r="AJ81" i="2"/>
  <c r="E81" i="2"/>
  <c r="BB80" i="2"/>
  <c r="F80" i="2"/>
  <c r="AJ79" i="2"/>
  <c r="E79" i="2"/>
  <c r="BB78" i="2"/>
  <c r="E78" i="2"/>
  <c r="BA77" i="2"/>
  <c r="L77" i="2"/>
  <c r="AJ76" i="2"/>
  <c r="W76" i="2"/>
  <c r="W77" i="2" s="1"/>
  <c r="D76" i="2"/>
  <c r="AJ75" i="2"/>
  <c r="F75" i="2"/>
  <c r="AJ74" i="2"/>
  <c r="W74" i="2"/>
  <c r="W75" i="2" s="1"/>
  <c r="AJ73" i="2"/>
  <c r="F73" i="2"/>
  <c r="AJ72" i="2"/>
  <c r="W72" i="2"/>
  <c r="W73" i="2" s="1"/>
  <c r="AJ71" i="2"/>
  <c r="F71" i="2"/>
  <c r="L70" i="2"/>
  <c r="BA69" i="2"/>
  <c r="L69" i="2"/>
  <c r="BB68" i="2"/>
  <c r="W68" i="2"/>
  <c r="E68" i="2"/>
  <c r="AJ67" i="2"/>
  <c r="F67" i="2"/>
  <c r="AJ66" i="2"/>
  <c r="L66" i="2"/>
  <c r="AJ65" i="2"/>
  <c r="W65" i="2"/>
  <c r="D65" i="2"/>
  <c r="BA64" i="2"/>
  <c r="W64" i="2"/>
  <c r="BB63" i="2"/>
  <c r="E63" i="2"/>
  <c r="BA62" i="2"/>
  <c r="E62" i="2"/>
  <c r="BA61" i="2"/>
  <c r="W61" i="2"/>
  <c r="BB59" i="2"/>
  <c r="BB58" i="2"/>
  <c r="BB57" i="2"/>
  <c r="BA56" i="2"/>
  <c r="W56" i="2"/>
  <c r="BA55" i="2"/>
  <c r="W55" i="2"/>
  <c r="BA54" i="2"/>
  <c r="W54" i="2"/>
  <c r="BA53" i="2"/>
  <c r="E53" i="2"/>
  <c r="BB52" i="2"/>
  <c r="E52" i="2"/>
  <c r="BB51" i="2"/>
  <c r="E51" i="2"/>
  <c r="BB50" i="2"/>
  <c r="E50" i="2"/>
  <c r="W49" i="2"/>
  <c r="F48" i="2"/>
  <c r="BB47" i="2"/>
  <c r="L47" i="2"/>
  <c r="BA46" i="2"/>
  <c r="W46" i="2"/>
  <c r="BB45" i="2"/>
  <c r="F45" i="2"/>
  <c r="AJ44" i="2"/>
  <c r="L44" i="2"/>
  <c r="BA43" i="2"/>
  <c r="W43" i="2"/>
  <c r="BB42" i="2"/>
  <c r="F42" i="2"/>
  <c r="AJ41" i="2"/>
  <c r="L41" i="2"/>
  <c r="BA40" i="2"/>
  <c r="W40" i="2"/>
  <c r="BB39" i="2"/>
  <c r="F39" i="2"/>
  <c r="AJ38" i="2"/>
  <c r="L38" i="2"/>
  <c r="BA37" i="2"/>
  <c r="W37" i="2"/>
  <c r="BB36" i="2"/>
  <c r="L252" i="2"/>
  <c r="BA251" i="2"/>
  <c r="W237" i="2"/>
  <c r="BB232" i="2"/>
  <c r="D232" i="2"/>
  <c r="BB219" i="2"/>
  <c r="D219" i="2"/>
  <c r="F217" i="2"/>
  <c r="E212" i="2"/>
  <c r="L209" i="2"/>
  <c r="W205" i="2"/>
  <c r="AM204" i="2"/>
  <c r="F204" i="2"/>
  <c r="D201" i="2"/>
  <c r="F197" i="2"/>
  <c r="BB194" i="2"/>
  <c r="BA192" i="2"/>
  <c r="BB188" i="2"/>
  <c r="D188" i="2"/>
  <c r="L181" i="2"/>
  <c r="BA180" i="2"/>
  <c r="E179" i="2"/>
  <c r="L174" i="2"/>
  <c r="BA173" i="2"/>
  <c r="W173" i="2"/>
  <c r="E170" i="2"/>
  <c r="W169" i="2"/>
  <c r="D169" i="2"/>
  <c r="E164" i="2"/>
  <c r="BB161" i="2"/>
  <c r="W158" i="2"/>
  <c r="D158" i="2"/>
  <c r="W157" i="2"/>
  <c r="D157" i="2"/>
  <c r="L147" i="2"/>
  <c r="L145" i="2"/>
  <c r="AJ144" i="2"/>
  <c r="BA143" i="2"/>
  <c r="BA140" i="2"/>
  <c r="W140" i="2"/>
  <c r="BA138" i="2"/>
  <c r="BA134" i="2"/>
  <c r="D134" i="2"/>
  <c r="E130" i="2"/>
  <c r="BA129" i="2"/>
  <c r="F129" i="2"/>
  <c r="BA127" i="2"/>
  <c r="F127" i="2"/>
  <c r="AJ125" i="2"/>
  <c r="F125" i="2"/>
  <c r="W123" i="2"/>
  <c r="AJ122" i="2"/>
  <c r="AJ118" i="2"/>
  <c r="E118" i="2"/>
  <c r="BA117" i="2"/>
  <c r="W117" i="2"/>
  <c r="L117" i="2"/>
  <c r="E116" i="2"/>
  <c r="W115" i="2"/>
  <c r="L115" i="2"/>
  <c r="AJ114" i="2"/>
  <c r="F113" i="2"/>
  <c r="AJ111" i="2"/>
  <c r="E111" i="2"/>
  <c r="AJ110" i="2"/>
  <c r="L110" i="2"/>
  <c r="BA109" i="2"/>
  <c r="W109" i="2"/>
  <c r="AJ108" i="2"/>
  <c r="L108" i="2"/>
  <c r="F107" i="2"/>
  <c r="BB106" i="2"/>
  <c r="E106" i="2"/>
  <c r="F105" i="2"/>
  <c r="AJ104" i="2"/>
  <c r="W104" i="2"/>
  <c r="L104" i="2"/>
  <c r="AJ103" i="2"/>
  <c r="W103" i="2"/>
  <c r="BA102" i="2"/>
  <c r="X102" i="2"/>
  <c r="E102" i="2"/>
  <c r="BB101" i="2"/>
  <c r="F101" i="2"/>
  <c r="BB100" i="2"/>
  <c r="F100" i="2"/>
  <c r="AJ99" i="2"/>
  <c r="W99" i="2"/>
  <c r="L99" i="2"/>
  <c r="BA98" i="2"/>
  <c r="X98" i="2"/>
  <c r="L97" i="2"/>
  <c r="BA96" i="2"/>
  <c r="X96" i="2"/>
  <c r="E96" i="2"/>
  <c r="BB95" i="2"/>
  <c r="F95" i="2"/>
  <c r="L94" i="2"/>
  <c r="AJ93" i="2"/>
  <c r="W93" i="2"/>
  <c r="BB92" i="2"/>
  <c r="E92" i="2"/>
  <c r="F91" i="2"/>
  <c r="L90" i="2"/>
  <c r="L89" i="2"/>
  <c r="AJ88" i="2"/>
  <c r="W88" i="2"/>
  <c r="BA87" i="2"/>
  <c r="X87" i="2"/>
  <c r="E87" i="2"/>
  <c r="BB86" i="2"/>
  <c r="F86" i="2"/>
  <c r="AJ85" i="2"/>
  <c r="E85" i="2"/>
  <c r="BB84" i="2"/>
  <c r="E84" i="2"/>
  <c r="BA82" i="2"/>
  <c r="E82" i="2"/>
  <c r="BA80" i="2"/>
  <c r="E80" i="2"/>
  <c r="BA78" i="2"/>
  <c r="X78" i="2"/>
  <c r="AJ77" i="2"/>
  <c r="F77" i="2"/>
  <c r="L76" i="2"/>
  <c r="E75" i="2"/>
  <c r="BB74" i="2"/>
  <c r="L74" i="2"/>
  <c r="E73" i="2"/>
  <c r="BB72" i="2"/>
  <c r="L72" i="2"/>
  <c r="E71" i="2"/>
  <c r="BB70" i="2"/>
  <c r="F70" i="2"/>
  <c r="AJ69" i="2"/>
  <c r="F69" i="2"/>
  <c r="BA68" i="2"/>
  <c r="W67" i="2"/>
  <c r="E67" i="2"/>
  <c r="F66" i="2"/>
  <c r="L65" i="2"/>
  <c r="AJ64" i="2"/>
  <c r="L64" i="2"/>
  <c r="BA63" i="2"/>
  <c r="W63" i="2"/>
  <c r="AJ62" i="2"/>
  <c r="W62" i="2"/>
  <c r="AJ61" i="2"/>
  <c r="L61" i="2"/>
  <c r="BA59" i="2"/>
  <c r="L59" i="2"/>
  <c r="BA58" i="2"/>
  <c r="L58" i="2"/>
  <c r="BA57" i="2"/>
  <c r="L57" i="2"/>
  <c r="AJ56" i="2"/>
  <c r="L56" i="2"/>
  <c r="AJ55" i="2"/>
  <c r="L55" i="2"/>
  <c r="AJ54" i="2"/>
  <c r="L54" i="2"/>
  <c r="AJ53" i="2"/>
  <c r="W53" i="2"/>
  <c r="BA52" i="2"/>
  <c r="W52" i="2"/>
  <c r="BA51" i="2"/>
  <c r="W51" i="2"/>
  <c r="BA50" i="2"/>
  <c r="W50" i="2"/>
  <c r="BB49" i="2"/>
  <c r="L49" i="2"/>
  <c r="E48" i="2"/>
  <c r="BA47" i="2"/>
  <c r="F47" i="2"/>
  <c r="AJ46" i="2"/>
  <c r="L46" i="2"/>
  <c r="BA45" i="2"/>
  <c r="E45" i="2"/>
  <c r="F44" i="2"/>
  <c r="AJ43" i="2"/>
  <c r="L43" i="2"/>
  <c r="BA42" i="2"/>
  <c r="E42" i="2"/>
  <c r="F41" i="2"/>
  <c r="AJ40" i="2"/>
  <c r="L40" i="2"/>
  <c r="BA39" i="2"/>
  <c r="E39" i="2"/>
  <c r="F38" i="2"/>
  <c r="AJ37" i="2"/>
  <c r="L37" i="2"/>
  <c r="BA36" i="2"/>
  <c r="W235" i="2"/>
  <c r="BB233" i="2"/>
  <c r="L233" i="2"/>
  <c r="E214" i="2"/>
  <c r="BA208" i="2"/>
  <c r="BB205" i="2"/>
  <c r="L204" i="2"/>
  <c r="E196" i="2"/>
  <c r="F193" i="2"/>
  <c r="W192" i="2"/>
  <c r="D192" i="2"/>
  <c r="BA191" i="2"/>
  <c r="BA190" i="2"/>
  <c r="BA189" i="2"/>
  <c r="E187" i="2"/>
  <c r="BB179" i="2"/>
  <c r="F171" i="2"/>
  <c r="BB170" i="2"/>
  <c r="L167" i="2"/>
  <c r="BA166" i="2"/>
  <c r="W166" i="2"/>
  <c r="BB164" i="2"/>
  <c r="BA162" i="2"/>
  <c r="F160" i="2"/>
  <c r="E156" i="2"/>
  <c r="AJ154" i="2"/>
  <c r="L154" i="2"/>
  <c r="BA153" i="2"/>
  <c r="AJ152" i="2"/>
  <c r="L152" i="2"/>
  <c r="BA150" i="2"/>
  <c r="D150" i="2"/>
  <c r="AJ147" i="2"/>
  <c r="W144" i="2"/>
  <c r="D144" i="2"/>
  <c r="X143" i="2"/>
  <c r="BB142" i="2"/>
  <c r="F142" i="2"/>
  <c r="F141" i="2"/>
  <c r="E139" i="2"/>
  <c r="W138" i="2"/>
  <c r="D138" i="2"/>
  <c r="E135" i="2"/>
  <c r="X134" i="2"/>
  <c r="L133" i="2"/>
  <c r="X129" i="2"/>
  <c r="E129" i="2"/>
  <c r="X127" i="2"/>
  <c r="E127" i="2"/>
  <c r="E125" i="2"/>
  <c r="BA124" i="2"/>
  <c r="W124" i="2"/>
  <c r="L124" i="2"/>
  <c r="E123" i="2"/>
  <c r="W122" i="2"/>
  <c r="L122" i="2"/>
  <c r="AJ121" i="2"/>
  <c r="F120" i="2"/>
  <c r="BB116" i="2"/>
  <c r="D116" i="2"/>
  <c r="BA115" i="2"/>
  <c r="L114" i="2"/>
  <c r="F114" i="2"/>
  <c r="BB113" i="2"/>
  <c r="E113" i="2"/>
  <c r="F112" i="2"/>
  <c r="F110" i="2"/>
  <c r="AJ109" i="2"/>
  <c r="L109" i="2"/>
  <c r="F108" i="2"/>
  <c r="BB107" i="2"/>
  <c r="E107" i="2"/>
  <c r="BA106" i="2"/>
  <c r="W106" i="2"/>
  <c r="BB105" i="2"/>
  <c r="E105" i="2"/>
  <c r="F104" i="2"/>
  <c r="L103" i="2"/>
  <c r="AJ102" i="2"/>
  <c r="W102" i="2"/>
  <c r="BA101" i="2"/>
  <c r="X101" i="2"/>
  <c r="E101" i="2"/>
  <c r="BA100" i="2"/>
  <c r="X100" i="2"/>
  <c r="E100" i="2"/>
  <c r="F99" i="2"/>
  <c r="AJ98" i="2"/>
  <c r="W98" i="2"/>
  <c r="L98" i="2"/>
  <c r="BB97" i="2"/>
  <c r="F97" i="2"/>
  <c r="AJ96" i="2"/>
  <c r="W96" i="2"/>
  <c r="BA95" i="2"/>
  <c r="X95" i="2"/>
  <c r="E95" i="2"/>
  <c r="BB94" i="2"/>
  <c r="F94" i="2"/>
  <c r="L93" i="2"/>
  <c r="BA92" i="2"/>
  <c r="X92" i="2"/>
  <c r="BB91" i="2"/>
  <c r="E91" i="2"/>
  <c r="BB90" i="2"/>
  <c r="F90" i="2"/>
  <c r="BB89" i="2"/>
  <c r="F89" i="2"/>
  <c r="L88" i="2"/>
  <c r="AJ87" i="2"/>
  <c r="W87" i="2"/>
  <c r="BA86" i="2"/>
  <c r="X86" i="2"/>
  <c r="E86" i="2"/>
  <c r="BA84" i="2"/>
  <c r="X84" i="2"/>
  <c r="BB83" i="2"/>
  <c r="L83" i="2"/>
  <c r="X82" i="2"/>
  <c r="BB81" i="2"/>
  <c r="L81" i="2"/>
  <c r="X80" i="2"/>
  <c r="BB79" i="2"/>
  <c r="L79" i="2"/>
  <c r="AJ78" i="2"/>
  <c r="W78" i="2"/>
  <c r="W79" i="2" s="1"/>
  <c r="L78" i="2"/>
  <c r="E77" i="2"/>
  <c r="BB76" i="2"/>
  <c r="F76" i="2"/>
  <c r="BB75" i="2"/>
  <c r="BA74" i="2"/>
  <c r="F74" i="2"/>
  <c r="BB73" i="2"/>
  <c r="BA72" i="2"/>
  <c r="F72" i="2"/>
  <c r="BB71" i="2"/>
  <c r="BA70" i="2"/>
  <c r="X70" i="2"/>
  <c r="E70" i="2"/>
  <c r="W69" i="2"/>
  <c r="E69" i="2"/>
  <c r="AJ68" i="2"/>
  <c r="L68" i="2"/>
  <c r="BB67" i="2"/>
  <c r="BB66" i="2"/>
  <c r="E66" i="2"/>
  <c r="BB65" i="2"/>
  <c r="F65" i="2"/>
  <c r="F64" i="2"/>
  <c r="AJ63" i="2"/>
  <c r="L63" i="2"/>
  <c r="L62" i="2"/>
  <c r="F61" i="2"/>
  <c r="AJ59" i="2"/>
  <c r="W59" i="2"/>
  <c r="F59" i="2"/>
  <c r="AJ58" i="2"/>
  <c r="W58" i="2"/>
  <c r="F58" i="2"/>
  <c r="AJ57" i="2"/>
  <c r="W57" i="2"/>
  <c r="F57" i="2"/>
  <c r="F56" i="2"/>
  <c r="F55" i="2"/>
  <c r="F54" i="2"/>
  <c r="L53" i="2"/>
  <c r="AJ52" i="2"/>
  <c r="L52" i="2"/>
  <c r="AJ51" i="2"/>
  <c r="F4" i="2"/>
  <c r="E5" i="2"/>
  <c r="BB5" i="2"/>
  <c r="E6" i="2"/>
  <c r="BB6" i="2"/>
  <c r="E7" i="2"/>
  <c r="BB7" i="2"/>
  <c r="E8" i="2"/>
  <c r="BB8" i="2"/>
  <c r="E9" i="2"/>
  <c r="BB9" i="2"/>
  <c r="E10" i="2"/>
  <c r="BB10" i="2"/>
  <c r="E11" i="2"/>
  <c r="BB11" i="2"/>
  <c r="E12" i="2"/>
  <c r="BA12" i="2"/>
  <c r="D13" i="2"/>
  <c r="W13" i="2"/>
  <c r="BA13" i="2"/>
  <c r="G14" i="2"/>
  <c r="L14" i="2"/>
  <c r="AJ14" i="2"/>
  <c r="F15" i="2"/>
  <c r="E16" i="2"/>
  <c r="E17" i="2"/>
  <c r="BB17" i="2"/>
  <c r="E18" i="2"/>
  <c r="BA18" i="2"/>
  <c r="D19" i="2"/>
  <c r="W19" i="2"/>
  <c r="BA19" i="2"/>
  <c r="W20" i="2"/>
  <c r="BA20" i="2"/>
  <c r="G21" i="2"/>
  <c r="W21" i="2"/>
  <c r="AJ21" i="2"/>
  <c r="F22" i="2"/>
  <c r="L22" i="2"/>
  <c r="AJ22" i="2"/>
  <c r="F23" i="2"/>
  <c r="AJ23" i="2"/>
  <c r="L24" i="2"/>
  <c r="W24" i="2"/>
  <c r="AJ24" i="2"/>
  <c r="L25" i="2"/>
  <c r="W25" i="2"/>
  <c r="BA25" i="2"/>
  <c r="G26" i="2"/>
  <c r="L26" i="2"/>
  <c r="AJ26" i="2"/>
  <c r="F27" i="2"/>
  <c r="BB27" i="2"/>
  <c r="D28" i="2"/>
  <c r="W28" i="2"/>
  <c r="BA28" i="2"/>
  <c r="G29" i="2"/>
  <c r="L29" i="2"/>
  <c r="AJ29" i="2"/>
  <c r="F30" i="2"/>
  <c r="BB30" i="2"/>
  <c r="D31" i="2"/>
  <c r="W31" i="2"/>
  <c r="BA31" i="2"/>
  <c r="L32" i="2"/>
  <c r="AJ32" i="2"/>
  <c r="G33" i="2"/>
  <c r="L33" i="2"/>
  <c r="F34" i="2"/>
  <c r="E35" i="2"/>
  <c r="BB35" i="2"/>
  <c r="D36" i="2"/>
  <c r="F37" i="2"/>
  <c r="W38" i="2"/>
  <c r="D39" i="2"/>
  <c r="AJ39" i="2"/>
  <c r="D40" i="2"/>
  <c r="D41" i="2"/>
  <c r="BB41" i="2"/>
  <c r="F43" i="2"/>
  <c r="W44" i="2"/>
  <c r="D45" i="2"/>
  <c r="AJ45" i="2"/>
  <c r="D46" i="2"/>
  <c r="D47" i="2"/>
  <c r="F49" i="2"/>
  <c r="AL51" i="2"/>
  <c r="D51" i="2"/>
  <c r="F52" i="2"/>
  <c r="E55" i="2"/>
  <c r="E57" i="2"/>
  <c r="D61" i="2"/>
  <c r="BB61" i="2"/>
  <c r="E64" i="2"/>
  <c r="BA65" i="2"/>
  <c r="BA66" i="2"/>
  <c r="L67" i="2"/>
  <c r="BA67" i="2"/>
  <c r="D69" i="2"/>
  <c r="BB69" i="2"/>
  <c r="AL71" i="2"/>
  <c r="D71" i="2"/>
  <c r="E74" i="2"/>
  <c r="AL75" i="2"/>
  <c r="D75" i="2"/>
  <c r="BA76" i="2"/>
  <c r="F79" i="2"/>
  <c r="AJ80" i="2"/>
  <c r="BA81" i="2"/>
  <c r="L82" i="2"/>
  <c r="AL84" i="2"/>
  <c r="D84" i="2"/>
  <c r="BB85" i="2"/>
  <c r="AL87" i="2"/>
  <c r="D87" i="2"/>
  <c r="F88" i="2"/>
  <c r="BB88" i="2"/>
  <c r="X89" i="2"/>
  <c r="E90" i="2"/>
  <c r="X91" i="2"/>
  <c r="AJ92" i="2"/>
  <c r="BO97" i="2"/>
  <c r="BQ93" i="2"/>
  <c r="BR93" i="2" s="1"/>
  <c r="BS93" i="2" s="1"/>
  <c r="AL96" i="2"/>
  <c r="D96" i="2"/>
  <c r="X97" i="2"/>
  <c r="F98" i="2"/>
  <c r="BB99" i="2"/>
  <c r="BR103" i="2"/>
  <c r="BS103" i="2" s="1"/>
  <c r="BQ102" i="2"/>
  <c r="BR102" i="2" s="1"/>
  <c r="BS102" i="2" s="1"/>
  <c r="AL106" i="2"/>
  <c r="D106" i="2"/>
  <c r="D108" i="2"/>
  <c r="BB108" i="2"/>
  <c r="E112" i="2"/>
  <c r="BA116" i="2"/>
  <c r="E120" i="2"/>
  <c r="F121" i="2"/>
  <c r="AJ126" i="2"/>
  <c r="BB135" i="2"/>
  <c r="X150" i="2"/>
  <c r="E163" i="2"/>
  <c r="L173" i="2"/>
  <c r="W174" i="2"/>
  <c r="BA181" i="2"/>
  <c r="L182" i="2"/>
  <c r="D189" i="2"/>
  <c r="W189" i="2"/>
  <c r="D190" i="2"/>
  <c r="W190" i="2"/>
  <c r="L273" i="2"/>
  <c r="G52" i="2"/>
  <c r="G53" i="2"/>
  <c r="G62" i="2"/>
  <c r="G63" i="2"/>
  <c r="G68" i="2"/>
  <c r="G78" i="2"/>
  <c r="G79" i="2"/>
  <c r="AL79" i="2"/>
  <c r="G81" i="2"/>
  <c r="AL81" i="2"/>
  <c r="G83" i="2"/>
  <c r="AL83" i="2"/>
  <c r="G88" i="2"/>
  <c r="G93" i="2"/>
  <c r="G98" i="2"/>
  <c r="G103" i="2"/>
  <c r="G109" i="2"/>
  <c r="BQ113" i="2"/>
  <c r="BR113" i="2" s="1"/>
  <c r="AL122" i="2"/>
  <c r="D130" i="2"/>
  <c r="AL140" i="2"/>
  <c r="D140" i="2"/>
  <c r="AL146" i="2"/>
  <c r="D146" i="2"/>
  <c r="D164" i="2"/>
  <c r="BO171" i="2"/>
  <c r="D170" i="2"/>
  <c r="AL173" i="2"/>
  <c r="D173" i="2"/>
  <c r="AL175" i="2"/>
  <c r="D175" i="2"/>
  <c r="AL176" i="2"/>
  <c r="D176" i="2"/>
  <c r="AL177" i="2"/>
  <c r="D177" i="2"/>
  <c r="AL178" i="2"/>
  <c r="D178" i="2"/>
  <c r="AL182" i="2"/>
  <c r="D182" i="2"/>
  <c r="AL205" i="2"/>
  <c r="G205" i="2"/>
  <c r="D205" i="2"/>
  <c r="BQ204" i="2"/>
  <c r="BR204" i="2" s="1"/>
  <c r="BS204" i="2" s="1"/>
  <c r="AL221" i="2"/>
  <c r="D221" i="2"/>
  <c r="G221" i="2"/>
  <c r="G37" i="2"/>
  <c r="G40" i="2"/>
  <c r="G43" i="2"/>
  <c r="G46" i="2"/>
  <c r="G49" i="2"/>
  <c r="AL49" i="2"/>
  <c r="D52" i="2"/>
  <c r="G54" i="2"/>
  <c r="G55" i="2"/>
  <c r="G56" i="2"/>
  <c r="G57" i="2"/>
  <c r="G58" i="2"/>
  <c r="G59" i="2"/>
  <c r="G61" i="2"/>
  <c r="D63" i="2"/>
  <c r="G64" i="2"/>
  <c r="G65" i="2"/>
  <c r="D68" i="2"/>
  <c r="AL70" i="2"/>
  <c r="G72" i="2"/>
  <c r="G74" i="2"/>
  <c r="G76" i="2"/>
  <c r="D78" i="2"/>
  <c r="D79" i="2"/>
  <c r="D81" i="2"/>
  <c r="D83" i="2"/>
  <c r="AL86" i="2"/>
  <c r="G90" i="2"/>
  <c r="G94" i="2"/>
  <c r="AL95" i="2"/>
  <c r="D98" i="2"/>
  <c r="G99" i="2"/>
  <c r="AL100" i="2"/>
  <c r="AL101" i="2"/>
  <c r="G104" i="2"/>
  <c r="G108" i="2"/>
  <c r="D109" i="2"/>
  <c r="G110" i="2"/>
  <c r="AL115" i="2"/>
  <c r="D122" i="2"/>
  <c r="D124" i="2"/>
  <c r="AL133" i="2"/>
  <c r="D133" i="2"/>
  <c r="BO138" i="2"/>
  <c r="BQ135" i="2"/>
  <c r="BR135" i="2" s="1"/>
  <c r="BS138" i="2" s="1"/>
  <c r="G140" i="2"/>
  <c r="G146" i="2"/>
  <c r="AL152" i="2"/>
  <c r="D152" i="2"/>
  <c r="AL154" i="2"/>
  <c r="D154" i="2"/>
  <c r="D161" i="2"/>
  <c r="BQ162" i="2"/>
  <c r="BO165" i="2"/>
  <c r="AL167" i="2"/>
  <c r="D167" i="2"/>
  <c r="G173" i="2"/>
  <c r="G175" i="2"/>
  <c r="BO192" i="2"/>
  <c r="BQ189" i="2"/>
  <c r="BR189" i="2" s="1"/>
  <c r="BS189" i="2" s="1"/>
  <c r="AG202" i="2"/>
  <c r="AL222" i="2"/>
  <c r="D222" i="2"/>
  <c r="G222" i="2"/>
  <c r="G38" i="2"/>
  <c r="G41" i="2"/>
  <c r="G44" i="2"/>
  <c r="G47" i="2"/>
  <c r="AL47" i="2"/>
  <c r="D57" i="2"/>
  <c r="D58" i="2"/>
  <c r="D59" i="2"/>
  <c r="G66" i="2"/>
  <c r="G70" i="2"/>
  <c r="D72" i="2"/>
  <c r="D74" i="2"/>
  <c r="G86" i="2"/>
  <c r="BR89" i="2"/>
  <c r="BS89" i="2" s="1"/>
  <c r="G91" i="2"/>
  <c r="G95" i="2"/>
  <c r="G101" i="2"/>
  <c r="G105" i="2"/>
  <c r="D110" i="2"/>
  <c r="D115" i="2"/>
  <c r="BO117" i="2"/>
  <c r="AL121" i="2"/>
  <c r="D121" i="2"/>
  <c r="G122" i="2"/>
  <c r="G124" i="2"/>
  <c r="BQ127" i="2"/>
  <c r="BR127" i="2" s="1"/>
  <c r="BS130" i="2" s="1"/>
  <c r="BO132" i="2"/>
  <c r="BR134" i="2"/>
  <c r="BS134" i="2" s="1"/>
  <c r="BQ129" i="2"/>
  <c r="BR129" i="2" s="1"/>
  <c r="BS132" i="2" s="1"/>
  <c r="BQ142" i="2"/>
  <c r="BR142" i="2" s="1"/>
  <c r="BS142" i="2" s="1"/>
  <c r="BR145" i="2"/>
  <c r="BS145" i="2" s="1"/>
  <c r="D143" i="2"/>
  <c r="AL145" i="2"/>
  <c r="D145" i="2"/>
  <c r="AL147" i="2"/>
  <c r="D147" i="2"/>
  <c r="D149" i="2"/>
  <c r="D163" i="2"/>
  <c r="AL174" i="2"/>
  <c r="D174" i="2"/>
  <c r="AL181" i="2"/>
  <c r="D181" i="2"/>
  <c r="D206" i="2"/>
  <c r="G131" i="2"/>
  <c r="G136" i="2"/>
  <c r="G141" i="2"/>
  <c r="G142" i="2"/>
  <c r="G148" i="2"/>
  <c r="G155" i="2"/>
  <c r="G160" i="2"/>
  <c r="G171" i="2"/>
  <c r="G186" i="2"/>
  <c r="G193" i="2"/>
  <c r="AL200" i="2"/>
  <c r="D200" i="2"/>
  <c r="AL203" i="2"/>
  <c r="D203" i="2"/>
  <c r="D207" i="2"/>
  <c r="D210" i="2"/>
  <c r="D246" i="2"/>
  <c r="D263" i="2"/>
  <c r="G112" i="2"/>
  <c r="G113" i="2"/>
  <c r="G118" i="2"/>
  <c r="G119" i="2"/>
  <c r="G125" i="2"/>
  <c r="G126" i="2"/>
  <c r="G127" i="2"/>
  <c r="G128" i="2"/>
  <c r="G129" i="2"/>
  <c r="G130" i="2"/>
  <c r="D131" i="2"/>
  <c r="G135" i="2"/>
  <c r="D136" i="2"/>
  <c r="G139" i="2"/>
  <c r="D141" i="2"/>
  <c r="G143" i="2"/>
  <c r="AL144" i="2"/>
  <c r="D148" i="2"/>
  <c r="G149" i="2"/>
  <c r="D155" i="2"/>
  <c r="G156" i="2"/>
  <c r="D160" i="2"/>
  <c r="G161" i="2"/>
  <c r="G163" i="2"/>
  <c r="G164" i="2"/>
  <c r="G165" i="2"/>
  <c r="G170" i="2"/>
  <c r="D171" i="2"/>
  <c r="G179" i="2"/>
  <c r="D186" i="2"/>
  <c r="G187" i="2"/>
  <c r="D193" i="2"/>
  <c r="G194" i="2"/>
  <c r="D197" i="2"/>
  <c r="BQ197" i="2"/>
  <c r="AL199" i="2"/>
  <c r="D199" i="2"/>
  <c r="BO200" i="2"/>
  <c r="D202" i="2"/>
  <c r="BQ227" i="2"/>
  <c r="BR227" i="2" s="1"/>
  <c r="BS227" i="2" s="1"/>
  <c r="BQ255" i="2"/>
  <c r="BR255" i="2" s="1"/>
  <c r="BS255" i="2" s="1"/>
  <c r="AG260" i="2"/>
  <c r="AG276" i="2"/>
  <c r="D112" i="2"/>
  <c r="G116" i="2"/>
  <c r="D118" i="2"/>
  <c r="D119" i="2"/>
  <c r="G123" i="2"/>
  <c r="D125" i="2"/>
  <c r="D126" i="2"/>
  <c r="D128" i="2"/>
  <c r="AL136" i="2"/>
  <c r="D139" i="2"/>
  <c r="G144" i="2"/>
  <c r="G150" i="2"/>
  <c r="G153" i="2"/>
  <c r="G158" i="2"/>
  <c r="D165" i="2"/>
  <c r="G172" i="2"/>
  <c r="G180" i="2"/>
  <c r="BO185" i="2"/>
  <c r="AL196" i="2"/>
  <c r="D196" i="2"/>
  <c r="G200" i="2"/>
  <c r="G202" i="2"/>
  <c r="G203" i="2"/>
  <c r="D204" i="2"/>
  <c r="AL204" i="2"/>
  <c r="AL209" i="2"/>
  <c r="D209" i="2"/>
  <c r="AG218" i="2"/>
  <c r="BO216" i="2"/>
  <c r="BQ212" i="2"/>
  <c r="AL213" i="2"/>
  <c r="D213" i="2"/>
  <c r="D217" i="2"/>
  <c r="AL228" i="2"/>
  <c r="D228" i="2"/>
  <c r="AL229" i="2"/>
  <c r="D229" i="2"/>
  <c r="AL230" i="2"/>
  <c r="D230" i="2"/>
  <c r="AL235" i="2"/>
  <c r="G235" i="2"/>
  <c r="D235" i="2"/>
  <c r="AL237" i="2"/>
  <c r="G237" i="2"/>
  <c r="D237" i="2"/>
  <c r="AL271" i="2"/>
  <c r="D271" i="2"/>
  <c r="G271" i="2"/>
  <c r="G197" i="2"/>
  <c r="G206" i="2"/>
  <c r="G207" i="2"/>
  <c r="G210" i="2"/>
  <c r="AL212" i="2"/>
  <c r="AL216" i="2"/>
  <c r="G217" i="2"/>
  <c r="AL234" i="2"/>
  <c r="AG246" i="2"/>
  <c r="BO244" i="2"/>
  <c r="BQ241" i="2"/>
  <c r="BR241" i="2" s="1"/>
  <c r="BS241" i="2" s="1"/>
  <c r="AL252" i="2"/>
  <c r="D252" i="2"/>
  <c r="AG268" i="2"/>
  <c r="BO266" i="2"/>
  <c r="BQ262" i="2"/>
  <c r="BR262" i="2" s="1"/>
  <c r="BS262" i="2" s="1"/>
  <c r="BQ270" i="2"/>
  <c r="G201" i="2"/>
  <c r="AG204" i="2"/>
  <c r="BO208" i="2"/>
  <c r="G215" i="2"/>
  <c r="G218" i="2"/>
  <c r="AL220" i="2"/>
  <c r="G224" i="2"/>
  <c r="AL227" i="2"/>
  <c r="G231" i="2"/>
  <c r="AL236" i="2"/>
  <c r="AL238" i="2"/>
  <c r="D238" i="2"/>
  <c r="D255" i="2"/>
  <c r="AL259" i="2"/>
  <c r="D259" i="2"/>
  <c r="AL267" i="2"/>
  <c r="D267" i="2"/>
  <c r="AL273" i="2"/>
  <c r="G273" i="2"/>
  <c r="D273" i="2"/>
  <c r="D275" i="2"/>
  <c r="BQ299" i="2"/>
  <c r="BR299" i="2" s="1"/>
  <c r="BS299" i="2" s="1"/>
  <c r="AG303" i="2"/>
  <c r="G220" i="2"/>
  <c r="G227" i="2"/>
  <c r="D241" i="2"/>
  <c r="D262" i="2"/>
  <c r="AL327" i="2"/>
  <c r="D327" i="2"/>
  <c r="G327" i="2"/>
  <c r="AL330" i="2"/>
  <c r="D330" i="2"/>
  <c r="G330" i="2"/>
  <c r="G245" i="2"/>
  <c r="G253" i="2"/>
  <c r="G260" i="2"/>
  <c r="G264" i="2"/>
  <c r="G265" i="2"/>
  <c r="G268" i="2"/>
  <c r="AL272" i="2"/>
  <c r="AL277" i="2"/>
  <c r="AG284" i="2"/>
  <c r="BO282" i="2"/>
  <c r="D283" i="2"/>
  <c r="AL291" i="2"/>
  <c r="D291" i="2"/>
  <c r="AG313" i="2"/>
  <c r="BQ308" i="2"/>
  <c r="BR308" i="2" s="1"/>
  <c r="BS308" i="2" s="1"/>
  <c r="BO311" i="2"/>
  <c r="AL326" i="2"/>
  <c r="D326" i="2"/>
  <c r="G326" i="2"/>
  <c r="G239" i="2"/>
  <c r="G240" i="2"/>
  <c r="G241" i="2"/>
  <c r="D245" i="2"/>
  <c r="G246" i="2"/>
  <c r="D253" i="2"/>
  <c r="G254" i="2"/>
  <c r="G255" i="2"/>
  <c r="D260" i="2"/>
  <c r="G261" i="2"/>
  <c r="G262" i="2"/>
  <c r="G263" i="2"/>
  <c r="D264" i="2"/>
  <c r="D265" i="2"/>
  <c r="G266" i="2"/>
  <c r="D268" i="2"/>
  <c r="G269" i="2"/>
  <c r="G270" i="2"/>
  <c r="D272" i="2"/>
  <c r="AL274" i="2"/>
  <c r="D274" i="2"/>
  <c r="D277" i="2"/>
  <c r="AL278" i="2"/>
  <c r="AL279" i="2"/>
  <c r="G291" i="2"/>
  <c r="AL305" i="2"/>
  <c r="D305" i="2"/>
  <c r="D306" i="2"/>
  <c r="AL329" i="2"/>
  <c r="D329" i="2"/>
  <c r="G329" i="2"/>
  <c r="D239" i="2"/>
  <c r="D240" i="2"/>
  <c r="G251" i="2"/>
  <c r="D254" i="2"/>
  <c r="G258" i="2"/>
  <c r="D261" i="2"/>
  <c r="D266" i="2"/>
  <c r="D269" i="2"/>
  <c r="D270" i="2"/>
  <c r="G272" i="2"/>
  <c r="G277" i="2"/>
  <c r="D278" i="2"/>
  <c r="D279" i="2"/>
  <c r="G305" i="2"/>
  <c r="AL328" i="2"/>
  <c r="D328" i="2"/>
  <c r="G328" i="2"/>
  <c r="BR357" i="2"/>
  <c r="BS357" i="2" s="1"/>
  <c r="BQ364" i="2"/>
  <c r="BR364" i="2" s="1"/>
  <c r="BS364" i="2" s="1"/>
  <c r="G275" i="2"/>
  <c r="AL282" i="2"/>
  <c r="G283" i="2"/>
  <c r="AL287" i="2"/>
  <c r="AL290" i="2"/>
  <c r="G292" i="2"/>
  <c r="G293" i="2"/>
  <c r="G295" i="2"/>
  <c r="AL303" i="2"/>
  <c r="AL304" i="2"/>
  <c r="G306" i="2"/>
  <c r="BR315" i="2"/>
  <c r="BS315" i="2" s="1"/>
  <c r="BQ344" i="2"/>
  <c r="BR344" i="2" s="1"/>
  <c r="BS348" i="2" s="1"/>
  <c r="BR349" i="2"/>
  <c r="BS349" i="2" s="1"/>
  <c r="BO349" i="2"/>
  <c r="G276" i="2"/>
  <c r="G281" i="2"/>
  <c r="G284" i="2"/>
  <c r="AL286" i="2"/>
  <c r="G289" i="2"/>
  <c r="D292" i="2"/>
  <c r="D293" i="2"/>
  <c r="G303" i="2"/>
  <c r="G311" i="2"/>
  <c r="BQ315" i="2"/>
  <c r="AG333" i="2"/>
  <c r="AL360" i="2"/>
  <c r="D360" i="2"/>
  <c r="G360" i="2"/>
  <c r="G290" i="2"/>
  <c r="G304" i="2"/>
  <c r="AL312" i="2"/>
  <c r="D312" i="2"/>
  <c r="AL316" i="2"/>
  <c r="D316" i="2"/>
  <c r="AL319" i="2"/>
  <c r="D319" i="2"/>
  <c r="D334" i="2"/>
  <c r="G317" i="2"/>
  <c r="G318" i="2"/>
  <c r="G320" i="2"/>
  <c r="AL325" i="2"/>
  <c r="D333" i="2"/>
  <c r="G338" i="2"/>
  <c r="AG339" i="2"/>
  <c r="D340" i="2"/>
  <c r="AL350" i="2"/>
  <c r="G350" i="2"/>
  <c r="D350" i="2"/>
  <c r="G313" i="2"/>
  <c r="AL315" i="2"/>
  <c r="D317" i="2"/>
  <c r="D318" i="2"/>
  <c r="D320" i="2"/>
  <c r="G321" i="2"/>
  <c r="G322" i="2"/>
  <c r="AL332" i="2"/>
  <c r="D332" i="2"/>
  <c r="AL337" i="2"/>
  <c r="D337" i="2"/>
  <c r="D339" i="2"/>
  <c r="AL351" i="2"/>
  <c r="D351" i="2"/>
  <c r="G351" i="2"/>
  <c r="AL356" i="2"/>
  <c r="D356" i="2"/>
  <c r="G356" i="2"/>
  <c r="G315" i="2"/>
  <c r="AL318" i="2"/>
  <c r="D321" i="2"/>
  <c r="G325" i="2"/>
  <c r="AL331" i="2"/>
  <c r="D331" i="2"/>
  <c r="G333" i="2"/>
  <c r="G336" i="2"/>
  <c r="AL338" i="2"/>
  <c r="D338" i="2"/>
  <c r="AL347" i="2"/>
  <c r="G347" i="2"/>
  <c r="D347" i="2"/>
  <c r="AL348" i="2"/>
  <c r="AL355" i="2"/>
  <c r="D355" i="2"/>
  <c r="AL359" i="2"/>
  <c r="D359" i="2"/>
  <c r="G334" i="2"/>
  <c r="G340" i="2"/>
  <c r="G342" i="2"/>
  <c r="D344" i="2"/>
  <c r="D348" i="2"/>
  <c r="D353" i="2"/>
  <c r="AL354" i="2"/>
  <c r="D354" i="2"/>
  <c r="AL358" i="2"/>
  <c r="D358" i="2"/>
  <c r="D362" i="2"/>
  <c r="AG374" i="2"/>
  <c r="BQ370" i="2"/>
  <c r="D367" i="2"/>
  <c r="G335" i="2"/>
  <c r="G343" i="2"/>
  <c r="G348" i="2"/>
  <c r="AG361" i="2"/>
  <c r="G355" i="2"/>
  <c r="AL357" i="2"/>
  <c r="D357" i="2"/>
  <c r="G359" i="2"/>
  <c r="D361" i="2"/>
  <c r="AL364" i="2"/>
  <c r="G344" i="2"/>
  <c r="G345" i="2"/>
  <c r="AL346" i="2"/>
  <c r="AL349" i="2"/>
  <c r="G353" i="2"/>
  <c r="G362" i="2"/>
  <c r="D368" i="2"/>
  <c r="G346" i="2"/>
  <c r="G349" i="2"/>
  <c r="G363" i="2"/>
  <c r="D369" i="2"/>
  <c r="AL378" i="2"/>
  <c r="D378" i="2"/>
  <c r="G378" i="2"/>
  <c r="G367" i="2"/>
  <c r="G368" i="2"/>
  <c r="G369" i="2"/>
  <c r="G373" i="2"/>
  <c r="G374" i="2"/>
  <c r="AL374" i="2"/>
  <c r="AL379" i="2"/>
  <c r="D379" i="2"/>
  <c r="AL381" i="2"/>
  <c r="D381" i="2"/>
  <c r="G381" i="2"/>
  <c r="D374" i="2"/>
  <c r="D375" i="2"/>
  <c r="AL377" i="2"/>
  <c r="D377" i="2"/>
  <c r="AL385" i="2"/>
  <c r="D385" i="2"/>
  <c r="G385" i="2"/>
  <c r="AG387" i="2"/>
  <c r="AL380" i="2"/>
  <c r="D380" i="2"/>
  <c r="AL384" i="2"/>
  <c r="D384" i="2"/>
  <c r="AL390" i="2"/>
  <c r="D390" i="2"/>
  <c r="G375" i="2"/>
  <c r="BR383" i="2"/>
  <c r="BS383" i="2" s="1"/>
  <c r="AL383" i="2"/>
  <c r="D383" i="2"/>
  <c r="D387" i="2"/>
  <c r="AL391" i="2"/>
  <c r="D391" i="2"/>
  <c r="G376" i="2"/>
  <c r="G380" i="2"/>
  <c r="AL382" i="2"/>
  <c r="D382" i="2"/>
  <c r="BQ383" i="2"/>
  <c r="BQ390" i="2" s="1"/>
  <c r="BR390" i="2" s="1"/>
  <c r="BS390" i="2" s="1"/>
  <c r="G384" i="2"/>
  <c r="AL386" i="2"/>
  <c r="D386" i="2"/>
  <c r="G391" i="2"/>
  <c r="G388" i="2"/>
  <c r="G389" i="2"/>
  <c r="BU45" i="5" l="1"/>
  <c r="AX46" i="5"/>
  <c r="BU46" i="5" s="1"/>
  <c r="AK46" i="5"/>
  <c r="AS46" i="5" s="1"/>
  <c r="J48" i="5"/>
  <c r="BD47" i="5"/>
  <c r="AW47" i="5"/>
  <c r="AU47" i="5"/>
  <c r="T47" i="5"/>
  <c r="U47" i="5" s="1"/>
  <c r="K47" i="5"/>
  <c r="AT47" i="5"/>
  <c r="AE47" i="4"/>
  <c r="AK46" i="4"/>
  <c r="AS46" i="4" s="1"/>
  <c r="AX46" i="4"/>
  <c r="BU46" i="4" s="1"/>
  <c r="BD47" i="4"/>
  <c r="AW47" i="4"/>
  <c r="AT47" i="4"/>
  <c r="AU47" i="4"/>
  <c r="K47" i="4"/>
  <c r="J48" i="4"/>
  <c r="T47" i="4"/>
  <c r="U47" i="4" s="1"/>
  <c r="W128" i="2"/>
  <c r="BU4" i="2"/>
  <c r="AK5" i="2"/>
  <c r="AS5" i="2" s="1"/>
  <c r="AE6" i="2"/>
  <c r="AX5" i="2"/>
  <c r="BU5" i="2" s="1"/>
  <c r="BQ377" i="2"/>
  <c r="BR377" i="2" s="1"/>
  <c r="BS377" i="2" s="1"/>
  <c r="BR370" i="2"/>
  <c r="BS370" i="2" s="1"/>
  <c r="J8" i="2"/>
  <c r="AU7" i="2"/>
  <c r="BD7" i="2"/>
  <c r="AW7" i="2"/>
  <c r="T7" i="2"/>
  <c r="U7" i="2" s="1"/>
  <c r="K7" i="2"/>
  <c r="AT7" i="2"/>
  <c r="J49" i="5" l="1"/>
  <c r="AT48" i="5"/>
  <c r="BD48" i="5"/>
  <c r="AU48" i="5"/>
  <c r="K48" i="5"/>
  <c r="T48" i="5"/>
  <c r="U48" i="5" s="1"/>
  <c r="AW48" i="5"/>
  <c r="AK47" i="5"/>
  <c r="AS47" i="5" s="1"/>
  <c r="AX47" i="5"/>
  <c r="BU47" i="5" s="1"/>
  <c r="J49" i="4"/>
  <c r="AU48" i="4"/>
  <c r="AT48" i="4"/>
  <c r="T48" i="4"/>
  <c r="U48" i="4" s="1"/>
  <c r="K48" i="4"/>
  <c r="BD48" i="4"/>
  <c r="AW48" i="4"/>
  <c r="AE48" i="4"/>
  <c r="AX47" i="4"/>
  <c r="BU47" i="4" s="1"/>
  <c r="AK47" i="4"/>
  <c r="AS47" i="4" s="1"/>
  <c r="J9" i="2"/>
  <c r="AU8" i="2"/>
  <c r="K8" i="2"/>
  <c r="AT8" i="2"/>
  <c r="BD8" i="2"/>
  <c r="AW8" i="2"/>
  <c r="T8" i="2"/>
  <c r="U8" i="2" s="1"/>
  <c r="AK6" i="2"/>
  <c r="AS6" i="2" s="1"/>
  <c r="AE7" i="2"/>
  <c r="AX6" i="2"/>
  <c r="BU6" i="2" s="1"/>
  <c r="AX48" i="5" l="1"/>
  <c r="AK48" i="5"/>
  <c r="AS48" i="5" s="1"/>
  <c r="BU48" i="5" s="1"/>
  <c r="J50" i="5"/>
  <c r="AT49" i="5"/>
  <c r="AW49" i="5"/>
  <c r="BD49" i="5"/>
  <c r="AU49" i="5"/>
  <c r="K49" i="5"/>
  <c r="T49" i="5"/>
  <c r="U49" i="5" s="1"/>
  <c r="AK48" i="4"/>
  <c r="AS48" i="4" s="1"/>
  <c r="AX48" i="4"/>
  <c r="BU48" i="4" s="1"/>
  <c r="AE49" i="4"/>
  <c r="AT49" i="4"/>
  <c r="J50" i="4"/>
  <c r="BD49" i="4"/>
  <c r="AW49" i="4"/>
  <c r="AU49" i="4"/>
  <c r="T49" i="4"/>
  <c r="U49" i="4" s="1"/>
  <c r="K49" i="4"/>
  <c r="AK7" i="2"/>
  <c r="AS7" i="2" s="1"/>
  <c r="AE8" i="2"/>
  <c r="AX7" i="2"/>
  <c r="BU7" i="2" s="1"/>
  <c r="J10" i="2"/>
  <c r="BD9" i="2"/>
  <c r="AW9" i="2"/>
  <c r="T9" i="2"/>
  <c r="U9" i="2" s="1"/>
  <c r="K9" i="2"/>
  <c r="AU9" i="2"/>
  <c r="AT9" i="2"/>
  <c r="J51" i="5" l="1"/>
  <c r="AT50" i="5"/>
  <c r="T50" i="5"/>
  <c r="U50" i="5" s="1"/>
  <c r="AW50" i="5"/>
  <c r="AU50" i="5"/>
  <c r="K50" i="5"/>
  <c r="BD50" i="5"/>
  <c r="AX49" i="5"/>
  <c r="AK49" i="5"/>
  <c r="AS49" i="5" s="1"/>
  <c r="BU49" i="5" s="1"/>
  <c r="AX49" i="4"/>
  <c r="BU49" i="4" s="1"/>
  <c r="AE50" i="4"/>
  <c r="AK49" i="4"/>
  <c r="AS49" i="4" s="1"/>
  <c r="BD50" i="4"/>
  <c r="AW50" i="4"/>
  <c r="T50" i="4"/>
  <c r="U50" i="4" s="1"/>
  <c r="K50" i="4"/>
  <c r="J51" i="4"/>
  <c r="AU50" i="4"/>
  <c r="AT50" i="4"/>
  <c r="J11" i="2"/>
  <c r="AU10" i="2"/>
  <c r="BD10" i="2"/>
  <c r="AW10" i="2"/>
  <c r="T10" i="2"/>
  <c r="U10" i="2" s="1"/>
  <c r="K10" i="2"/>
  <c r="AT10" i="2"/>
  <c r="AK8" i="2"/>
  <c r="AS8" i="2" s="1"/>
  <c r="AE9" i="2"/>
  <c r="AX8" i="2"/>
  <c r="BU8" i="2" s="1"/>
  <c r="AX50" i="5" l="1"/>
  <c r="AK50" i="5"/>
  <c r="AS50" i="5" s="1"/>
  <c r="BU50" i="5" s="1"/>
  <c r="AU51" i="5"/>
  <c r="BD51" i="5"/>
  <c r="AW51" i="5"/>
  <c r="AT51" i="5"/>
  <c r="K51" i="5"/>
  <c r="T51" i="5"/>
  <c r="U51" i="5" s="1"/>
  <c r="J52" i="5"/>
  <c r="BD51" i="4"/>
  <c r="AW51" i="4"/>
  <c r="T51" i="4"/>
  <c r="U51" i="4" s="1"/>
  <c r="K51" i="4"/>
  <c r="J52" i="4"/>
  <c r="AU51" i="4"/>
  <c r="AT51" i="4"/>
  <c r="AK50" i="4"/>
  <c r="AS50" i="4" s="1"/>
  <c r="AE51" i="4"/>
  <c r="AX50" i="4"/>
  <c r="BU50" i="4" s="1"/>
  <c r="AK9" i="2"/>
  <c r="AS9" i="2" s="1"/>
  <c r="AE10" i="2"/>
  <c r="AX9" i="2"/>
  <c r="BU9" i="2" s="1"/>
  <c r="J12" i="2"/>
  <c r="AU11" i="2"/>
  <c r="AW11" i="2"/>
  <c r="K11" i="2"/>
  <c r="AT11" i="2"/>
  <c r="BD11" i="2"/>
  <c r="T11" i="2"/>
  <c r="U11" i="2" s="1"/>
  <c r="AU52" i="5" l="1"/>
  <c r="AT52" i="5"/>
  <c r="BD52" i="5"/>
  <c r="AW52" i="5"/>
  <c r="T52" i="5"/>
  <c r="U52" i="5" s="1"/>
  <c r="K52" i="5"/>
  <c r="J53" i="5"/>
  <c r="AK51" i="5"/>
  <c r="AS51" i="5" s="1"/>
  <c r="BU51" i="5" s="1"/>
  <c r="AX51" i="5"/>
  <c r="AK51" i="4"/>
  <c r="AS51" i="4" s="1"/>
  <c r="AE52" i="4"/>
  <c r="AX51" i="4"/>
  <c r="BU51" i="4" s="1"/>
  <c r="BD52" i="4"/>
  <c r="AW52" i="4"/>
  <c r="T52" i="4"/>
  <c r="U52" i="4" s="1"/>
  <c r="K52" i="4"/>
  <c r="J53" i="4"/>
  <c r="AU52" i="4"/>
  <c r="AT52" i="4"/>
  <c r="AK10" i="2"/>
  <c r="AS10" i="2" s="1"/>
  <c r="AE11" i="2"/>
  <c r="AX10" i="2"/>
  <c r="BU10" i="2" s="1"/>
  <c r="AU12" i="2"/>
  <c r="T12" i="2"/>
  <c r="U12" i="2" s="1"/>
  <c r="K12" i="2"/>
  <c r="AT12" i="2"/>
  <c r="BD12" i="2"/>
  <c r="AW12" i="2"/>
  <c r="J13" i="2"/>
  <c r="AU53" i="5" l="1"/>
  <c r="AT53" i="5"/>
  <c r="BD53" i="5"/>
  <c r="AW53" i="5"/>
  <c r="T53" i="5"/>
  <c r="U53" i="5" s="1"/>
  <c r="K53" i="5"/>
  <c r="J54" i="5"/>
  <c r="AK52" i="5"/>
  <c r="AS52" i="5" s="1"/>
  <c r="BU52" i="5" s="1"/>
  <c r="AX52" i="5"/>
  <c r="J54" i="4"/>
  <c r="T53" i="4"/>
  <c r="U53" i="4" s="1"/>
  <c r="K53" i="4"/>
  <c r="AU53" i="4"/>
  <c r="AT53" i="4"/>
  <c r="BD53" i="4"/>
  <c r="AW53" i="4"/>
  <c r="AK52" i="4"/>
  <c r="AS52" i="4" s="1"/>
  <c r="AE53" i="4"/>
  <c r="AX52" i="4"/>
  <c r="BU52" i="4" s="1"/>
  <c r="AU13" i="2"/>
  <c r="AT13" i="2"/>
  <c r="J14" i="2"/>
  <c r="BD13" i="2"/>
  <c r="AW13" i="2"/>
  <c r="T13" i="2"/>
  <c r="U13" i="2" s="1"/>
  <c r="K13" i="2"/>
  <c r="AK11" i="2"/>
  <c r="AS11" i="2" s="1"/>
  <c r="AE12" i="2"/>
  <c r="AX11" i="2"/>
  <c r="BU11" i="2" s="1"/>
  <c r="AU54" i="5" l="1"/>
  <c r="AT54" i="5"/>
  <c r="BD54" i="5"/>
  <c r="AW54" i="5"/>
  <c r="T54" i="5"/>
  <c r="U54" i="5" s="1"/>
  <c r="K54" i="5"/>
  <c r="J55" i="5"/>
  <c r="AK53" i="5"/>
  <c r="AS53" i="5" s="1"/>
  <c r="BU53" i="5" s="1"/>
  <c r="AX53" i="5"/>
  <c r="AK53" i="4"/>
  <c r="AS53" i="4" s="1"/>
  <c r="AE54" i="4"/>
  <c r="AX53" i="4"/>
  <c r="BU53" i="4" s="1"/>
  <c r="J55" i="4"/>
  <c r="AU54" i="4"/>
  <c r="AT54" i="4"/>
  <c r="BD54" i="4"/>
  <c r="AW54" i="4"/>
  <c r="T54" i="4"/>
  <c r="U54" i="4" s="1"/>
  <c r="K54" i="4"/>
  <c r="AT14" i="2"/>
  <c r="J15" i="2"/>
  <c r="BD14" i="2"/>
  <c r="AW14" i="2"/>
  <c r="T14" i="2"/>
  <c r="U14" i="2" s="1"/>
  <c r="K14" i="2"/>
  <c r="AU14" i="2"/>
  <c r="AK12" i="2"/>
  <c r="AS12" i="2" s="1"/>
  <c r="AE13" i="2"/>
  <c r="AX12" i="2"/>
  <c r="BU12" i="2" s="1"/>
  <c r="AU55" i="5" l="1"/>
  <c r="AT55" i="5"/>
  <c r="K55" i="5"/>
  <c r="J56" i="5"/>
  <c r="BD55" i="5"/>
  <c r="AW55" i="5"/>
  <c r="AK54" i="5"/>
  <c r="AS54" i="5" s="1"/>
  <c r="BU54" i="5" s="1"/>
  <c r="AX54" i="5"/>
  <c r="J56" i="4"/>
  <c r="AU55" i="4"/>
  <c r="AT55" i="4"/>
  <c r="BD55" i="4"/>
  <c r="AW55" i="4"/>
  <c r="T55" i="4"/>
  <c r="U55" i="4" s="1"/>
  <c r="K55" i="4"/>
  <c r="AK54" i="4"/>
  <c r="AS54" i="4" s="1"/>
  <c r="AE55" i="4"/>
  <c r="AX54" i="4"/>
  <c r="BU54" i="4" s="1"/>
  <c r="AE14" i="2"/>
  <c r="AK13" i="2"/>
  <c r="AS13" i="2" s="1"/>
  <c r="AX13" i="2"/>
  <c r="BU13" i="2" s="1"/>
  <c r="J16" i="2"/>
  <c r="BD15" i="2"/>
  <c r="AW15" i="2"/>
  <c r="T15" i="2"/>
  <c r="U15" i="2" s="1"/>
  <c r="K15" i="2"/>
  <c r="AT15" i="2"/>
  <c r="AU15" i="2"/>
  <c r="AK55" i="5" l="1"/>
  <c r="AS55" i="5" s="1"/>
  <c r="BU55" i="5" s="1"/>
  <c r="AX55" i="5"/>
  <c r="AU56" i="5"/>
  <c r="AT56" i="5"/>
  <c r="K56" i="5"/>
  <c r="J57" i="5"/>
  <c r="BD56" i="5"/>
  <c r="AW56" i="5"/>
  <c r="AK55" i="4"/>
  <c r="AS55" i="4" s="1"/>
  <c r="AE56" i="4"/>
  <c r="AX55" i="4"/>
  <c r="J57" i="4"/>
  <c r="AU56" i="4"/>
  <c r="AT56" i="4"/>
  <c r="BD56" i="4"/>
  <c r="AW56" i="4"/>
  <c r="T56" i="4"/>
  <c r="U56" i="4" s="1"/>
  <c r="K56" i="4"/>
  <c r="J17" i="2"/>
  <c r="BD16" i="2"/>
  <c r="AW16" i="2"/>
  <c r="T16" i="2"/>
  <c r="U16" i="2" s="1"/>
  <c r="AT16" i="2"/>
  <c r="AU16" i="2"/>
  <c r="K16" i="2"/>
  <c r="AX14" i="2"/>
  <c r="BU14" i="2" s="1"/>
  <c r="AK14" i="2"/>
  <c r="AS14" i="2" s="1"/>
  <c r="AE15" i="2"/>
  <c r="AU57" i="5" l="1"/>
  <c r="AT57" i="5"/>
  <c r="K57" i="5"/>
  <c r="J59" i="5"/>
  <c r="BD57" i="5"/>
  <c r="AW57" i="5"/>
  <c r="AK56" i="5"/>
  <c r="AS56" i="5" s="1"/>
  <c r="AX56" i="5"/>
  <c r="J58" i="4"/>
  <c r="BD57" i="4"/>
  <c r="AW57" i="4"/>
  <c r="AU57" i="4"/>
  <c r="AT57" i="4"/>
  <c r="K57" i="4"/>
  <c r="BU55" i="4"/>
  <c r="AE57" i="4"/>
  <c r="AK56" i="4"/>
  <c r="AS56" i="4" s="1"/>
  <c r="AX56" i="4"/>
  <c r="BU56" i="4" s="1"/>
  <c r="AX15" i="2"/>
  <c r="BU15" i="2" s="1"/>
  <c r="AK15" i="2"/>
  <c r="AS15" i="2" s="1"/>
  <c r="AE16" i="2"/>
  <c r="J18" i="2"/>
  <c r="T17" i="2"/>
  <c r="U17" i="2" s="1"/>
  <c r="AU17" i="2"/>
  <c r="BD17" i="2"/>
  <c r="AW17" i="2"/>
  <c r="K17" i="2"/>
  <c r="AT17" i="2"/>
  <c r="BU56" i="5" l="1"/>
  <c r="AK57" i="5"/>
  <c r="AS57" i="5" s="1"/>
  <c r="AX57" i="5"/>
  <c r="BU57" i="5" s="1"/>
  <c r="J60" i="5"/>
  <c r="AU59" i="5"/>
  <c r="AT59" i="5"/>
  <c r="BD59" i="5"/>
  <c r="AW59" i="5"/>
  <c r="T59" i="5"/>
  <c r="U59" i="5" s="1"/>
  <c r="K59" i="5"/>
  <c r="AE58" i="4"/>
  <c r="AK57" i="4"/>
  <c r="AS57" i="4" s="1"/>
  <c r="AX57" i="4"/>
  <c r="BU57" i="4" s="1"/>
  <c r="J59" i="4"/>
  <c r="BD58" i="4"/>
  <c r="AW58" i="4"/>
  <c r="AU58" i="4"/>
  <c r="AT58" i="4"/>
  <c r="K58" i="4"/>
  <c r="AU18" i="2"/>
  <c r="K18" i="2"/>
  <c r="AT18" i="2"/>
  <c r="BD18" i="2"/>
  <c r="AW18" i="2"/>
  <c r="J19" i="2"/>
  <c r="T18" i="2"/>
  <c r="U18" i="2" s="1"/>
  <c r="AX16" i="2"/>
  <c r="BU16" i="2" s="1"/>
  <c r="AE17" i="2"/>
  <c r="AK16" i="2"/>
  <c r="AS16" i="2" s="1"/>
  <c r="J61" i="5" l="1"/>
  <c r="AU60" i="5"/>
  <c r="AT60" i="5"/>
  <c r="BD60" i="5"/>
  <c r="AW60" i="5"/>
  <c r="K60" i="5"/>
  <c r="T60" i="5"/>
  <c r="U60" i="5" s="1"/>
  <c r="AK59" i="5"/>
  <c r="AS59" i="5" s="1"/>
  <c r="AX59" i="5"/>
  <c r="AU59" i="4"/>
  <c r="AW59" i="4"/>
  <c r="BD59" i="4"/>
  <c r="J61" i="4"/>
  <c r="AT59" i="4"/>
  <c r="K59" i="4"/>
  <c r="AK58" i="4"/>
  <c r="AS58" i="4" s="1"/>
  <c r="AE59" i="4"/>
  <c r="AX58" i="4"/>
  <c r="BU58" i="4" s="1"/>
  <c r="AK17" i="2"/>
  <c r="AS17" i="2" s="1"/>
  <c r="AE18" i="2"/>
  <c r="AX17" i="2"/>
  <c r="BU17" i="2" s="1"/>
  <c r="AU19" i="2"/>
  <c r="AT19" i="2"/>
  <c r="J20" i="2"/>
  <c r="BD19" i="2"/>
  <c r="AW19" i="2"/>
  <c r="T19" i="2"/>
  <c r="U19" i="2" s="1"/>
  <c r="K19" i="2"/>
  <c r="BU59" i="5" l="1"/>
  <c r="AK60" i="5"/>
  <c r="AS60" i="5" s="1"/>
  <c r="AX60" i="5"/>
  <c r="BU60" i="5" s="1"/>
  <c r="AU61" i="5"/>
  <c r="AT61" i="5"/>
  <c r="J62" i="5"/>
  <c r="BD61" i="5"/>
  <c r="K61" i="5"/>
  <c r="AW61" i="5"/>
  <c r="T61" i="5"/>
  <c r="U61" i="5" s="1"/>
  <c r="AT61" i="4"/>
  <c r="AU61" i="4"/>
  <c r="K61" i="4"/>
  <c r="AW61" i="4"/>
  <c r="T61" i="4"/>
  <c r="U61" i="4" s="1"/>
  <c r="J62" i="4"/>
  <c r="BD61" i="4"/>
  <c r="AE61" i="4"/>
  <c r="AK59" i="4"/>
  <c r="AS59" i="4" s="1"/>
  <c r="AX59" i="4"/>
  <c r="BU59" i="4" s="1"/>
  <c r="AU20" i="2"/>
  <c r="AT20" i="2"/>
  <c r="BD20" i="2"/>
  <c r="AW20" i="2"/>
  <c r="T20" i="2"/>
  <c r="U20" i="2" s="1"/>
  <c r="K20" i="2"/>
  <c r="J21" i="2"/>
  <c r="AK18" i="2"/>
  <c r="AS18" i="2" s="1"/>
  <c r="AE19" i="2"/>
  <c r="AX18" i="2"/>
  <c r="BU18" i="2" s="1"/>
  <c r="AU62" i="5" l="1"/>
  <c r="AT62" i="5"/>
  <c r="BD62" i="5"/>
  <c r="AW62" i="5"/>
  <c r="T62" i="5"/>
  <c r="U62" i="5" s="1"/>
  <c r="K62" i="5"/>
  <c r="J63" i="5"/>
  <c r="AK61" i="5"/>
  <c r="AS61" i="5" s="1"/>
  <c r="AX61" i="5"/>
  <c r="BU61" i="5" s="1"/>
  <c r="AT62" i="4"/>
  <c r="AW62" i="4"/>
  <c r="J63" i="4"/>
  <c r="BD62" i="4"/>
  <c r="T62" i="4"/>
  <c r="U62" i="4" s="1"/>
  <c r="K62" i="4"/>
  <c r="AU62" i="4"/>
  <c r="AX61" i="4"/>
  <c r="BU61" i="4" s="1"/>
  <c r="AE62" i="4"/>
  <c r="AK61" i="4"/>
  <c r="AS61" i="4" s="1"/>
  <c r="AK19" i="2"/>
  <c r="AS19" i="2" s="1"/>
  <c r="AE20" i="2"/>
  <c r="AX19" i="2"/>
  <c r="BU19" i="2" s="1"/>
  <c r="AT21" i="2"/>
  <c r="BD21" i="2"/>
  <c r="AW21" i="2"/>
  <c r="J22" i="2"/>
  <c r="T21" i="2"/>
  <c r="U21" i="2" s="1"/>
  <c r="K21" i="2"/>
  <c r="AU21" i="2"/>
  <c r="AT63" i="5" l="1"/>
  <c r="BD63" i="5"/>
  <c r="AW63" i="5"/>
  <c r="J64" i="5"/>
  <c r="T63" i="5"/>
  <c r="U63" i="5" s="1"/>
  <c r="K63" i="5"/>
  <c r="AU63" i="5"/>
  <c r="AK62" i="5"/>
  <c r="AS62" i="5" s="1"/>
  <c r="AX62" i="5"/>
  <c r="AU63" i="4"/>
  <c r="AT63" i="4"/>
  <c r="J64" i="4"/>
  <c r="AW63" i="4"/>
  <c r="T63" i="4"/>
  <c r="U63" i="4" s="1"/>
  <c r="K63" i="4"/>
  <c r="BD63" i="4"/>
  <c r="AX62" i="4"/>
  <c r="BU62" i="4" s="1"/>
  <c r="AE63" i="4"/>
  <c r="AK62" i="4"/>
  <c r="AS62" i="4" s="1"/>
  <c r="AT22" i="2"/>
  <c r="J23" i="2"/>
  <c r="BD22" i="2"/>
  <c r="AW22" i="2"/>
  <c r="T22" i="2"/>
  <c r="U22" i="2" s="1"/>
  <c r="K22" i="2"/>
  <c r="AU22" i="2"/>
  <c r="AK20" i="2"/>
  <c r="AS20" i="2" s="1"/>
  <c r="AE21" i="2"/>
  <c r="AX20" i="2"/>
  <c r="BU20" i="2" s="1"/>
  <c r="BU62" i="5" l="1"/>
  <c r="AT64" i="5"/>
  <c r="J65" i="5"/>
  <c r="BD64" i="5"/>
  <c r="AW64" i="5"/>
  <c r="T64" i="5"/>
  <c r="U64" i="5" s="1"/>
  <c r="K64" i="5"/>
  <c r="AU64" i="5"/>
  <c r="AX63" i="5"/>
  <c r="BU63" i="5" s="1"/>
  <c r="AK63" i="5"/>
  <c r="AS63" i="5" s="1"/>
  <c r="AT64" i="4"/>
  <c r="BD64" i="4"/>
  <c r="AW64" i="4"/>
  <c r="T64" i="4"/>
  <c r="U64" i="4" s="1"/>
  <c r="K64" i="4"/>
  <c r="J65" i="4"/>
  <c r="AU64" i="4"/>
  <c r="AE64" i="4"/>
  <c r="AK63" i="4"/>
  <c r="AS63" i="4" s="1"/>
  <c r="AX63" i="4"/>
  <c r="BU63" i="4" s="1"/>
  <c r="AE22" i="2"/>
  <c r="AX21" i="2"/>
  <c r="BU21" i="2" s="1"/>
  <c r="AK21" i="2"/>
  <c r="AS21" i="2" s="1"/>
  <c r="AT23" i="2"/>
  <c r="K23" i="2"/>
  <c r="BD23" i="2"/>
  <c r="AW23" i="2"/>
  <c r="T23" i="2"/>
  <c r="U23" i="2" s="1"/>
  <c r="J24" i="2"/>
  <c r="AU23" i="2"/>
  <c r="J66" i="5" l="1"/>
  <c r="AT65" i="5"/>
  <c r="K65" i="5"/>
  <c r="BD65" i="5"/>
  <c r="AW65" i="5"/>
  <c r="AU65" i="5"/>
  <c r="AX64" i="5"/>
  <c r="BU64" i="5" s="1"/>
  <c r="AK64" i="5"/>
  <c r="AS64" i="5" s="1"/>
  <c r="BD65" i="4"/>
  <c r="AW65" i="4"/>
  <c r="J66" i="4"/>
  <c r="T65" i="4"/>
  <c r="U65" i="4" s="1"/>
  <c r="K65" i="4"/>
  <c r="AT65" i="4"/>
  <c r="AU65" i="4"/>
  <c r="AE65" i="4"/>
  <c r="AX64" i="4"/>
  <c r="BU64" i="4" s="1"/>
  <c r="AK64" i="4"/>
  <c r="AS64" i="4" s="1"/>
  <c r="AT24" i="2"/>
  <c r="BD24" i="2"/>
  <c r="AW24" i="2"/>
  <c r="K24" i="2"/>
  <c r="AU24" i="2"/>
  <c r="J25" i="2"/>
  <c r="T24" i="2"/>
  <c r="U24" i="2" s="1"/>
  <c r="AE23" i="2"/>
  <c r="AX22" i="2"/>
  <c r="BU22" i="2" s="1"/>
  <c r="AK22" i="2"/>
  <c r="AS22" i="2" s="1"/>
  <c r="J67" i="5" l="1"/>
  <c r="AX65" i="5"/>
  <c r="AK65" i="5"/>
  <c r="AS65" i="5" s="1"/>
  <c r="BU65" i="5" s="1"/>
  <c r="AU66" i="5"/>
  <c r="AT66" i="5"/>
  <c r="AW66" i="5"/>
  <c r="K66" i="5"/>
  <c r="BD66" i="5"/>
  <c r="J67" i="4"/>
  <c r="BD66" i="4"/>
  <c r="AW66" i="4"/>
  <c r="T66" i="4"/>
  <c r="U66" i="4" s="1"/>
  <c r="K66" i="4"/>
  <c r="AU66" i="4"/>
  <c r="AT66" i="4"/>
  <c r="AX65" i="4"/>
  <c r="BU65" i="4" s="1"/>
  <c r="AE66" i="4"/>
  <c r="AK65" i="4"/>
  <c r="AS65" i="4" s="1"/>
  <c r="AU25" i="2"/>
  <c r="AT25" i="2"/>
  <c r="K25" i="2"/>
  <c r="J26" i="2"/>
  <c r="BD25" i="2"/>
  <c r="AW25" i="2"/>
  <c r="T25" i="2"/>
  <c r="U25" i="2" s="1"/>
  <c r="AX23" i="2"/>
  <c r="BU23" i="2" s="1"/>
  <c r="AE24" i="2"/>
  <c r="AK23" i="2"/>
  <c r="AS23" i="2" s="1"/>
  <c r="J68" i="5" l="1"/>
  <c r="J69" i="5" s="1"/>
  <c r="BD68" i="5"/>
  <c r="AT68" i="5"/>
  <c r="K68" i="5"/>
  <c r="T68" i="5"/>
  <c r="U68" i="5" s="1"/>
  <c r="AW68" i="5"/>
  <c r="AU67" i="5"/>
  <c r="AT67" i="5"/>
  <c r="K67" i="5"/>
  <c r="BD67" i="5"/>
  <c r="AW67" i="5"/>
  <c r="AK66" i="5"/>
  <c r="AS66" i="5" s="1"/>
  <c r="AX66" i="5"/>
  <c r="BU66" i="5" s="1"/>
  <c r="AE67" i="4"/>
  <c r="AK66" i="4"/>
  <c r="AS66" i="4" s="1"/>
  <c r="AX66" i="4"/>
  <c r="BU66" i="4" s="1"/>
  <c r="BD67" i="4"/>
  <c r="AW67" i="4"/>
  <c r="AU67" i="4"/>
  <c r="K67" i="4"/>
  <c r="J68" i="4"/>
  <c r="AT67" i="4"/>
  <c r="AT26" i="2"/>
  <c r="J27" i="2"/>
  <c r="BD26" i="2"/>
  <c r="AW26" i="2"/>
  <c r="T26" i="2"/>
  <c r="U26" i="2" s="1"/>
  <c r="K26" i="2"/>
  <c r="AU26" i="2"/>
  <c r="AX24" i="2"/>
  <c r="BU24" i="2" s="1"/>
  <c r="AE25" i="2"/>
  <c r="AK24" i="2"/>
  <c r="AS24" i="2" s="1"/>
  <c r="AU68" i="5" l="1"/>
  <c r="J70" i="5"/>
  <c r="AT69" i="5"/>
  <c r="AU69" i="5"/>
  <c r="T69" i="5"/>
  <c r="U69" i="5" s="1"/>
  <c r="BD69" i="5"/>
  <c r="K69" i="5"/>
  <c r="AW69" i="5"/>
  <c r="AK68" i="5"/>
  <c r="AS68" i="5" s="1"/>
  <c r="BU68" i="5" s="1"/>
  <c r="AX68" i="5"/>
  <c r="AK67" i="5"/>
  <c r="AS67" i="5" s="1"/>
  <c r="AX67" i="5"/>
  <c r="BU67" i="5" s="1"/>
  <c r="AU68" i="4"/>
  <c r="J69" i="4"/>
  <c r="AT68" i="4"/>
  <c r="AW68" i="4"/>
  <c r="BD68" i="4"/>
  <c r="K68" i="4"/>
  <c r="AE68" i="4"/>
  <c r="AK67" i="4"/>
  <c r="AS67" i="4" s="1"/>
  <c r="AX67" i="4"/>
  <c r="BU67" i="4" s="1"/>
  <c r="AE26" i="2"/>
  <c r="AK25" i="2"/>
  <c r="AS25" i="2" s="1"/>
  <c r="AX25" i="2"/>
  <c r="BU25" i="2" s="1"/>
  <c r="T27" i="2"/>
  <c r="U27" i="2" s="1"/>
  <c r="K27" i="2"/>
  <c r="AU27" i="2"/>
  <c r="BD27" i="2"/>
  <c r="AW27" i="2"/>
  <c r="AT27" i="2"/>
  <c r="J28" i="2"/>
  <c r="J72" i="5" l="1"/>
  <c r="AE72" i="5" s="1"/>
  <c r="AE73" i="5" s="1"/>
  <c r="AE74" i="5" s="1"/>
  <c r="AX69" i="5"/>
  <c r="BU69" i="5" s="1"/>
  <c r="AK69" i="5"/>
  <c r="AS69" i="5" s="1"/>
  <c r="AT70" i="5"/>
  <c r="T70" i="5"/>
  <c r="U70" i="5" s="1"/>
  <c r="AU70" i="5"/>
  <c r="K70" i="5"/>
  <c r="AW70" i="5"/>
  <c r="BD70" i="5"/>
  <c r="AE69" i="4"/>
  <c r="AK68" i="4"/>
  <c r="AS68" i="4" s="1"/>
  <c r="AX68" i="4"/>
  <c r="BU68" i="4" s="1"/>
  <c r="AT69" i="4"/>
  <c r="K69" i="4"/>
  <c r="J70" i="4"/>
  <c r="BD69" i="4"/>
  <c r="AW69" i="4"/>
  <c r="AU69" i="4"/>
  <c r="AU28" i="2"/>
  <c r="AT28" i="2"/>
  <c r="J29" i="2"/>
  <c r="BD28" i="2"/>
  <c r="AW28" i="2"/>
  <c r="T28" i="2"/>
  <c r="U28" i="2" s="1"/>
  <c r="K28" i="2"/>
  <c r="AX26" i="2"/>
  <c r="BU26" i="2" s="1"/>
  <c r="AE27" i="2"/>
  <c r="AK26" i="2"/>
  <c r="AS26" i="2" s="1"/>
  <c r="AK70" i="5" l="1"/>
  <c r="AS70" i="5" s="1"/>
  <c r="AX70" i="5"/>
  <c r="BU70" i="5" s="1"/>
  <c r="J71" i="4"/>
  <c r="T70" i="4"/>
  <c r="U70" i="4" s="1"/>
  <c r="K70" i="4"/>
  <c r="AU70" i="4"/>
  <c r="AW70" i="4"/>
  <c r="BD70" i="4"/>
  <c r="AT70" i="4"/>
  <c r="AX69" i="4"/>
  <c r="BU69" i="4" s="1"/>
  <c r="AK69" i="4"/>
  <c r="AS69" i="4" s="1"/>
  <c r="AE70" i="4"/>
  <c r="AT29" i="2"/>
  <c r="J30" i="2"/>
  <c r="BD29" i="2"/>
  <c r="AW29" i="2"/>
  <c r="T29" i="2"/>
  <c r="U29" i="2" s="1"/>
  <c r="K29" i="2"/>
  <c r="AU29" i="2"/>
  <c r="AE28" i="2"/>
  <c r="AK27" i="2"/>
  <c r="AS27" i="2" s="1"/>
  <c r="AX27" i="2"/>
  <c r="BU27" i="2" s="1"/>
  <c r="AE71" i="4" l="1"/>
  <c r="AK70" i="4"/>
  <c r="AS70" i="4" s="1"/>
  <c r="AX70" i="4"/>
  <c r="BU70" i="4" s="1"/>
  <c r="BD71" i="4"/>
  <c r="AW71" i="4"/>
  <c r="AU71" i="4"/>
  <c r="J72" i="4"/>
  <c r="AT71" i="4"/>
  <c r="K71" i="4"/>
  <c r="T30" i="2"/>
  <c r="U30" i="2" s="1"/>
  <c r="K30" i="2"/>
  <c r="AU30" i="2"/>
  <c r="J31" i="2"/>
  <c r="AT30" i="2"/>
  <c r="BD30" i="2"/>
  <c r="AW30" i="2"/>
  <c r="AE29" i="2"/>
  <c r="AK28" i="2"/>
  <c r="AS28" i="2" s="1"/>
  <c r="AX28" i="2"/>
  <c r="BU28" i="2" s="1"/>
  <c r="J73" i="4" l="1"/>
  <c r="AR72" i="4"/>
  <c r="AU72" i="4"/>
  <c r="T72" i="4"/>
  <c r="U72" i="4" s="1"/>
  <c r="K72" i="4"/>
  <c r="BD72" i="4"/>
  <c r="AT72" i="4"/>
  <c r="AW72" i="4"/>
  <c r="AE72" i="4"/>
  <c r="AK71" i="4"/>
  <c r="AS71" i="4" s="1"/>
  <c r="AX71" i="4"/>
  <c r="BU71" i="4" s="1"/>
  <c r="AU31" i="2"/>
  <c r="AT31" i="2"/>
  <c r="J32" i="2"/>
  <c r="BD31" i="2"/>
  <c r="AW31" i="2"/>
  <c r="T31" i="2"/>
  <c r="U31" i="2" s="1"/>
  <c r="K31" i="2"/>
  <c r="AX29" i="2"/>
  <c r="BU29" i="2" s="1"/>
  <c r="AE30" i="2"/>
  <c r="AK29" i="2"/>
  <c r="AS29" i="2" s="1"/>
  <c r="AE73" i="4" l="1"/>
  <c r="AK72" i="4"/>
  <c r="AS72" i="4" s="1"/>
  <c r="AX72" i="4"/>
  <c r="BU72" i="4" s="1"/>
  <c r="BD73" i="4"/>
  <c r="AW73" i="4"/>
  <c r="AU73" i="4"/>
  <c r="AT73" i="4"/>
  <c r="J74" i="4"/>
  <c r="K73" i="4"/>
  <c r="AT32" i="2"/>
  <c r="BD32" i="2"/>
  <c r="AW32" i="2"/>
  <c r="T32" i="2"/>
  <c r="U32" i="2" s="1"/>
  <c r="K32" i="2"/>
  <c r="J33" i="2"/>
  <c r="AU32" i="2"/>
  <c r="AE31" i="2"/>
  <c r="AK30" i="2"/>
  <c r="AS30" i="2" s="1"/>
  <c r="AX30" i="2"/>
  <c r="BU30" i="2" s="1"/>
  <c r="J75" i="4" l="1"/>
  <c r="AR74" i="4"/>
  <c r="AU74" i="4"/>
  <c r="T74" i="4"/>
  <c r="U74" i="4" s="1"/>
  <c r="K74" i="4"/>
  <c r="BD74" i="4"/>
  <c r="AT74" i="4"/>
  <c r="AW74" i="4"/>
  <c r="AE74" i="4"/>
  <c r="AX73" i="4"/>
  <c r="BU73" i="4" s="1"/>
  <c r="AK73" i="4"/>
  <c r="AS73" i="4" s="1"/>
  <c r="BD33" i="2"/>
  <c r="AW33" i="2"/>
  <c r="J34" i="2"/>
  <c r="T33" i="2"/>
  <c r="U33" i="2" s="1"/>
  <c r="K33" i="2"/>
  <c r="AU33" i="2"/>
  <c r="AT33" i="2"/>
  <c r="AE32" i="2"/>
  <c r="AK31" i="2"/>
  <c r="AS31" i="2" s="1"/>
  <c r="AX31" i="2"/>
  <c r="BU31" i="2" s="1"/>
  <c r="AE75" i="4" l="1"/>
  <c r="AX74" i="4"/>
  <c r="BU74" i="4" s="1"/>
  <c r="AK74" i="4"/>
  <c r="AS74" i="4" s="1"/>
  <c r="BD75" i="4"/>
  <c r="AW75" i="4"/>
  <c r="AT75" i="4"/>
  <c r="J76" i="4"/>
  <c r="K75" i="4"/>
  <c r="AU75" i="4"/>
  <c r="J35" i="2"/>
  <c r="BD34" i="2"/>
  <c r="AW34" i="2"/>
  <c r="T34" i="2"/>
  <c r="U34" i="2" s="1"/>
  <c r="K34" i="2"/>
  <c r="AU34" i="2"/>
  <c r="AT34" i="2"/>
  <c r="AE33" i="2"/>
  <c r="AX32" i="2"/>
  <c r="BU32" i="2" s="1"/>
  <c r="AK32" i="2"/>
  <c r="AS32" i="2" s="1"/>
  <c r="BD76" i="4" l="1"/>
  <c r="AW76" i="4"/>
  <c r="J77" i="4"/>
  <c r="T76" i="4"/>
  <c r="U76" i="4" s="1"/>
  <c r="K76" i="4"/>
  <c r="AT76" i="4"/>
  <c r="AU76" i="4"/>
  <c r="AX75" i="4"/>
  <c r="BU75" i="4" s="1"/>
  <c r="AK75" i="4"/>
  <c r="AS75" i="4" s="1"/>
  <c r="AE76" i="4"/>
  <c r="AE34" i="2"/>
  <c r="AX33" i="2"/>
  <c r="BU33" i="2" s="1"/>
  <c r="AK33" i="2"/>
  <c r="AS33" i="2" s="1"/>
  <c r="J36" i="2"/>
  <c r="AU35" i="2"/>
  <c r="BD35" i="2"/>
  <c r="AW35" i="2"/>
  <c r="T35" i="2"/>
  <c r="U35" i="2" s="1"/>
  <c r="K35" i="2"/>
  <c r="AT35" i="2"/>
  <c r="AE77" i="4" l="1"/>
  <c r="AX76" i="4"/>
  <c r="BU76" i="4" s="1"/>
  <c r="AK76" i="4"/>
  <c r="AS76" i="4" s="1"/>
  <c r="AT77" i="4"/>
  <c r="K77" i="4"/>
  <c r="BD77" i="4"/>
  <c r="AW77" i="4"/>
  <c r="AU77" i="4"/>
  <c r="J78" i="4"/>
  <c r="T36" i="2"/>
  <c r="U36" i="2" s="1"/>
  <c r="K36" i="2"/>
  <c r="AU36" i="2"/>
  <c r="BD36" i="2"/>
  <c r="AT36" i="2"/>
  <c r="J37" i="2"/>
  <c r="AW36" i="2"/>
  <c r="AE35" i="2"/>
  <c r="AK34" i="2"/>
  <c r="AS34" i="2" s="1"/>
  <c r="AX34" i="2"/>
  <c r="BU34" i="2" s="1"/>
  <c r="AU78" i="4" l="1"/>
  <c r="AT78" i="4"/>
  <c r="T78" i="4"/>
  <c r="U78" i="4" s="1"/>
  <c r="BD78" i="4"/>
  <c r="AW78" i="4"/>
  <c r="K78" i="4"/>
  <c r="J79" i="4"/>
  <c r="AX77" i="4"/>
  <c r="BU77" i="4" s="1"/>
  <c r="AE78" i="4"/>
  <c r="AK77" i="4"/>
  <c r="AS77" i="4" s="1"/>
  <c r="AU37" i="2"/>
  <c r="AT37" i="2"/>
  <c r="BD37" i="2"/>
  <c r="K37" i="2"/>
  <c r="AW37" i="2"/>
  <c r="T37" i="2"/>
  <c r="U37" i="2" s="1"/>
  <c r="J38" i="2"/>
  <c r="AE36" i="2"/>
  <c r="AK35" i="2"/>
  <c r="AS35" i="2" s="1"/>
  <c r="AX35" i="2"/>
  <c r="BU35" i="2" s="1"/>
  <c r="J80" i="4" l="1"/>
  <c r="BD79" i="4"/>
  <c r="AW79" i="4"/>
  <c r="AU79" i="4"/>
  <c r="K79" i="4"/>
  <c r="AT79" i="4"/>
  <c r="AK78" i="4"/>
  <c r="AS78" i="4" s="1"/>
  <c r="AE79" i="4"/>
  <c r="AX78" i="4"/>
  <c r="BU78" i="4" s="1"/>
  <c r="AT38" i="2"/>
  <c r="J39" i="2"/>
  <c r="BD38" i="2"/>
  <c r="AW38" i="2"/>
  <c r="T38" i="2"/>
  <c r="U38" i="2" s="1"/>
  <c r="K38" i="2"/>
  <c r="AU38" i="2"/>
  <c r="AE37" i="2"/>
  <c r="AK36" i="2"/>
  <c r="AS36" i="2" s="1"/>
  <c r="AX36" i="2"/>
  <c r="BU36" i="2" s="1"/>
  <c r="AE80" i="4" l="1"/>
  <c r="AK79" i="4"/>
  <c r="AS79" i="4" s="1"/>
  <c r="AX79" i="4"/>
  <c r="BU79" i="4" s="1"/>
  <c r="AU80" i="4"/>
  <c r="T80" i="4"/>
  <c r="U80" i="4" s="1"/>
  <c r="AT80" i="4"/>
  <c r="BD80" i="4"/>
  <c r="K80" i="4"/>
  <c r="J81" i="4"/>
  <c r="AR80" i="4"/>
  <c r="AW80" i="4"/>
  <c r="T39" i="2"/>
  <c r="U39" i="2" s="1"/>
  <c r="K39" i="2"/>
  <c r="AU39" i="2"/>
  <c r="J40" i="2"/>
  <c r="AW39" i="2"/>
  <c r="BD39" i="2"/>
  <c r="AT39" i="2"/>
  <c r="AE38" i="2"/>
  <c r="AK37" i="2"/>
  <c r="AS37" i="2" s="1"/>
  <c r="AX37" i="2"/>
  <c r="BU37" i="2" s="1"/>
  <c r="J82" i="4" l="1"/>
  <c r="BD81" i="4"/>
  <c r="AW81" i="4"/>
  <c r="AU81" i="4"/>
  <c r="K81" i="4"/>
  <c r="AT81" i="4"/>
  <c r="AE81" i="4"/>
  <c r="AX80" i="4"/>
  <c r="BU80" i="4" s="1"/>
  <c r="AK80" i="4"/>
  <c r="AS80" i="4" s="1"/>
  <c r="AU40" i="2"/>
  <c r="AT40" i="2"/>
  <c r="AW40" i="2"/>
  <c r="T40" i="2"/>
  <c r="U40" i="2" s="1"/>
  <c r="J41" i="2"/>
  <c r="K40" i="2"/>
  <c r="BD40" i="2"/>
  <c r="AX38" i="2"/>
  <c r="BU38" i="2" s="1"/>
  <c r="AE39" i="2"/>
  <c r="AK38" i="2"/>
  <c r="AS38" i="2" s="1"/>
  <c r="AE82" i="4" l="1"/>
  <c r="AX81" i="4"/>
  <c r="BU81" i="4" s="1"/>
  <c r="AK81" i="4"/>
  <c r="AS81" i="4" s="1"/>
  <c r="AU82" i="4"/>
  <c r="T82" i="4"/>
  <c r="U82" i="4" s="1"/>
  <c r="AT82" i="4"/>
  <c r="J83" i="4"/>
  <c r="AR82" i="4"/>
  <c r="AW82" i="4"/>
  <c r="BD82" i="4"/>
  <c r="K82" i="4"/>
  <c r="AE40" i="2"/>
  <c r="AK39" i="2"/>
  <c r="AS39" i="2" s="1"/>
  <c r="AX39" i="2"/>
  <c r="BU39" i="2" s="1"/>
  <c r="AT41" i="2"/>
  <c r="J42" i="2"/>
  <c r="BD41" i="2"/>
  <c r="AW41" i="2"/>
  <c r="T41" i="2"/>
  <c r="U41" i="2" s="1"/>
  <c r="K41" i="2"/>
  <c r="AU41" i="2"/>
  <c r="J84" i="4" l="1"/>
  <c r="BD83" i="4"/>
  <c r="AW83" i="4"/>
  <c r="AT83" i="4"/>
  <c r="AU83" i="4"/>
  <c r="K83" i="4"/>
  <c r="AE83" i="4"/>
  <c r="AX82" i="4"/>
  <c r="BU82" i="4" s="1"/>
  <c r="AK82" i="4"/>
  <c r="AS82" i="4" s="1"/>
  <c r="T42" i="2"/>
  <c r="U42" i="2" s="1"/>
  <c r="K42" i="2"/>
  <c r="AU42" i="2"/>
  <c r="BD42" i="2"/>
  <c r="AT42" i="2"/>
  <c r="J43" i="2"/>
  <c r="AW42" i="2"/>
  <c r="AE41" i="2"/>
  <c r="AK40" i="2"/>
  <c r="AS40" i="2" s="1"/>
  <c r="AX40" i="2"/>
  <c r="BU40" i="2" s="1"/>
  <c r="AX83" i="4" l="1"/>
  <c r="BU83" i="4" s="1"/>
  <c r="AK83" i="4"/>
  <c r="AS83" i="4" s="1"/>
  <c r="AE84" i="4"/>
  <c r="J85" i="4"/>
  <c r="T84" i="4"/>
  <c r="U84" i="4" s="1"/>
  <c r="AU84" i="4"/>
  <c r="AW84" i="4"/>
  <c r="BD84" i="4"/>
  <c r="AT84" i="4"/>
  <c r="K84" i="4"/>
  <c r="AU43" i="2"/>
  <c r="AT43" i="2"/>
  <c r="BD43" i="2"/>
  <c r="K43" i="2"/>
  <c r="J44" i="2"/>
  <c r="AW43" i="2"/>
  <c r="T43" i="2"/>
  <c r="U43" i="2" s="1"/>
  <c r="AX41" i="2"/>
  <c r="BU41" i="2" s="1"/>
  <c r="AE42" i="2"/>
  <c r="AK41" i="2"/>
  <c r="AS41" i="2" s="1"/>
  <c r="AT85" i="4" l="1"/>
  <c r="J86" i="4"/>
  <c r="BD85" i="4"/>
  <c r="AW85" i="4"/>
  <c r="K85" i="4"/>
  <c r="AU85" i="4"/>
  <c r="AK84" i="4"/>
  <c r="AS84" i="4" s="1"/>
  <c r="AX84" i="4"/>
  <c r="AE85" i="4"/>
  <c r="AE43" i="2"/>
  <c r="AK42" i="2"/>
  <c r="AS42" i="2" s="1"/>
  <c r="AX42" i="2"/>
  <c r="BU42" i="2" s="1"/>
  <c r="AT44" i="2"/>
  <c r="J45" i="2"/>
  <c r="BD44" i="2"/>
  <c r="AW44" i="2"/>
  <c r="T44" i="2"/>
  <c r="U44" i="2" s="1"/>
  <c r="K44" i="2"/>
  <c r="AU44" i="2"/>
  <c r="AX85" i="4" l="1"/>
  <c r="BU85" i="4" s="1"/>
  <c r="AE86" i="4"/>
  <c r="AK85" i="4"/>
  <c r="AS85" i="4" s="1"/>
  <c r="J87" i="4"/>
  <c r="T86" i="4"/>
  <c r="U86" i="4" s="1"/>
  <c r="K86" i="4"/>
  <c r="AU86" i="4"/>
  <c r="AW86" i="4"/>
  <c r="AT86" i="4"/>
  <c r="BD86" i="4"/>
  <c r="BU84" i="4"/>
  <c r="T45" i="2"/>
  <c r="U45" i="2" s="1"/>
  <c r="K45" i="2"/>
  <c r="AU45" i="2"/>
  <c r="J46" i="2"/>
  <c r="AW45" i="2"/>
  <c r="BD45" i="2"/>
  <c r="AT45" i="2"/>
  <c r="AE44" i="2"/>
  <c r="AK43" i="2"/>
  <c r="AS43" i="2" s="1"/>
  <c r="AX43" i="2"/>
  <c r="BU43" i="2" s="1"/>
  <c r="AU87" i="4" l="1"/>
  <c r="AT87" i="4"/>
  <c r="T87" i="4"/>
  <c r="U87" i="4" s="1"/>
  <c r="K87" i="4"/>
  <c r="BD87" i="4"/>
  <c r="J88" i="4"/>
  <c r="AW87" i="4"/>
  <c r="AE87" i="4"/>
  <c r="AK86" i="4"/>
  <c r="AS86" i="4" s="1"/>
  <c r="AX86" i="4"/>
  <c r="BU86" i="4" s="1"/>
  <c r="AU46" i="2"/>
  <c r="AT46" i="2"/>
  <c r="AW46" i="2"/>
  <c r="T46" i="2"/>
  <c r="U46" i="2" s="1"/>
  <c r="J47" i="2"/>
  <c r="BD46" i="2"/>
  <c r="K46" i="2"/>
  <c r="AX44" i="2"/>
  <c r="AK44" i="2"/>
  <c r="AS44" i="2" s="1"/>
  <c r="BU44" i="2" s="1"/>
  <c r="AE45" i="2"/>
  <c r="AT88" i="4" l="1"/>
  <c r="BD88" i="4"/>
  <c r="AW88" i="4"/>
  <c r="AU88" i="4"/>
  <c r="K88" i="4"/>
  <c r="T88" i="4"/>
  <c r="U88" i="4" s="1"/>
  <c r="J89" i="4"/>
  <c r="AE88" i="4"/>
  <c r="AK87" i="4"/>
  <c r="AS87" i="4" s="1"/>
  <c r="AX87" i="4"/>
  <c r="BU87" i="4" s="1"/>
  <c r="AE46" i="2"/>
  <c r="AK45" i="2"/>
  <c r="AS45" i="2" s="1"/>
  <c r="AX45" i="2"/>
  <c r="BU45" i="2" s="1"/>
  <c r="J48" i="2"/>
  <c r="AU47" i="2"/>
  <c r="T47" i="2"/>
  <c r="U47" i="2" s="1"/>
  <c r="K47" i="2"/>
  <c r="BD47" i="2"/>
  <c r="AT47" i="2"/>
  <c r="AW47" i="2"/>
  <c r="BD89" i="4" l="1"/>
  <c r="AW89" i="4"/>
  <c r="T89" i="4"/>
  <c r="U89" i="4" s="1"/>
  <c r="K89" i="4"/>
  <c r="AU89" i="4"/>
  <c r="AT89" i="4"/>
  <c r="J90" i="4"/>
  <c r="AX88" i="4"/>
  <c r="AE89" i="4"/>
  <c r="AK88" i="4"/>
  <c r="AS88" i="4" s="1"/>
  <c r="AT48" i="2"/>
  <c r="T48" i="2"/>
  <c r="U48" i="2" s="1"/>
  <c r="K48" i="2"/>
  <c r="BD48" i="2"/>
  <c r="AW48" i="2"/>
  <c r="AU48" i="2"/>
  <c r="J49" i="2"/>
  <c r="AE47" i="2"/>
  <c r="AK46" i="2"/>
  <c r="AS46" i="2" s="1"/>
  <c r="AX46" i="2"/>
  <c r="BU46" i="2" s="1"/>
  <c r="BD90" i="4" l="1"/>
  <c r="AW90" i="4"/>
  <c r="J91" i="4"/>
  <c r="T90" i="4"/>
  <c r="U90" i="4" s="1"/>
  <c r="K90" i="4"/>
  <c r="AU90" i="4"/>
  <c r="AT90" i="4"/>
  <c r="AK89" i="4"/>
  <c r="AS89" i="4" s="1"/>
  <c r="AE90" i="4"/>
  <c r="AX89" i="4"/>
  <c r="BU89" i="4" s="1"/>
  <c r="BU88" i="4"/>
  <c r="J50" i="2"/>
  <c r="BD49" i="2"/>
  <c r="AW49" i="2"/>
  <c r="AU49" i="2"/>
  <c r="AT49" i="2"/>
  <c r="K49" i="2"/>
  <c r="T49" i="2"/>
  <c r="U49" i="2" s="1"/>
  <c r="AK47" i="2"/>
  <c r="AS47" i="2" s="1"/>
  <c r="BU47" i="2" s="1"/>
  <c r="AE48" i="2"/>
  <c r="AX47" i="2"/>
  <c r="J92" i="4" l="1"/>
  <c r="BD91" i="4"/>
  <c r="AW91" i="4"/>
  <c r="K91" i="4"/>
  <c r="T91" i="4"/>
  <c r="U91" i="4" s="1"/>
  <c r="AT91" i="4"/>
  <c r="AU91" i="4"/>
  <c r="AK90" i="4"/>
  <c r="AS90" i="4" s="1"/>
  <c r="AE91" i="4"/>
  <c r="AX90" i="4"/>
  <c r="AX48" i="2"/>
  <c r="BU48" i="2" s="1"/>
  <c r="AE49" i="2"/>
  <c r="AK48" i="2"/>
  <c r="AS48" i="2" s="1"/>
  <c r="J51" i="2"/>
  <c r="AU50" i="2"/>
  <c r="AW50" i="2"/>
  <c r="T50" i="2"/>
  <c r="U50" i="2" s="1"/>
  <c r="BD50" i="2"/>
  <c r="AT50" i="2"/>
  <c r="K50" i="2"/>
  <c r="BU90" i="4" l="1"/>
  <c r="AX91" i="4"/>
  <c r="AK91" i="4"/>
  <c r="AS91" i="4" s="1"/>
  <c r="AE92" i="4"/>
  <c r="T92" i="4"/>
  <c r="U92" i="4" s="1"/>
  <c r="AU92" i="4"/>
  <c r="J93" i="4"/>
  <c r="AW92" i="4"/>
  <c r="BD92" i="4"/>
  <c r="AT92" i="4"/>
  <c r="K92" i="4"/>
  <c r="J52" i="2"/>
  <c r="AU51" i="2"/>
  <c r="AT51" i="2"/>
  <c r="AW51" i="2"/>
  <c r="T51" i="2"/>
  <c r="U51" i="2" s="1"/>
  <c r="K51" i="2"/>
  <c r="BD51" i="2"/>
  <c r="AX49" i="2"/>
  <c r="BU49" i="2" s="1"/>
  <c r="AK49" i="2"/>
  <c r="AS49" i="2" s="1"/>
  <c r="AE50" i="2"/>
  <c r="AT93" i="4" l="1"/>
  <c r="BD93" i="4"/>
  <c r="AW93" i="4"/>
  <c r="T93" i="4"/>
  <c r="U93" i="4" s="1"/>
  <c r="J94" i="4"/>
  <c r="AU93" i="4"/>
  <c r="K93" i="4"/>
  <c r="AE93" i="4"/>
  <c r="AK92" i="4"/>
  <c r="AS92" i="4" s="1"/>
  <c r="AX92" i="4"/>
  <c r="BU92" i="4" s="1"/>
  <c r="BU91" i="4"/>
  <c r="AK50" i="2"/>
  <c r="AS50" i="2" s="1"/>
  <c r="BU50" i="2" s="1"/>
  <c r="AE51" i="2"/>
  <c r="AX50" i="2"/>
  <c r="J53" i="2"/>
  <c r="AU52" i="2"/>
  <c r="AT52" i="2"/>
  <c r="BD52" i="2"/>
  <c r="AW52" i="2"/>
  <c r="K52" i="2"/>
  <c r="T52" i="2"/>
  <c r="U52" i="2" s="1"/>
  <c r="AX93" i="4" l="1"/>
  <c r="BU93" i="4" s="1"/>
  <c r="AK93" i="4"/>
  <c r="AS93" i="4" s="1"/>
  <c r="AE94" i="4"/>
  <c r="BD94" i="4"/>
  <c r="AW94" i="4"/>
  <c r="J95" i="4"/>
  <c r="T94" i="4"/>
  <c r="U94" i="4" s="1"/>
  <c r="K94" i="4"/>
  <c r="AU94" i="4"/>
  <c r="AT94" i="4"/>
  <c r="AU53" i="2"/>
  <c r="AT53" i="2"/>
  <c r="BD53" i="2"/>
  <c r="AW53" i="2"/>
  <c r="J54" i="2"/>
  <c r="T53" i="2"/>
  <c r="U53" i="2" s="1"/>
  <c r="K53" i="2"/>
  <c r="AK51" i="2"/>
  <c r="AS51" i="2" s="1"/>
  <c r="BU51" i="2" s="1"/>
  <c r="AE52" i="2"/>
  <c r="AX51" i="2"/>
  <c r="AX94" i="4" l="1"/>
  <c r="BU94" i="4" s="1"/>
  <c r="AK94" i="4"/>
  <c r="AS94" i="4" s="1"/>
  <c r="AE95" i="4"/>
  <c r="J96" i="4"/>
  <c r="T95" i="4"/>
  <c r="U95" i="4" s="1"/>
  <c r="K95" i="4"/>
  <c r="AU95" i="4"/>
  <c r="AW95" i="4"/>
  <c r="BD95" i="4"/>
  <c r="AT95" i="4"/>
  <c r="AK52" i="2"/>
  <c r="AS52" i="2" s="1"/>
  <c r="BU52" i="2" s="1"/>
  <c r="AE53" i="2"/>
  <c r="AX52" i="2"/>
  <c r="AU54" i="2"/>
  <c r="AT54" i="2"/>
  <c r="BD54" i="2"/>
  <c r="AW54" i="2"/>
  <c r="T54" i="2"/>
  <c r="U54" i="2" s="1"/>
  <c r="K54" i="2"/>
  <c r="J55" i="2"/>
  <c r="AU96" i="4" l="1"/>
  <c r="AT96" i="4"/>
  <c r="J97" i="4"/>
  <c r="T96" i="4"/>
  <c r="U96" i="4" s="1"/>
  <c r="K96" i="4"/>
  <c r="BD96" i="4"/>
  <c r="AW96" i="4"/>
  <c r="AE96" i="4"/>
  <c r="AK95" i="4"/>
  <c r="AS95" i="4" s="1"/>
  <c r="AX95" i="4"/>
  <c r="BU95" i="4" s="1"/>
  <c r="AU55" i="2"/>
  <c r="AT55" i="2"/>
  <c r="BD55" i="2"/>
  <c r="AW55" i="2"/>
  <c r="T55" i="2"/>
  <c r="U55" i="2" s="1"/>
  <c r="K55" i="2"/>
  <c r="J56" i="2"/>
  <c r="AK53" i="2"/>
  <c r="AS53" i="2" s="1"/>
  <c r="BU53" i="2" s="1"/>
  <c r="AE54" i="2"/>
  <c r="AX53" i="2"/>
  <c r="BD97" i="4" l="1"/>
  <c r="AW97" i="4"/>
  <c r="T97" i="4"/>
  <c r="U97" i="4" s="1"/>
  <c r="K97" i="4"/>
  <c r="AT97" i="4"/>
  <c r="J98" i="4"/>
  <c r="AU97" i="4"/>
  <c r="AK96" i="4"/>
  <c r="AS96" i="4" s="1"/>
  <c r="AX96" i="4"/>
  <c r="BU96" i="4" s="1"/>
  <c r="AE97" i="4"/>
  <c r="AU56" i="2"/>
  <c r="AT56" i="2"/>
  <c r="BD56" i="2"/>
  <c r="AW56" i="2"/>
  <c r="T56" i="2"/>
  <c r="U56" i="2" s="1"/>
  <c r="K56" i="2"/>
  <c r="J57" i="2"/>
  <c r="AK54" i="2"/>
  <c r="AS54" i="2" s="1"/>
  <c r="BU54" i="2" s="1"/>
  <c r="AE55" i="2"/>
  <c r="AX54" i="2"/>
  <c r="AE98" i="4" l="1"/>
  <c r="AX97" i="4"/>
  <c r="BU97" i="4" s="1"/>
  <c r="AK97" i="4"/>
  <c r="AS97" i="4" s="1"/>
  <c r="AU98" i="4"/>
  <c r="AT98" i="4"/>
  <c r="K98" i="4"/>
  <c r="AW98" i="4"/>
  <c r="J99" i="4"/>
  <c r="T98" i="4"/>
  <c r="U98" i="4" s="1"/>
  <c r="BD98" i="4"/>
  <c r="AU57" i="2"/>
  <c r="AT57" i="2"/>
  <c r="K57" i="2"/>
  <c r="AW57" i="2"/>
  <c r="J58" i="2"/>
  <c r="BD57" i="2"/>
  <c r="AK55" i="2"/>
  <c r="AS55" i="2" s="1"/>
  <c r="BU55" i="2" s="1"/>
  <c r="AE56" i="2"/>
  <c r="AX55" i="2"/>
  <c r="AT99" i="4" l="1"/>
  <c r="J100" i="4"/>
  <c r="BD99" i="4"/>
  <c r="AW99" i="4"/>
  <c r="K99" i="4"/>
  <c r="AU99" i="4"/>
  <c r="T99" i="4"/>
  <c r="U99" i="4" s="1"/>
  <c r="AE99" i="4"/>
  <c r="AK98" i="4"/>
  <c r="AS98" i="4" s="1"/>
  <c r="AX98" i="4"/>
  <c r="BU98" i="4" s="1"/>
  <c r="AU58" i="2"/>
  <c r="AT58" i="2"/>
  <c r="K58" i="2"/>
  <c r="J59" i="2"/>
  <c r="BD58" i="2"/>
  <c r="AW58" i="2"/>
  <c r="AE57" i="2"/>
  <c r="AK56" i="2"/>
  <c r="AS56" i="2" s="1"/>
  <c r="BU56" i="2" s="1"/>
  <c r="AX56" i="2"/>
  <c r="T100" i="4" l="1"/>
  <c r="U100" i="4" s="1"/>
  <c r="K100" i="4"/>
  <c r="J101" i="4"/>
  <c r="AU100" i="4"/>
  <c r="BD100" i="4"/>
  <c r="AT100" i="4"/>
  <c r="AW100" i="4"/>
  <c r="AX99" i="4"/>
  <c r="BU99" i="4" s="1"/>
  <c r="AE100" i="4"/>
  <c r="AK99" i="4"/>
  <c r="AS99" i="4" s="1"/>
  <c r="AU59" i="2"/>
  <c r="AT59" i="2"/>
  <c r="K59" i="2"/>
  <c r="J61" i="2"/>
  <c r="BD59" i="2"/>
  <c r="AW59" i="2"/>
  <c r="AE58" i="2"/>
  <c r="AK57" i="2"/>
  <c r="AS57" i="2" s="1"/>
  <c r="BU57" i="2" s="1"/>
  <c r="AX57" i="2"/>
  <c r="J102" i="4" l="1"/>
  <c r="T101" i="4"/>
  <c r="U101" i="4" s="1"/>
  <c r="K101" i="4"/>
  <c r="AU101" i="4"/>
  <c r="BD101" i="4"/>
  <c r="AT101" i="4"/>
  <c r="AW101" i="4"/>
  <c r="AK100" i="4"/>
  <c r="AS100" i="4" s="1"/>
  <c r="AE101" i="4"/>
  <c r="AX100" i="4"/>
  <c r="BU100" i="4" s="1"/>
  <c r="AE59" i="2"/>
  <c r="AK58" i="2"/>
  <c r="AS58" i="2" s="1"/>
  <c r="AX58" i="2"/>
  <c r="BU58" i="2" s="1"/>
  <c r="J62" i="2"/>
  <c r="AU61" i="2"/>
  <c r="AT61" i="2"/>
  <c r="BD61" i="2"/>
  <c r="AW61" i="2"/>
  <c r="T61" i="2"/>
  <c r="U61" i="2" s="1"/>
  <c r="K61" i="2"/>
  <c r="AE102" i="4" l="1"/>
  <c r="AK101" i="4"/>
  <c r="AS101" i="4" s="1"/>
  <c r="AX101" i="4"/>
  <c r="BU101" i="4" s="1"/>
  <c r="AU102" i="4"/>
  <c r="AT102" i="4"/>
  <c r="AW102" i="4"/>
  <c r="T102" i="4"/>
  <c r="U102" i="4" s="1"/>
  <c r="K102" i="4"/>
  <c r="BD102" i="4"/>
  <c r="J103" i="4"/>
  <c r="J63" i="2"/>
  <c r="AU62" i="2"/>
  <c r="AT62" i="2"/>
  <c r="BD62" i="2"/>
  <c r="AW62" i="2"/>
  <c r="T62" i="2"/>
  <c r="U62" i="2" s="1"/>
  <c r="K62" i="2"/>
  <c r="AE61" i="2"/>
  <c r="AK59" i="2"/>
  <c r="AS59" i="2" s="1"/>
  <c r="AX59" i="2"/>
  <c r="BU59" i="2" s="1"/>
  <c r="AT103" i="4" l="1"/>
  <c r="BD103" i="4"/>
  <c r="AW103" i="4"/>
  <c r="J104" i="4"/>
  <c r="K103" i="4"/>
  <c r="AU103" i="4"/>
  <c r="T103" i="4"/>
  <c r="U103" i="4" s="1"/>
  <c r="AE103" i="4"/>
  <c r="AK102" i="4"/>
  <c r="AS102" i="4" s="1"/>
  <c r="AX102" i="4"/>
  <c r="BU102" i="4" s="1"/>
  <c r="AK61" i="2"/>
  <c r="AS61" i="2" s="1"/>
  <c r="AX61" i="2"/>
  <c r="BU61" i="2" s="1"/>
  <c r="AE62" i="2"/>
  <c r="AU63" i="2"/>
  <c r="AT63" i="2"/>
  <c r="K63" i="2"/>
  <c r="T63" i="2"/>
  <c r="U63" i="2" s="1"/>
  <c r="AW63" i="2"/>
  <c r="J64" i="2"/>
  <c r="BD63" i="2"/>
  <c r="AT104" i="4" l="1"/>
  <c r="J105" i="4"/>
  <c r="BD104" i="4"/>
  <c r="AW104" i="4"/>
  <c r="K104" i="4"/>
  <c r="AU104" i="4"/>
  <c r="T104" i="4"/>
  <c r="U104" i="4" s="1"/>
  <c r="AE104" i="4"/>
  <c r="AX103" i="4"/>
  <c r="BU103" i="4" s="1"/>
  <c r="AK103" i="4"/>
  <c r="AS103" i="4" s="1"/>
  <c r="AK62" i="2"/>
  <c r="AS62" i="2" s="1"/>
  <c r="AX62" i="2"/>
  <c r="BU62" i="2" s="1"/>
  <c r="AE63" i="2"/>
  <c r="AU64" i="2"/>
  <c r="AT64" i="2"/>
  <c r="BD64" i="2"/>
  <c r="AW64" i="2"/>
  <c r="T64" i="2"/>
  <c r="U64" i="2" s="1"/>
  <c r="K64" i="2"/>
  <c r="J65" i="2"/>
  <c r="J106" i="4" l="1"/>
  <c r="BD105" i="4"/>
  <c r="AW105" i="4"/>
  <c r="K105" i="4"/>
  <c r="T105" i="4"/>
  <c r="U105" i="4" s="1"/>
  <c r="AU105" i="4"/>
  <c r="AT105" i="4"/>
  <c r="AX104" i="4"/>
  <c r="BU104" i="4" s="1"/>
  <c r="AK104" i="4"/>
  <c r="AS104" i="4" s="1"/>
  <c r="AE105" i="4"/>
  <c r="AE64" i="2"/>
  <c r="AK63" i="2"/>
  <c r="AS63" i="2" s="1"/>
  <c r="AX63" i="2"/>
  <c r="BU63" i="2" s="1"/>
  <c r="AT65" i="2"/>
  <c r="BD65" i="2"/>
  <c r="AW65" i="2"/>
  <c r="J66" i="2"/>
  <c r="T65" i="2"/>
  <c r="U65" i="2" s="1"/>
  <c r="K65" i="2"/>
  <c r="AU65" i="2"/>
  <c r="AX105" i="4" l="1"/>
  <c r="BU105" i="4" s="1"/>
  <c r="AK105" i="4"/>
  <c r="AS105" i="4" s="1"/>
  <c r="AE106" i="4"/>
  <c r="J107" i="4"/>
  <c r="AU106" i="4"/>
  <c r="AW106" i="4"/>
  <c r="T106" i="4"/>
  <c r="U106" i="4" s="1"/>
  <c r="BD106" i="4"/>
  <c r="AT106" i="4"/>
  <c r="K106" i="4"/>
  <c r="AT66" i="2"/>
  <c r="J67" i="2"/>
  <c r="BD66" i="2"/>
  <c r="AW66" i="2"/>
  <c r="T66" i="2"/>
  <c r="U66" i="2" s="1"/>
  <c r="K66" i="2"/>
  <c r="AU66" i="2"/>
  <c r="AK64" i="2"/>
  <c r="AS64" i="2" s="1"/>
  <c r="AE65" i="2"/>
  <c r="AX64" i="2"/>
  <c r="BU64" i="2" s="1"/>
  <c r="BD107" i="4" l="1"/>
  <c r="AW107" i="4"/>
  <c r="T107" i="4"/>
  <c r="U107" i="4" s="1"/>
  <c r="K107" i="4"/>
  <c r="AU107" i="4"/>
  <c r="AT107" i="4"/>
  <c r="J108" i="4"/>
  <c r="AK106" i="4"/>
  <c r="AS106" i="4" s="1"/>
  <c r="AX106" i="4"/>
  <c r="BU106" i="4" s="1"/>
  <c r="AE107" i="4"/>
  <c r="AE66" i="2"/>
  <c r="AX65" i="2"/>
  <c r="BU65" i="2" s="1"/>
  <c r="AK65" i="2"/>
  <c r="AS65" i="2" s="1"/>
  <c r="J68" i="2"/>
  <c r="AT67" i="2"/>
  <c r="K67" i="2"/>
  <c r="BD67" i="2"/>
  <c r="AW67" i="2"/>
  <c r="AU67" i="2"/>
  <c r="AE108" i="4" l="1"/>
  <c r="AX107" i="4"/>
  <c r="BU107" i="4" s="1"/>
  <c r="AK107" i="4"/>
  <c r="AS107" i="4" s="1"/>
  <c r="AT108" i="4"/>
  <c r="BD108" i="4"/>
  <c r="AW108" i="4"/>
  <c r="T108" i="4"/>
  <c r="U108" i="4" s="1"/>
  <c r="K108" i="4"/>
  <c r="AU108" i="4"/>
  <c r="J109" i="4"/>
  <c r="AU68" i="2"/>
  <c r="J69" i="2"/>
  <c r="AT68" i="2"/>
  <c r="AW68" i="2"/>
  <c r="BD68" i="2"/>
  <c r="K68" i="2"/>
  <c r="AE67" i="2"/>
  <c r="AX66" i="2"/>
  <c r="BU66" i="2" s="1"/>
  <c r="AK66" i="2"/>
  <c r="AS66" i="2" s="1"/>
  <c r="AU109" i="4" l="1"/>
  <c r="AT109" i="4"/>
  <c r="J110" i="4"/>
  <c r="BD109" i="4"/>
  <c r="K109" i="4"/>
  <c r="AW109" i="4"/>
  <c r="T109" i="4"/>
  <c r="U109" i="4" s="1"/>
  <c r="AX108" i="4"/>
  <c r="AE109" i="4"/>
  <c r="AK108" i="4"/>
  <c r="AS108" i="4" s="1"/>
  <c r="AX67" i="2"/>
  <c r="BU67" i="2" s="1"/>
  <c r="AE68" i="2"/>
  <c r="AK67" i="2"/>
  <c r="AS67" i="2" s="1"/>
  <c r="AU69" i="2"/>
  <c r="AT69" i="2"/>
  <c r="K69" i="2"/>
  <c r="J70" i="2"/>
  <c r="BD69" i="2"/>
  <c r="AW69" i="2"/>
  <c r="J111" i="4" l="1"/>
  <c r="AT110" i="4"/>
  <c r="BD110" i="4"/>
  <c r="AW110" i="4"/>
  <c r="T110" i="4"/>
  <c r="U110" i="4" s="1"/>
  <c r="K110" i="4"/>
  <c r="AU110" i="4"/>
  <c r="AE110" i="4"/>
  <c r="AK109" i="4"/>
  <c r="AS109" i="4" s="1"/>
  <c r="AX109" i="4"/>
  <c r="BU109" i="4" s="1"/>
  <c r="BU108" i="4"/>
  <c r="BD70" i="2"/>
  <c r="AW70" i="2"/>
  <c r="J71" i="2"/>
  <c r="T70" i="2"/>
  <c r="U70" i="2" s="1"/>
  <c r="K70" i="2"/>
  <c r="AU70" i="2"/>
  <c r="AT70" i="2"/>
  <c r="AE69" i="2"/>
  <c r="AK68" i="2"/>
  <c r="AS68" i="2" s="1"/>
  <c r="AX68" i="2"/>
  <c r="BU68" i="2" s="1"/>
  <c r="AX110" i="4" l="1"/>
  <c r="BU110" i="4" s="1"/>
  <c r="AK110" i="4"/>
  <c r="AS110" i="4" s="1"/>
  <c r="AE111" i="4"/>
  <c r="J112" i="4"/>
  <c r="BD111" i="4"/>
  <c r="AW111" i="4"/>
  <c r="T111" i="4"/>
  <c r="U111" i="4" s="1"/>
  <c r="AU111" i="4"/>
  <c r="K111" i="4"/>
  <c r="AT111" i="4"/>
  <c r="AT71" i="2"/>
  <c r="K71" i="2"/>
  <c r="BD71" i="2"/>
  <c r="AW71" i="2"/>
  <c r="J72" i="2"/>
  <c r="AU71" i="2"/>
  <c r="AK69" i="2"/>
  <c r="AS69" i="2" s="1"/>
  <c r="AX69" i="2"/>
  <c r="AE70" i="2"/>
  <c r="J113" i="4" l="1"/>
  <c r="BD112" i="4"/>
  <c r="AW112" i="4"/>
  <c r="T112" i="4"/>
  <c r="U112" i="4" s="1"/>
  <c r="AT112" i="4"/>
  <c r="K112" i="4"/>
  <c r="AU112" i="4"/>
  <c r="AE112" i="4"/>
  <c r="AX111" i="4"/>
  <c r="BU111" i="4" s="1"/>
  <c r="AK111" i="4"/>
  <c r="AS111" i="4" s="1"/>
  <c r="AE71" i="2"/>
  <c r="AK70" i="2"/>
  <c r="AS70" i="2" s="1"/>
  <c r="AX70" i="2"/>
  <c r="BU70" i="2" s="1"/>
  <c r="BU69" i="2"/>
  <c r="BD72" i="2"/>
  <c r="AW72" i="2"/>
  <c r="J73" i="2"/>
  <c r="AR72" i="2"/>
  <c r="AU72" i="2"/>
  <c r="T72" i="2"/>
  <c r="U72" i="2" s="1"/>
  <c r="K72" i="2"/>
  <c r="AT72" i="2"/>
  <c r="AX112" i="4" l="1"/>
  <c r="BU112" i="4" s="1"/>
  <c r="AK112" i="4"/>
  <c r="AS112" i="4" s="1"/>
  <c r="AE113" i="4"/>
  <c r="J114" i="4"/>
  <c r="AU113" i="4"/>
  <c r="AW113" i="4"/>
  <c r="BD113" i="4"/>
  <c r="AT113" i="4"/>
  <c r="T113" i="4"/>
  <c r="U113" i="4" s="1"/>
  <c r="K113" i="4"/>
  <c r="AT73" i="2"/>
  <c r="K73" i="2"/>
  <c r="BD73" i="2"/>
  <c r="AW73" i="2"/>
  <c r="AU73" i="2"/>
  <c r="J74" i="2"/>
  <c r="AE72" i="2"/>
  <c r="AX71" i="2"/>
  <c r="BU71" i="2" s="1"/>
  <c r="AK71" i="2"/>
  <c r="AS71" i="2" s="1"/>
  <c r="BD114" i="4" l="1"/>
  <c r="AW114" i="4"/>
  <c r="T114" i="4"/>
  <c r="U114" i="4" s="1"/>
  <c r="K114" i="4"/>
  <c r="AU114" i="4"/>
  <c r="AT114" i="4"/>
  <c r="J115" i="4"/>
  <c r="AK113" i="4"/>
  <c r="AS113" i="4" s="1"/>
  <c r="AE114" i="4"/>
  <c r="AX113" i="4"/>
  <c r="BU113" i="4" s="1"/>
  <c r="AE73" i="2"/>
  <c r="AX72" i="2"/>
  <c r="BU72" i="2" s="1"/>
  <c r="AK72" i="2"/>
  <c r="AS72" i="2" s="1"/>
  <c r="BD74" i="2"/>
  <c r="AW74" i="2"/>
  <c r="J75" i="2"/>
  <c r="AR74" i="2"/>
  <c r="AU74" i="2"/>
  <c r="T74" i="2"/>
  <c r="U74" i="2" s="1"/>
  <c r="K74" i="2"/>
  <c r="AT74" i="2"/>
  <c r="AT115" i="4" l="1"/>
  <c r="BD115" i="4"/>
  <c r="AW115" i="4"/>
  <c r="T115" i="4"/>
  <c r="U115" i="4" s="1"/>
  <c r="K115" i="4"/>
  <c r="AU115" i="4"/>
  <c r="J116" i="4"/>
  <c r="AE115" i="4"/>
  <c r="AX114" i="4"/>
  <c r="BU114" i="4" s="1"/>
  <c r="AK114" i="4"/>
  <c r="AS114" i="4" s="1"/>
  <c r="AT75" i="2"/>
  <c r="K75" i="2"/>
  <c r="BD75" i="2"/>
  <c r="AW75" i="2"/>
  <c r="J76" i="2"/>
  <c r="AU75" i="2"/>
  <c r="AE74" i="2"/>
  <c r="AX73" i="2"/>
  <c r="BU73" i="2" s="1"/>
  <c r="AK73" i="2"/>
  <c r="AS73" i="2" s="1"/>
  <c r="AU116" i="4" l="1"/>
  <c r="AT116" i="4"/>
  <c r="BD116" i="4"/>
  <c r="K116" i="4"/>
  <c r="AW116" i="4"/>
  <c r="T116" i="4"/>
  <c r="U116" i="4" s="1"/>
  <c r="J117" i="4"/>
  <c r="AX115" i="4"/>
  <c r="BU115" i="4" s="1"/>
  <c r="AE116" i="4"/>
  <c r="AK115" i="4"/>
  <c r="AS115" i="4" s="1"/>
  <c r="AE75" i="2"/>
  <c r="AX74" i="2"/>
  <c r="BU74" i="2" s="1"/>
  <c r="AK74" i="2"/>
  <c r="AS74" i="2" s="1"/>
  <c r="AT76" i="2"/>
  <c r="BD76" i="2"/>
  <c r="AW76" i="2"/>
  <c r="J77" i="2"/>
  <c r="T76" i="2"/>
  <c r="U76" i="2" s="1"/>
  <c r="K76" i="2"/>
  <c r="AU76" i="2"/>
  <c r="J118" i="4" l="1"/>
  <c r="AT117" i="4"/>
  <c r="BD117" i="4"/>
  <c r="AW117" i="4"/>
  <c r="T117" i="4"/>
  <c r="U117" i="4" s="1"/>
  <c r="K117" i="4"/>
  <c r="AU117" i="4"/>
  <c r="AE117" i="4"/>
  <c r="AK116" i="4"/>
  <c r="AS116" i="4" s="1"/>
  <c r="AX116" i="4"/>
  <c r="BU116" i="4" s="1"/>
  <c r="J78" i="2"/>
  <c r="AU77" i="2"/>
  <c r="AT77" i="2"/>
  <c r="K77" i="2"/>
  <c r="BD77" i="2"/>
  <c r="AW77" i="2"/>
  <c r="AE76" i="2"/>
  <c r="AX75" i="2"/>
  <c r="BU75" i="2" s="1"/>
  <c r="AK75" i="2"/>
  <c r="AS75" i="2" s="1"/>
  <c r="AX117" i="4" l="1"/>
  <c r="BU117" i="4" s="1"/>
  <c r="AE118" i="4"/>
  <c r="AK117" i="4"/>
  <c r="AS117" i="4" s="1"/>
  <c r="J119" i="4"/>
  <c r="BD118" i="4"/>
  <c r="AW118" i="4"/>
  <c r="T118" i="4"/>
  <c r="U118" i="4" s="1"/>
  <c r="AT118" i="4"/>
  <c r="K118" i="4"/>
  <c r="AU118" i="4"/>
  <c r="AX76" i="2"/>
  <c r="BU76" i="2" s="1"/>
  <c r="AK76" i="2"/>
  <c r="AS76" i="2" s="1"/>
  <c r="AE77" i="2"/>
  <c r="J79" i="2"/>
  <c r="T78" i="2"/>
  <c r="U78" i="2" s="1"/>
  <c r="AU78" i="2"/>
  <c r="AT78" i="2"/>
  <c r="AW78" i="2"/>
  <c r="K78" i="2"/>
  <c r="BD78" i="2"/>
  <c r="J120" i="4" l="1"/>
  <c r="BD119" i="4"/>
  <c r="AW119" i="4"/>
  <c r="T119" i="4"/>
  <c r="U119" i="4" s="1"/>
  <c r="AU119" i="4"/>
  <c r="AT119" i="4"/>
  <c r="K119" i="4"/>
  <c r="AE119" i="4"/>
  <c r="AX118" i="4"/>
  <c r="BU118" i="4" s="1"/>
  <c r="AK118" i="4"/>
  <c r="AS118" i="4" s="1"/>
  <c r="AT79" i="2"/>
  <c r="J80" i="2"/>
  <c r="BD79" i="2"/>
  <c r="AW79" i="2"/>
  <c r="AU79" i="2"/>
  <c r="K79" i="2"/>
  <c r="AK77" i="2"/>
  <c r="AS77" i="2" s="1"/>
  <c r="AX77" i="2"/>
  <c r="AE78" i="2"/>
  <c r="AE120" i="4" l="1"/>
  <c r="AX119" i="4"/>
  <c r="BU119" i="4" s="1"/>
  <c r="AK119" i="4"/>
  <c r="AS119" i="4" s="1"/>
  <c r="J121" i="4"/>
  <c r="AU120" i="4"/>
  <c r="BD120" i="4"/>
  <c r="AT120" i="4"/>
  <c r="T120" i="4"/>
  <c r="U120" i="4" s="1"/>
  <c r="K120" i="4"/>
  <c r="AW120" i="4"/>
  <c r="AK78" i="2"/>
  <c r="AS78" i="2" s="1"/>
  <c r="AE79" i="2"/>
  <c r="AX78" i="2"/>
  <c r="BU78" i="2" s="1"/>
  <c r="J81" i="2"/>
  <c r="AR80" i="2"/>
  <c r="K80" i="2"/>
  <c r="AU80" i="2"/>
  <c r="T80" i="2"/>
  <c r="U80" i="2" s="1"/>
  <c r="AT80" i="2"/>
  <c r="BD80" i="2"/>
  <c r="AW80" i="2"/>
  <c r="BU77" i="2"/>
  <c r="BD121" i="4" l="1"/>
  <c r="AW121" i="4"/>
  <c r="T121" i="4"/>
  <c r="U121" i="4" s="1"/>
  <c r="K121" i="4"/>
  <c r="J122" i="4"/>
  <c r="AU121" i="4"/>
  <c r="AT121" i="4"/>
  <c r="AK120" i="4"/>
  <c r="AS120" i="4" s="1"/>
  <c r="AE121" i="4"/>
  <c r="AX120" i="4"/>
  <c r="BU120" i="4" s="1"/>
  <c r="AX79" i="2"/>
  <c r="BU79" i="2" s="1"/>
  <c r="AK79" i="2"/>
  <c r="AS79" i="2" s="1"/>
  <c r="AE80" i="2"/>
  <c r="AT81" i="2"/>
  <c r="J82" i="2"/>
  <c r="BD81" i="2"/>
  <c r="AW81" i="2"/>
  <c r="AU81" i="2"/>
  <c r="K81" i="2"/>
  <c r="AE122" i="4" l="1"/>
  <c r="AX121" i="4"/>
  <c r="BU121" i="4" s="1"/>
  <c r="AK121" i="4"/>
  <c r="AS121" i="4" s="1"/>
  <c r="AT122" i="4"/>
  <c r="BD122" i="4"/>
  <c r="AW122" i="4"/>
  <c r="T122" i="4"/>
  <c r="U122" i="4" s="1"/>
  <c r="K122" i="4"/>
  <c r="J123" i="4"/>
  <c r="AU122" i="4"/>
  <c r="AE81" i="2"/>
  <c r="AX80" i="2"/>
  <c r="BU80" i="2" s="1"/>
  <c r="AK80" i="2"/>
  <c r="AS80" i="2" s="1"/>
  <c r="J83" i="2"/>
  <c r="AR82" i="2"/>
  <c r="K82" i="2"/>
  <c r="AU82" i="2"/>
  <c r="T82" i="2"/>
  <c r="U82" i="2" s="1"/>
  <c r="AT82" i="2"/>
  <c r="BD82" i="2"/>
  <c r="AW82" i="2"/>
  <c r="AU123" i="4" l="1"/>
  <c r="AT123" i="4"/>
  <c r="AW123" i="4"/>
  <c r="T123" i="4"/>
  <c r="U123" i="4" s="1"/>
  <c r="J124" i="4"/>
  <c r="BD123" i="4"/>
  <c r="K123" i="4"/>
  <c r="AX122" i="4"/>
  <c r="BU122" i="4" s="1"/>
  <c r="AE123" i="4"/>
  <c r="AK122" i="4"/>
  <c r="AS122" i="4" s="1"/>
  <c r="AT83" i="2"/>
  <c r="J84" i="2"/>
  <c r="BD83" i="2"/>
  <c r="AW83" i="2"/>
  <c r="K83" i="2"/>
  <c r="AU83" i="2"/>
  <c r="AX81" i="2"/>
  <c r="BU81" i="2" s="1"/>
  <c r="AE82" i="2"/>
  <c r="AK81" i="2"/>
  <c r="AS81" i="2" s="1"/>
  <c r="AE124" i="4" l="1"/>
  <c r="AK123" i="4"/>
  <c r="AS123" i="4" s="1"/>
  <c r="AX123" i="4"/>
  <c r="BU123" i="4" s="1"/>
  <c r="J125" i="4"/>
  <c r="AT124" i="4"/>
  <c r="BD124" i="4"/>
  <c r="AW124" i="4"/>
  <c r="T124" i="4"/>
  <c r="U124" i="4" s="1"/>
  <c r="K124" i="4"/>
  <c r="AU124" i="4"/>
  <c r="BD84" i="2"/>
  <c r="AW84" i="2"/>
  <c r="K84" i="2"/>
  <c r="J85" i="2"/>
  <c r="T84" i="2"/>
  <c r="U84" i="2" s="1"/>
  <c r="AU84" i="2"/>
  <c r="AT84" i="2"/>
  <c r="AE83" i="2"/>
  <c r="AX82" i="2"/>
  <c r="AK82" i="2"/>
  <c r="AS82" i="2" s="1"/>
  <c r="BU82" i="2" l="1"/>
  <c r="J126" i="4"/>
  <c r="BD125" i="4"/>
  <c r="AW125" i="4"/>
  <c r="T125" i="4"/>
  <c r="U125" i="4" s="1"/>
  <c r="AU125" i="4"/>
  <c r="K125" i="4"/>
  <c r="AT125" i="4"/>
  <c r="AX124" i="4"/>
  <c r="BU124" i="4" s="1"/>
  <c r="AE125" i="4"/>
  <c r="AK124" i="4"/>
  <c r="AS124" i="4" s="1"/>
  <c r="AU85" i="2"/>
  <c r="K85" i="2"/>
  <c r="AT85" i="2"/>
  <c r="J86" i="2"/>
  <c r="BD85" i="2"/>
  <c r="AW85" i="2"/>
  <c r="AX83" i="2"/>
  <c r="AK83" i="2"/>
  <c r="AS83" i="2" s="1"/>
  <c r="AE84" i="2"/>
  <c r="BU83" i="2" l="1"/>
  <c r="AX125" i="4"/>
  <c r="BU125" i="4" s="1"/>
  <c r="AK125" i="4"/>
  <c r="AS125" i="4" s="1"/>
  <c r="AE126" i="4"/>
  <c r="J127" i="4"/>
  <c r="BD126" i="4"/>
  <c r="AW126" i="4"/>
  <c r="T126" i="4"/>
  <c r="U126" i="4" s="1"/>
  <c r="AU126" i="4"/>
  <c r="AT126" i="4"/>
  <c r="K126" i="4"/>
  <c r="BD86" i="2"/>
  <c r="AW86" i="2"/>
  <c r="J87" i="2"/>
  <c r="T86" i="2"/>
  <c r="U86" i="2" s="1"/>
  <c r="K86" i="2"/>
  <c r="AU86" i="2"/>
  <c r="AT86" i="2"/>
  <c r="AK84" i="2"/>
  <c r="AS84" i="2" s="1"/>
  <c r="AE85" i="2"/>
  <c r="AX84" i="2"/>
  <c r="BU84" i="2" s="1"/>
  <c r="J129" i="4" l="1"/>
  <c r="J128" i="4"/>
  <c r="AU127" i="4"/>
  <c r="AT127" i="4"/>
  <c r="BD127" i="4"/>
  <c r="AW127" i="4"/>
  <c r="K127" i="4"/>
  <c r="T127" i="4"/>
  <c r="U127" i="4" s="1"/>
  <c r="AE127" i="4"/>
  <c r="AX126" i="4"/>
  <c r="BU126" i="4" s="1"/>
  <c r="AK126" i="4"/>
  <c r="AS126" i="4" s="1"/>
  <c r="AK85" i="2"/>
  <c r="AS85" i="2" s="1"/>
  <c r="AX85" i="2"/>
  <c r="AE86" i="2"/>
  <c r="J88" i="2"/>
  <c r="T87" i="2"/>
  <c r="U87" i="2" s="1"/>
  <c r="K87" i="2"/>
  <c r="AU87" i="2"/>
  <c r="AT87" i="2"/>
  <c r="AW87" i="2"/>
  <c r="BD87" i="2"/>
  <c r="BU85" i="2" l="1"/>
  <c r="AK127" i="4"/>
  <c r="AS127" i="4" s="1"/>
  <c r="AE128" i="4"/>
  <c r="AX127" i="4"/>
  <c r="BU127" i="4" s="1"/>
  <c r="AW128" i="4"/>
  <c r="AU128" i="4"/>
  <c r="BD128" i="4"/>
  <c r="AT128" i="4"/>
  <c r="K128" i="4"/>
  <c r="J130" i="4"/>
  <c r="AU129" i="4"/>
  <c r="AT129" i="4"/>
  <c r="T129" i="4"/>
  <c r="U129" i="4" s="1"/>
  <c r="K129" i="4"/>
  <c r="BD129" i="4"/>
  <c r="AW129" i="4"/>
  <c r="AE87" i="2"/>
  <c r="AK86" i="2"/>
  <c r="AS86" i="2" s="1"/>
  <c r="AX86" i="2"/>
  <c r="BU86" i="2" s="1"/>
  <c r="AU88" i="2"/>
  <c r="AT88" i="2"/>
  <c r="BD88" i="2"/>
  <c r="AW88" i="2"/>
  <c r="K88" i="2"/>
  <c r="J89" i="2"/>
  <c r="T88" i="2"/>
  <c r="U88" i="2" s="1"/>
  <c r="AU130" i="4" l="1"/>
  <c r="J131" i="4"/>
  <c r="AT130" i="4"/>
  <c r="BD130" i="4"/>
  <c r="AW130" i="4"/>
  <c r="K130" i="4"/>
  <c r="T130" i="4"/>
  <c r="U130" i="4" s="1"/>
  <c r="AE129" i="4"/>
  <c r="AX128" i="4"/>
  <c r="BU128" i="4" s="1"/>
  <c r="AK128" i="4"/>
  <c r="AS128" i="4" s="1"/>
  <c r="AT89" i="2"/>
  <c r="BD89" i="2"/>
  <c r="AW89" i="2"/>
  <c r="T89" i="2"/>
  <c r="U89" i="2" s="1"/>
  <c r="K89" i="2"/>
  <c r="AU89" i="2"/>
  <c r="J90" i="2"/>
  <c r="AE88" i="2"/>
  <c r="AK87" i="2"/>
  <c r="AS87" i="2" s="1"/>
  <c r="AX87" i="2"/>
  <c r="BU87" i="2" s="1"/>
  <c r="T131" i="4" l="1"/>
  <c r="U131" i="4" s="1"/>
  <c r="K131" i="4"/>
  <c r="AU131" i="4"/>
  <c r="BD131" i="4"/>
  <c r="AT131" i="4"/>
  <c r="J132" i="4"/>
  <c r="AW131" i="4"/>
  <c r="AK129" i="4"/>
  <c r="AS129" i="4" s="1"/>
  <c r="AE130" i="4"/>
  <c r="AX129" i="4"/>
  <c r="BU129" i="4" s="1"/>
  <c r="AT90" i="2"/>
  <c r="BD90" i="2"/>
  <c r="AW90" i="2"/>
  <c r="J91" i="2"/>
  <c r="T90" i="2"/>
  <c r="U90" i="2" s="1"/>
  <c r="K90" i="2"/>
  <c r="AU90" i="2"/>
  <c r="AE89" i="2"/>
  <c r="AK88" i="2"/>
  <c r="AS88" i="2" s="1"/>
  <c r="AX88" i="2"/>
  <c r="BU88" i="2" s="1"/>
  <c r="AK130" i="4" l="1"/>
  <c r="AS130" i="4" s="1"/>
  <c r="AX130" i="4"/>
  <c r="BU130" i="4" s="1"/>
  <c r="AE131" i="4"/>
  <c r="BD132" i="4"/>
  <c r="AW132" i="4"/>
  <c r="T132" i="4"/>
  <c r="U132" i="4" s="1"/>
  <c r="K132" i="4"/>
  <c r="J133" i="4"/>
  <c r="AU132" i="4"/>
  <c r="AT132" i="4"/>
  <c r="AT91" i="2"/>
  <c r="J92" i="2"/>
  <c r="BD91" i="2"/>
  <c r="AW91" i="2"/>
  <c r="K91" i="2"/>
  <c r="T91" i="2"/>
  <c r="U91" i="2" s="1"/>
  <c r="AU91" i="2"/>
  <c r="AE90" i="2"/>
  <c r="AX89" i="2"/>
  <c r="BU89" i="2" s="1"/>
  <c r="AK89" i="2"/>
  <c r="AS89" i="2" s="1"/>
  <c r="AT133" i="4" l="1"/>
  <c r="BD133" i="4"/>
  <c r="AW133" i="4"/>
  <c r="K133" i="4"/>
  <c r="J134" i="4"/>
  <c r="AU133" i="4"/>
  <c r="T133" i="4"/>
  <c r="U133" i="4" s="1"/>
  <c r="AK131" i="4"/>
  <c r="AS131" i="4" s="1"/>
  <c r="AE132" i="4"/>
  <c r="AX131" i="4"/>
  <c r="BU131" i="4" s="1"/>
  <c r="J93" i="2"/>
  <c r="BD92" i="2"/>
  <c r="AW92" i="2"/>
  <c r="K92" i="2"/>
  <c r="T92" i="2"/>
  <c r="U92" i="2" s="1"/>
  <c r="AU92" i="2"/>
  <c r="AT92" i="2"/>
  <c r="AE91" i="2"/>
  <c r="AX90" i="2"/>
  <c r="BU90" i="2" s="1"/>
  <c r="AK90" i="2"/>
  <c r="AS90" i="2" s="1"/>
  <c r="AE133" i="4" l="1"/>
  <c r="AX132" i="4"/>
  <c r="BU132" i="4" s="1"/>
  <c r="AK132" i="4"/>
  <c r="AS132" i="4" s="1"/>
  <c r="J135" i="4"/>
  <c r="AU134" i="4"/>
  <c r="AT134" i="4"/>
  <c r="AW134" i="4"/>
  <c r="T134" i="4"/>
  <c r="U134" i="4" s="1"/>
  <c r="BD134" i="4"/>
  <c r="K134" i="4"/>
  <c r="AX91" i="2"/>
  <c r="BU91" i="2" s="1"/>
  <c r="AE92" i="2"/>
  <c r="AK91" i="2"/>
  <c r="AS91" i="2" s="1"/>
  <c r="AU93" i="2"/>
  <c r="AT93" i="2"/>
  <c r="BD93" i="2"/>
  <c r="AW93" i="2"/>
  <c r="K93" i="2"/>
  <c r="J94" i="2"/>
  <c r="T93" i="2"/>
  <c r="U93" i="2" s="1"/>
  <c r="J136" i="4" l="1"/>
  <c r="AU135" i="4"/>
  <c r="BD135" i="4"/>
  <c r="AT135" i="4"/>
  <c r="T135" i="4"/>
  <c r="U135" i="4" s="1"/>
  <c r="K135" i="4"/>
  <c r="AW135" i="4"/>
  <c r="AX133" i="4"/>
  <c r="BU133" i="4" s="1"/>
  <c r="AE134" i="4"/>
  <c r="AK133" i="4"/>
  <c r="AS133" i="4" s="1"/>
  <c r="AE93" i="2"/>
  <c r="AK92" i="2"/>
  <c r="AS92" i="2" s="1"/>
  <c r="AX92" i="2"/>
  <c r="BU92" i="2" s="1"/>
  <c r="AT94" i="2"/>
  <c r="BD94" i="2"/>
  <c r="AW94" i="2"/>
  <c r="J95" i="2"/>
  <c r="T94" i="2"/>
  <c r="U94" i="2" s="1"/>
  <c r="K94" i="2"/>
  <c r="AU94" i="2"/>
  <c r="AK134" i="4" l="1"/>
  <c r="AS134" i="4" s="1"/>
  <c r="AX134" i="4"/>
  <c r="BU134" i="4" s="1"/>
  <c r="AE135" i="4"/>
  <c r="BD136" i="4"/>
  <c r="AW136" i="4"/>
  <c r="T136" i="4"/>
  <c r="U136" i="4" s="1"/>
  <c r="K136" i="4"/>
  <c r="J137" i="4"/>
  <c r="AU136" i="4"/>
  <c r="AT136" i="4"/>
  <c r="BD95" i="2"/>
  <c r="AW95" i="2"/>
  <c r="J96" i="2"/>
  <c r="T95" i="2"/>
  <c r="U95" i="2" s="1"/>
  <c r="K95" i="2"/>
  <c r="AU95" i="2"/>
  <c r="AT95" i="2"/>
  <c r="AE94" i="2"/>
  <c r="AK93" i="2"/>
  <c r="AS93" i="2" s="1"/>
  <c r="BU93" i="2" s="1"/>
  <c r="AX93" i="2"/>
  <c r="AT137" i="4" l="1"/>
  <c r="BD137" i="4"/>
  <c r="AW137" i="4"/>
  <c r="T137" i="4"/>
  <c r="U137" i="4" s="1"/>
  <c r="K137" i="4"/>
  <c r="AU137" i="4"/>
  <c r="J138" i="4"/>
  <c r="AK135" i="4"/>
  <c r="AS135" i="4" s="1"/>
  <c r="AE136" i="4"/>
  <c r="AX135" i="4"/>
  <c r="BU135" i="4" s="1"/>
  <c r="T96" i="2"/>
  <c r="U96" i="2" s="1"/>
  <c r="K96" i="2"/>
  <c r="AU96" i="2"/>
  <c r="AT96" i="2"/>
  <c r="AW96" i="2"/>
  <c r="J97" i="2"/>
  <c r="BD96" i="2"/>
  <c r="AX94" i="2"/>
  <c r="BU94" i="2" s="1"/>
  <c r="AE95" i="2"/>
  <c r="AK94" i="2"/>
  <c r="AS94" i="2" s="1"/>
  <c r="J139" i="4" l="1"/>
  <c r="AU138" i="4"/>
  <c r="AT138" i="4"/>
  <c r="BD138" i="4"/>
  <c r="K138" i="4"/>
  <c r="AW138" i="4"/>
  <c r="T138" i="4"/>
  <c r="U138" i="4" s="1"/>
  <c r="AE137" i="4"/>
  <c r="AX136" i="4"/>
  <c r="BU136" i="4" s="1"/>
  <c r="AK136" i="4"/>
  <c r="AS136" i="4" s="1"/>
  <c r="AE96" i="2"/>
  <c r="AK95" i="2"/>
  <c r="AS95" i="2" s="1"/>
  <c r="AX95" i="2"/>
  <c r="BU95" i="2" s="1"/>
  <c r="J98" i="2"/>
  <c r="AT97" i="2"/>
  <c r="BD97" i="2"/>
  <c r="AW97" i="2"/>
  <c r="T97" i="2"/>
  <c r="U97" i="2" s="1"/>
  <c r="K97" i="2"/>
  <c r="AU97" i="2"/>
  <c r="AX137" i="4" l="1"/>
  <c r="BU137" i="4" s="1"/>
  <c r="AE138" i="4"/>
  <c r="AK137" i="4"/>
  <c r="AS137" i="4" s="1"/>
  <c r="J140" i="4"/>
  <c r="AU139" i="4"/>
  <c r="AW139" i="4"/>
  <c r="BD139" i="4"/>
  <c r="AT139" i="4"/>
  <c r="T139" i="4"/>
  <c r="U139" i="4" s="1"/>
  <c r="K139" i="4"/>
  <c r="T98" i="2"/>
  <c r="U98" i="2" s="1"/>
  <c r="AU98" i="2"/>
  <c r="AT98" i="2"/>
  <c r="J99" i="2"/>
  <c r="BD98" i="2"/>
  <c r="AW98" i="2"/>
  <c r="K98" i="2"/>
  <c r="AE97" i="2"/>
  <c r="AK96" i="2"/>
  <c r="AS96" i="2" s="1"/>
  <c r="AX96" i="2"/>
  <c r="BU96" i="2" s="1"/>
  <c r="J141" i="4" l="1"/>
  <c r="AT140" i="4"/>
  <c r="BD140" i="4"/>
  <c r="AW140" i="4"/>
  <c r="T140" i="4"/>
  <c r="U140" i="4" s="1"/>
  <c r="K140" i="4"/>
  <c r="AU140" i="4"/>
  <c r="AK138" i="4"/>
  <c r="AS138" i="4" s="1"/>
  <c r="AX138" i="4"/>
  <c r="BU138" i="4" s="1"/>
  <c r="AE139" i="4"/>
  <c r="AU99" i="2"/>
  <c r="AT99" i="2"/>
  <c r="J100" i="2"/>
  <c r="BD99" i="2"/>
  <c r="AW99" i="2"/>
  <c r="K99" i="2"/>
  <c r="T99" i="2"/>
  <c r="U99" i="2" s="1"/>
  <c r="AX97" i="2"/>
  <c r="BU97" i="2" s="1"/>
  <c r="AE98" i="2"/>
  <c r="AK97" i="2"/>
  <c r="AS97" i="2" s="1"/>
  <c r="AE140" i="4" l="1"/>
  <c r="AK139" i="4"/>
  <c r="AS139" i="4" s="1"/>
  <c r="AX139" i="4"/>
  <c r="BU139" i="4" s="1"/>
  <c r="J142" i="4"/>
  <c r="BD141" i="4"/>
  <c r="AW141" i="4"/>
  <c r="T141" i="4"/>
  <c r="U141" i="4" s="1"/>
  <c r="AT141" i="4"/>
  <c r="K141" i="4"/>
  <c r="AU141" i="4"/>
  <c r="BD100" i="2"/>
  <c r="AW100" i="2"/>
  <c r="T100" i="2"/>
  <c r="U100" i="2" s="1"/>
  <c r="K100" i="2"/>
  <c r="J101" i="2"/>
  <c r="AU100" i="2"/>
  <c r="AT100" i="2"/>
  <c r="AE99" i="2"/>
  <c r="AK98" i="2"/>
  <c r="AS98" i="2" s="1"/>
  <c r="AX98" i="2"/>
  <c r="BU98" i="2" s="1"/>
  <c r="AU142" i="4" l="1"/>
  <c r="AT142" i="4"/>
  <c r="J143" i="4"/>
  <c r="AW142" i="4"/>
  <c r="BD142" i="4"/>
  <c r="K142" i="4"/>
  <c r="T142" i="4"/>
  <c r="U142" i="4" s="1"/>
  <c r="AX140" i="4"/>
  <c r="BU140" i="4" s="1"/>
  <c r="AE141" i="4"/>
  <c r="AK140" i="4"/>
  <c r="AS140" i="4" s="1"/>
  <c r="AK99" i="2"/>
  <c r="AS99" i="2" s="1"/>
  <c r="AX99" i="2"/>
  <c r="BU99" i="2" s="1"/>
  <c r="AE100" i="2"/>
  <c r="BD101" i="2"/>
  <c r="AW101" i="2"/>
  <c r="J102" i="2"/>
  <c r="T101" i="2"/>
  <c r="U101" i="2" s="1"/>
  <c r="K101" i="2"/>
  <c r="AU101" i="2"/>
  <c r="AT101" i="2"/>
  <c r="AT143" i="4" l="1"/>
  <c r="BD143" i="4"/>
  <c r="AW143" i="4"/>
  <c r="AU143" i="4"/>
  <c r="T143" i="4"/>
  <c r="U143" i="4" s="1"/>
  <c r="K143" i="4"/>
  <c r="J144" i="4"/>
  <c r="AE142" i="4"/>
  <c r="AX141" i="4"/>
  <c r="BU141" i="4" s="1"/>
  <c r="AK141" i="4"/>
  <c r="AS141" i="4" s="1"/>
  <c r="AK100" i="2"/>
  <c r="AS100" i="2" s="1"/>
  <c r="BU100" i="2" s="1"/>
  <c r="AE101" i="2"/>
  <c r="AX100" i="2"/>
  <c r="J103" i="2"/>
  <c r="T102" i="2"/>
  <c r="U102" i="2" s="1"/>
  <c r="K102" i="2"/>
  <c r="AU102" i="2"/>
  <c r="AT102" i="2"/>
  <c r="BD102" i="2"/>
  <c r="AW102" i="2"/>
  <c r="BD144" i="4" l="1"/>
  <c r="AW144" i="4"/>
  <c r="J145" i="4"/>
  <c r="T144" i="4"/>
  <c r="U144" i="4" s="1"/>
  <c r="K144" i="4"/>
  <c r="AU144" i="4"/>
  <c r="AT144" i="4"/>
  <c r="AE143" i="4"/>
  <c r="AK142" i="4"/>
  <c r="AS142" i="4" s="1"/>
  <c r="AX142" i="4"/>
  <c r="BU142" i="4" s="1"/>
  <c r="AU103" i="2"/>
  <c r="AT103" i="2"/>
  <c r="BD103" i="2"/>
  <c r="AW103" i="2"/>
  <c r="J104" i="2"/>
  <c r="T103" i="2"/>
  <c r="U103" i="2" s="1"/>
  <c r="K103" i="2"/>
  <c r="AE102" i="2"/>
  <c r="AK101" i="2"/>
  <c r="AS101" i="2" s="1"/>
  <c r="AX101" i="2"/>
  <c r="BU101" i="2" s="1"/>
  <c r="T145" i="4" l="1"/>
  <c r="U145" i="4" s="1"/>
  <c r="K145" i="4"/>
  <c r="J146" i="4"/>
  <c r="AU145" i="4"/>
  <c r="BD145" i="4"/>
  <c r="AT145" i="4"/>
  <c r="AW145" i="4"/>
  <c r="AX143" i="4"/>
  <c r="BU143" i="4" s="1"/>
  <c r="AE144" i="4"/>
  <c r="AK143" i="4"/>
  <c r="AS143" i="4" s="1"/>
  <c r="AE103" i="2"/>
  <c r="AK102" i="2"/>
  <c r="AS102" i="2" s="1"/>
  <c r="AX102" i="2"/>
  <c r="BU102" i="2" s="1"/>
  <c r="AU104" i="2"/>
  <c r="AT104" i="2"/>
  <c r="J105" i="2"/>
  <c r="BD104" i="2"/>
  <c r="AW104" i="2"/>
  <c r="K104" i="2"/>
  <c r="T104" i="2"/>
  <c r="U104" i="2" s="1"/>
  <c r="T146" i="4" l="1"/>
  <c r="U146" i="4" s="1"/>
  <c r="K146" i="4"/>
  <c r="J147" i="4"/>
  <c r="AU146" i="4"/>
  <c r="BD146" i="4"/>
  <c r="AT146" i="4"/>
  <c r="AW146" i="4"/>
  <c r="AX144" i="4"/>
  <c r="BU144" i="4" s="1"/>
  <c r="AK144" i="4"/>
  <c r="AS144" i="4" s="1"/>
  <c r="AE145" i="4"/>
  <c r="AT105" i="2"/>
  <c r="J106" i="2"/>
  <c r="BD105" i="2"/>
  <c r="AW105" i="2"/>
  <c r="K105" i="2"/>
  <c r="T105" i="2"/>
  <c r="U105" i="2" s="1"/>
  <c r="AU105" i="2"/>
  <c r="AK103" i="2"/>
  <c r="AS103" i="2" s="1"/>
  <c r="AE104" i="2"/>
  <c r="AX103" i="2"/>
  <c r="BU103" i="2" s="1"/>
  <c r="AK145" i="4" l="1"/>
  <c r="AS145" i="4" s="1"/>
  <c r="AE146" i="4"/>
  <c r="AX145" i="4"/>
  <c r="BU145" i="4" s="1"/>
  <c r="J148" i="4"/>
  <c r="BD147" i="4"/>
  <c r="AW147" i="4"/>
  <c r="K147" i="4"/>
  <c r="T147" i="4"/>
  <c r="U147" i="4" s="1"/>
  <c r="AT147" i="4"/>
  <c r="AU147" i="4"/>
  <c r="AE105" i="2"/>
  <c r="AK104" i="2"/>
  <c r="AS104" i="2" s="1"/>
  <c r="AX104" i="2"/>
  <c r="BU104" i="2" s="1"/>
  <c r="BD106" i="2"/>
  <c r="AW106" i="2"/>
  <c r="T106" i="2"/>
  <c r="U106" i="2" s="1"/>
  <c r="K106" i="2"/>
  <c r="J107" i="2"/>
  <c r="AU106" i="2"/>
  <c r="AT106" i="2"/>
  <c r="T148" i="4" l="1"/>
  <c r="U148" i="4" s="1"/>
  <c r="AU148" i="4"/>
  <c r="J149" i="4"/>
  <c r="AW148" i="4"/>
  <c r="AT148" i="4"/>
  <c r="K148" i="4"/>
  <c r="BD148" i="4"/>
  <c r="AK146" i="4"/>
  <c r="AS146" i="4" s="1"/>
  <c r="AE147" i="4"/>
  <c r="AX146" i="4"/>
  <c r="BU146" i="4" s="1"/>
  <c r="AT107" i="2"/>
  <c r="BD107" i="2"/>
  <c r="AW107" i="2"/>
  <c r="T107" i="2"/>
  <c r="U107" i="2" s="1"/>
  <c r="K107" i="2"/>
  <c r="AU107" i="2"/>
  <c r="J108" i="2"/>
  <c r="AX105" i="2"/>
  <c r="BU105" i="2" s="1"/>
  <c r="AE106" i="2"/>
  <c r="AK105" i="2"/>
  <c r="AS105" i="2" s="1"/>
  <c r="J73" i="5" l="1"/>
  <c r="AU72" i="5"/>
  <c r="AT72" i="5"/>
  <c r="K72" i="5"/>
  <c r="BD72" i="5"/>
  <c r="T72" i="5"/>
  <c r="U72" i="5" s="1"/>
  <c r="AW72" i="5"/>
  <c r="AU149" i="4"/>
  <c r="AT149" i="4"/>
  <c r="K149" i="4"/>
  <c r="AW149" i="4"/>
  <c r="BD149" i="4"/>
  <c r="T149" i="4"/>
  <c r="U149" i="4" s="1"/>
  <c r="J150" i="4"/>
  <c r="AX147" i="4"/>
  <c r="BU147" i="4" s="1"/>
  <c r="AK147" i="4"/>
  <c r="AS147" i="4" s="1"/>
  <c r="AE148" i="4"/>
  <c r="J109" i="2"/>
  <c r="AU108" i="2"/>
  <c r="AT108" i="2"/>
  <c r="BD108" i="2"/>
  <c r="AW108" i="2"/>
  <c r="T108" i="2"/>
  <c r="U108" i="2" s="1"/>
  <c r="K108" i="2"/>
  <c r="AE107" i="2"/>
  <c r="AK106" i="2"/>
  <c r="AS106" i="2" s="1"/>
  <c r="AX106" i="2"/>
  <c r="BU106" i="2" l="1"/>
  <c r="J74" i="5"/>
  <c r="J75" i="5" s="1"/>
  <c r="AK72" i="5"/>
  <c r="AS72" i="5" s="1"/>
  <c r="AX72" i="5"/>
  <c r="BU72" i="5" s="1"/>
  <c r="BD73" i="5"/>
  <c r="AW73" i="5"/>
  <c r="T73" i="5"/>
  <c r="U73" i="5" s="1"/>
  <c r="K73" i="5"/>
  <c r="AU73" i="5"/>
  <c r="AT73" i="5"/>
  <c r="AE149" i="4"/>
  <c r="AK148" i="4"/>
  <c r="AS148" i="4" s="1"/>
  <c r="AX148" i="4"/>
  <c r="BU148" i="4" s="1"/>
  <c r="AT150" i="4"/>
  <c r="J152" i="4"/>
  <c r="BD150" i="4"/>
  <c r="AW150" i="4"/>
  <c r="K150" i="4"/>
  <c r="AU150" i="4"/>
  <c r="T150" i="4"/>
  <c r="U150" i="4" s="1"/>
  <c r="AX107" i="2"/>
  <c r="BU107" i="2" s="1"/>
  <c r="AE108" i="2"/>
  <c r="AK107" i="2"/>
  <c r="AS107" i="2" s="1"/>
  <c r="AU109" i="2"/>
  <c r="AT109" i="2"/>
  <c r="J110" i="2"/>
  <c r="BD109" i="2"/>
  <c r="T109" i="2"/>
  <c r="U109" i="2" s="1"/>
  <c r="AW109" i="2"/>
  <c r="K109" i="2"/>
  <c r="BU73" i="5" l="1"/>
  <c r="AK73" i="5"/>
  <c r="AS73" i="5" s="1"/>
  <c r="AX73" i="5"/>
  <c r="BD152" i="4"/>
  <c r="AW152" i="4"/>
  <c r="T152" i="4"/>
  <c r="U152" i="4" s="1"/>
  <c r="K152" i="4"/>
  <c r="AU152" i="4"/>
  <c r="AT152" i="4"/>
  <c r="AE152" i="4"/>
  <c r="J153" i="4"/>
  <c r="AE150" i="4"/>
  <c r="AK149" i="4"/>
  <c r="AS149" i="4" s="1"/>
  <c r="AX149" i="4"/>
  <c r="BU149" i="4" s="1"/>
  <c r="AU110" i="2"/>
  <c r="J111" i="2"/>
  <c r="AT110" i="2"/>
  <c r="BD110" i="2"/>
  <c r="AW110" i="2"/>
  <c r="T110" i="2"/>
  <c r="U110" i="2" s="1"/>
  <c r="K110" i="2"/>
  <c r="AK108" i="2"/>
  <c r="AS108" i="2" s="1"/>
  <c r="AX108" i="2"/>
  <c r="BU108" i="2" s="1"/>
  <c r="AE109" i="2"/>
  <c r="AT153" i="4" l="1"/>
  <c r="J154" i="4"/>
  <c r="BD153" i="4"/>
  <c r="AW153" i="4"/>
  <c r="T153" i="4"/>
  <c r="U153" i="4" s="1"/>
  <c r="K153" i="4"/>
  <c r="AU153" i="4"/>
  <c r="AE153" i="4"/>
  <c r="AK152" i="4"/>
  <c r="AS152" i="4" s="1"/>
  <c r="AX152" i="4"/>
  <c r="BU152" i="4" s="1"/>
  <c r="AX150" i="4"/>
  <c r="BU150" i="4" s="1"/>
  <c r="AK150" i="4"/>
  <c r="AS150" i="4" s="1"/>
  <c r="AE110" i="2"/>
  <c r="AK109" i="2"/>
  <c r="AS109" i="2" s="1"/>
  <c r="AX109" i="2"/>
  <c r="BU109" i="2" s="1"/>
  <c r="AU111" i="2"/>
  <c r="J112" i="2"/>
  <c r="AW111" i="2"/>
  <c r="K111" i="2"/>
  <c r="T111" i="2"/>
  <c r="U111" i="2" s="1"/>
  <c r="BD111" i="2"/>
  <c r="AT111" i="2"/>
  <c r="AT74" i="5" l="1"/>
  <c r="BD74" i="5"/>
  <c r="AW74" i="5"/>
  <c r="T74" i="5"/>
  <c r="U74" i="5" s="1"/>
  <c r="K74" i="5"/>
  <c r="AU74" i="5"/>
  <c r="J155" i="4"/>
  <c r="BD154" i="4"/>
  <c r="AW154" i="4"/>
  <c r="T154" i="4"/>
  <c r="U154" i="4" s="1"/>
  <c r="K154" i="4"/>
  <c r="AU154" i="4"/>
  <c r="AT154" i="4"/>
  <c r="AX153" i="4"/>
  <c r="AK153" i="4"/>
  <c r="AS153" i="4" s="1"/>
  <c r="AE154" i="4"/>
  <c r="AU112" i="2"/>
  <c r="BD112" i="2"/>
  <c r="AT112" i="2"/>
  <c r="T112" i="2"/>
  <c r="U112" i="2" s="1"/>
  <c r="J113" i="2"/>
  <c r="AW112" i="2"/>
  <c r="K112" i="2"/>
  <c r="AE111" i="2"/>
  <c r="AK110" i="2"/>
  <c r="AS110" i="2" s="1"/>
  <c r="AX110" i="2"/>
  <c r="BU110" i="2" s="1"/>
  <c r="BD75" i="5" l="1"/>
  <c r="AW75" i="5"/>
  <c r="T75" i="5"/>
  <c r="U75" i="5" s="1"/>
  <c r="K75" i="5"/>
  <c r="J76" i="5"/>
  <c r="AU75" i="5"/>
  <c r="AT75" i="5"/>
  <c r="AE75" i="5"/>
  <c r="AX74" i="5"/>
  <c r="AK74" i="5"/>
  <c r="AS74" i="5" s="1"/>
  <c r="AK154" i="4"/>
  <c r="AS154" i="4" s="1"/>
  <c r="AE155" i="4"/>
  <c r="AX154" i="4"/>
  <c r="BU154" i="4" s="1"/>
  <c r="BU153" i="4"/>
  <c r="AU155" i="4"/>
  <c r="J156" i="4"/>
  <c r="AW155" i="4"/>
  <c r="AT155" i="4"/>
  <c r="BD155" i="4"/>
  <c r="T155" i="4"/>
  <c r="U155" i="4" s="1"/>
  <c r="K155" i="4"/>
  <c r="AK111" i="2"/>
  <c r="AS111" i="2" s="1"/>
  <c r="AE112" i="2"/>
  <c r="AX111" i="2"/>
  <c r="J114" i="2"/>
  <c r="AU113" i="2"/>
  <c r="AT113" i="2"/>
  <c r="BD113" i="2"/>
  <c r="K113" i="2"/>
  <c r="T113" i="2"/>
  <c r="U113" i="2" s="1"/>
  <c r="AW113" i="2"/>
  <c r="BU111" i="2" l="1"/>
  <c r="J77" i="5"/>
  <c r="BU74" i="5"/>
  <c r="AK75" i="5"/>
  <c r="AS75" i="5" s="1"/>
  <c r="AX75" i="5"/>
  <c r="BU75" i="5" s="1"/>
  <c r="BD76" i="5"/>
  <c r="AW76" i="5"/>
  <c r="T76" i="5"/>
  <c r="U76" i="5" s="1"/>
  <c r="K76" i="5"/>
  <c r="AU76" i="5"/>
  <c r="AT76" i="5"/>
  <c r="AE76" i="5"/>
  <c r="AU156" i="4"/>
  <c r="AT156" i="4"/>
  <c r="J157" i="4"/>
  <c r="K156" i="4"/>
  <c r="AW156" i="4"/>
  <c r="T156" i="4"/>
  <c r="U156" i="4" s="1"/>
  <c r="BD156" i="4"/>
  <c r="AE156" i="4"/>
  <c r="AK155" i="4"/>
  <c r="AS155" i="4" s="1"/>
  <c r="AX155" i="4"/>
  <c r="BU155" i="4" s="1"/>
  <c r="J115" i="2"/>
  <c r="AU114" i="2"/>
  <c r="AW114" i="2"/>
  <c r="AT114" i="2"/>
  <c r="K114" i="2"/>
  <c r="T114" i="2"/>
  <c r="U114" i="2" s="1"/>
  <c r="BD114" i="2"/>
  <c r="AE113" i="2"/>
  <c r="AK112" i="2"/>
  <c r="AS112" i="2" s="1"/>
  <c r="AX112" i="2"/>
  <c r="BU112" i="2" l="1"/>
  <c r="J78" i="5"/>
  <c r="AE78" i="5" s="1"/>
  <c r="AE77" i="5"/>
  <c r="AK76" i="5"/>
  <c r="AS76" i="5" s="1"/>
  <c r="AX76" i="5"/>
  <c r="BU76" i="5" s="1"/>
  <c r="AT157" i="4"/>
  <c r="AE157" i="4"/>
  <c r="BD157" i="4"/>
  <c r="AW157" i="4"/>
  <c r="T157" i="4"/>
  <c r="U157" i="4" s="1"/>
  <c r="K157" i="4"/>
  <c r="J158" i="4"/>
  <c r="AU157" i="4"/>
  <c r="AK156" i="4"/>
  <c r="AS156" i="4" s="1"/>
  <c r="AX156" i="4"/>
  <c r="BU156" i="4" s="1"/>
  <c r="AK113" i="2"/>
  <c r="AS113" i="2" s="1"/>
  <c r="AX113" i="2"/>
  <c r="AE114" i="2"/>
  <c r="BD115" i="2"/>
  <c r="AW115" i="2"/>
  <c r="T115" i="2"/>
  <c r="U115" i="2" s="1"/>
  <c r="K115" i="2"/>
  <c r="AU115" i="2"/>
  <c r="AT115" i="2"/>
  <c r="J116" i="2"/>
  <c r="BU113" i="2" l="1"/>
  <c r="AT158" i="4"/>
  <c r="AE158" i="4"/>
  <c r="J159" i="4"/>
  <c r="BD158" i="4"/>
  <c r="AW158" i="4"/>
  <c r="T158" i="4"/>
  <c r="U158" i="4" s="1"/>
  <c r="K158" i="4"/>
  <c r="AU158" i="4"/>
  <c r="AX157" i="4"/>
  <c r="BU157" i="4" s="1"/>
  <c r="AK157" i="4"/>
  <c r="AS157" i="4" s="1"/>
  <c r="AK114" i="2"/>
  <c r="AS114" i="2" s="1"/>
  <c r="AX114" i="2"/>
  <c r="BU114" i="2" s="1"/>
  <c r="AE115" i="2"/>
  <c r="AT116" i="2"/>
  <c r="J117" i="2"/>
  <c r="BD116" i="2"/>
  <c r="AW116" i="2"/>
  <c r="T116" i="2"/>
  <c r="U116" i="2" s="1"/>
  <c r="K116" i="2"/>
  <c r="AU116" i="2"/>
  <c r="AT77" i="5" l="1"/>
  <c r="BD77" i="5"/>
  <c r="AW77" i="5"/>
  <c r="T77" i="5"/>
  <c r="U77" i="5" s="1"/>
  <c r="K77" i="5"/>
  <c r="AU77" i="5"/>
  <c r="J160" i="4"/>
  <c r="BD159" i="4"/>
  <c r="AW159" i="4"/>
  <c r="T159" i="4"/>
  <c r="U159" i="4" s="1"/>
  <c r="K159" i="4"/>
  <c r="AU159" i="4"/>
  <c r="AT159" i="4"/>
  <c r="AE159" i="4"/>
  <c r="AX158" i="4"/>
  <c r="BU158" i="4" s="1"/>
  <c r="AK158" i="4"/>
  <c r="AS158" i="4" s="1"/>
  <c r="AE116" i="2"/>
  <c r="AX115" i="2"/>
  <c r="BU115" i="2" s="1"/>
  <c r="AK115" i="2"/>
  <c r="AS115" i="2" s="1"/>
  <c r="BD117" i="2"/>
  <c r="AW117" i="2"/>
  <c r="T117" i="2"/>
  <c r="U117" i="2" s="1"/>
  <c r="K117" i="2"/>
  <c r="AU117" i="2"/>
  <c r="AT117" i="2"/>
  <c r="J118" i="2"/>
  <c r="AX77" i="5" l="1"/>
  <c r="BU77" i="5" s="1"/>
  <c r="AK77" i="5"/>
  <c r="AS77" i="5" s="1"/>
  <c r="AK159" i="4"/>
  <c r="AS159" i="4" s="1"/>
  <c r="AX159" i="4"/>
  <c r="BU159" i="4" s="1"/>
  <c r="AU160" i="4"/>
  <c r="AT160" i="4"/>
  <c r="AE160" i="4"/>
  <c r="T160" i="4"/>
  <c r="U160" i="4" s="1"/>
  <c r="J161" i="4"/>
  <c r="BD160" i="4"/>
  <c r="K160" i="4"/>
  <c r="AW160" i="4"/>
  <c r="AU118" i="2"/>
  <c r="J119" i="2"/>
  <c r="AW118" i="2"/>
  <c r="K118" i="2"/>
  <c r="BD118" i="2"/>
  <c r="AT118" i="2"/>
  <c r="T118" i="2"/>
  <c r="U118" i="2" s="1"/>
  <c r="AX116" i="2"/>
  <c r="BU116" i="2" s="1"/>
  <c r="AE117" i="2"/>
  <c r="AK116" i="2"/>
  <c r="AS116" i="2" s="1"/>
  <c r="AU161" i="4" l="1"/>
  <c r="AT161" i="4"/>
  <c r="AE161" i="4"/>
  <c r="J162" i="4"/>
  <c r="BD161" i="4"/>
  <c r="AW161" i="4"/>
  <c r="T161" i="4"/>
  <c r="U161" i="4" s="1"/>
  <c r="K161" i="4"/>
  <c r="AK160" i="4"/>
  <c r="AS160" i="4" s="1"/>
  <c r="AX160" i="4"/>
  <c r="BU160" i="4" s="1"/>
  <c r="AX117" i="2"/>
  <c r="BU117" i="2" s="1"/>
  <c r="AK117" i="2"/>
  <c r="AS117" i="2" s="1"/>
  <c r="AE118" i="2"/>
  <c r="AU119" i="2"/>
  <c r="J120" i="2"/>
  <c r="AW119" i="2"/>
  <c r="K119" i="2"/>
  <c r="BD119" i="2"/>
  <c r="AT119" i="2"/>
  <c r="T119" i="2"/>
  <c r="U119" i="2" s="1"/>
  <c r="AT78" i="5" l="1"/>
  <c r="BD78" i="5"/>
  <c r="AW78" i="5"/>
  <c r="T78" i="5"/>
  <c r="U78" i="5" s="1"/>
  <c r="K78" i="5"/>
  <c r="J79" i="5"/>
  <c r="AE79" i="5" s="1"/>
  <c r="AU78" i="5"/>
  <c r="AK161" i="4"/>
  <c r="AS161" i="4" s="1"/>
  <c r="AX161" i="4"/>
  <c r="BU161" i="4" s="1"/>
  <c r="AT162" i="4"/>
  <c r="AE162" i="4"/>
  <c r="BD162" i="4"/>
  <c r="AW162" i="4"/>
  <c r="T162" i="4"/>
  <c r="U162" i="4" s="1"/>
  <c r="K162" i="4"/>
  <c r="J163" i="4"/>
  <c r="AU162" i="4"/>
  <c r="J121" i="2"/>
  <c r="AU120" i="2"/>
  <c r="AT120" i="2"/>
  <c r="AW120" i="2"/>
  <c r="T120" i="2"/>
  <c r="U120" i="2" s="1"/>
  <c r="BD120" i="2"/>
  <c r="K120" i="2"/>
  <c r="AK118" i="2"/>
  <c r="AS118" i="2" s="1"/>
  <c r="AX118" i="2"/>
  <c r="BU118" i="2" s="1"/>
  <c r="AE119" i="2"/>
  <c r="AX78" i="5" l="1"/>
  <c r="AK78" i="5"/>
  <c r="AS78" i="5" s="1"/>
  <c r="BU78" i="5" s="1"/>
  <c r="J80" i="5"/>
  <c r="AT79" i="5"/>
  <c r="BD79" i="5"/>
  <c r="AW79" i="5"/>
  <c r="T79" i="5"/>
  <c r="U79" i="5" s="1"/>
  <c r="K79" i="5"/>
  <c r="AU79" i="5"/>
  <c r="AX162" i="4"/>
  <c r="BU162" i="4" s="1"/>
  <c r="AK162" i="4"/>
  <c r="AS162" i="4" s="1"/>
  <c r="AU163" i="4"/>
  <c r="AT163" i="4"/>
  <c r="AE163" i="4"/>
  <c r="BD163" i="4"/>
  <c r="AW163" i="4"/>
  <c r="T163" i="4"/>
  <c r="U163" i="4" s="1"/>
  <c r="K163" i="4"/>
  <c r="J164" i="4"/>
  <c r="AE120" i="2"/>
  <c r="AK119" i="2"/>
  <c r="AS119" i="2" s="1"/>
  <c r="AX119" i="2"/>
  <c r="BU119" i="2" s="1"/>
  <c r="J122" i="2"/>
  <c r="AU121" i="2"/>
  <c r="BD121" i="2"/>
  <c r="AT121" i="2"/>
  <c r="T121" i="2"/>
  <c r="U121" i="2" s="1"/>
  <c r="K121" i="2"/>
  <c r="AW121" i="2"/>
  <c r="J81" i="5" l="1"/>
  <c r="AE80" i="5"/>
  <c r="BD80" i="5"/>
  <c r="AW80" i="5"/>
  <c r="T80" i="5"/>
  <c r="U80" i="5" s="1"/>
  <c r="AU80" i="5"/>
  <c r="AT80" i="5"/>
  <c r="K80" i="5"/>
  <c r="AX79" i="5"/>
  <c r="BU79" i="5" s="1"/>
  <c r="AK79" i="5"/>
  <c r="AS79" i="5" s="1"/>
  <c r="AU164" i="4"/>
  <c r="AT164" i="4"/>
  <c r="AE164" i="4"/>
  <c r="BD164" i="4"/>
  <c r="AW164" i="4"/>
  <c r="T164" i="4"/>
  <c r="U164" i="4" s="1"/>
  <c r="K164" i="4"/>
  <c r="J165" i="4"/>
  <c r="AK163" i="4"/>
  <c r="AS163" i="4" s="1"/>
  <c r="AX163" i="4"/>
  <c r="BU163" i="4" s="1"/>
  <c r="BD122" i="2"/>
  <c r="AW122" i="2"/>
  <c r="T122" i="2"/>
  <c r="U122" i="2" s="1"/>
  <c r="K122" i="2"/>
  <c r="J123" i="2"/>
  <c r="AU122" i="2"/>
  <c r="AT122" i="2"/>
  <c r="AK120" i="2"/>
  <c r="AS120" i="2" s="1"/>
  <c r="BU120" i="2" s="1"/>
  <c r="AX120" i="2"/>
  <c r="AE121" i="2"/>
  <c r="J82" i="5" l="1"/>
  <c r="AE82" i="5" s="1"/>
  <c r="AE81" i="5"/>
  <c r="AK80" i="5"/>
  <c r="AS80" i="5" s="1"/>
  <c r="AX80" i="5"/>
  <c r="BU80" i="5" s="1"/>
  <c r="BD81" i="5"/>
  <c r="AW81" i="5"/>
  <c r="T81" i="5"/>
  <c r="U81" i="5" s="1"/>
  <c r="AU81" i="5"/>
  <c r="AT81" i="5"/>
  <c r="K81" i="5"/>
  <c r="AK164" i="4"/>
  <c r="AS164" i="4" s="1"/>
  <c r="AX164" i="4"/>
  <c r="BU164" i="4" s="1"/>
  <c r="AU165" i="4"/>
  <c r="J166" i="4"/>
  <c r="AT165" i="4"/>
  <c r="AE165" i="4"/>
  <c r="BD165" i="4"/>
  <c r="AW165" i="4"/>
  <c r="T165" i="4"/>
  <c r="U165" i="4" s="1"/>
  <c r="K165" i="4"/>
  <c r="AK121" i="2"/>
  <c r="AS121" i="2" s="1"/>
  <c r="AE122" i="2"/>
  <c r="AX121" i="2"/>
  <c r="BU121" i="2" s="1"/>
  <c r="AT123" i="2"/>
  <c r="J124" i="2"/>
  <c r="BD123" i="2"/>
  <c r="AW123" i="2"/>
  <c r="T123" i="2"/>
  <c r="U123" i="2" s="1"/>
  <c r="K123" i="2"/>
  <c r="AU123" i="2"/>
  <c r="AK81" i="5" l="1"/>
  <c r="AS81" i="5" s="1"/>
  <c r="AX81" i="5"/>
  <c r="BU81" i="5" s="1"/>
  <c r="AT166" i="4"/>
  <c r="AE166" i="4"/>
  <c r="K166" i="4"/>
  <c r="J167" i="4"/>
  <c r="BD166" i="4"/>
  <c r="AW166" i="4"/>
  <c r="T166" i="4"/>
  <c r="U166" i="4" s="1"/>
  <c r="AU166" i="4"/>
  <c r="AK165" i="4"/>
  <c r="AS165" i="4" s="1"/>
  <c r="AX165" i="4"/>
  <c r="BU165" i="4" s="1"/>
  <c r="AE123" i="2"/>
  <c r="AX122" i="2"/>
  <c r="BU122" i="2" s="1"/>
  <c r="AK122" i="2"/>
  <c r="AS122" i="2" s="1"/>
  <c r="BD124" i="2"/>
  <c r="AW124" i="2"/>
  <c r="T124" i="2"/>
  <c r="U124" i="2" s="1"/>
  <c r="K124" i="2"/>
  <c r="AU124" i="2"/>
  <c r="AT124" i="2"/>
  <c r="J125" i="2"/>
  <c r="AT167" i="4" l="1"/>
  <c r="AE167" i="4"/>
  <c r="K167" i="4"/>
  <c r="J168" i="4"/>
  <c r="BD167" i="4"/>
  <c r="AW167" i="4"/>
  <c r="T167" i="4"/>
  <c r="U167" i="4" s="1"/>
  <c r="AU167" i="4"/>
  <c r="AX166" i="4"/>
  <c r="BU166" i="4" s="1"/>
  <c r="AK166" i="4"/>
  <c r="AS166" i="4" s="1"/>
  <c r="AU125" i="2"/>
  <c r="T125" i="2"/>
  <c r="U125" i="2" s="1"/>
  <c r="J126" i="2"/>
  <c r="AW125" i="2"/>
  <c r="K125" i="2"/>
  <c r="BD125" i="2"/>
  <c r="AT125" i="2"/>
  <c r="AX123" i="2"/>
  <c r="BU123" i="2" s="1"/>
  <c r="AE124" i="2"/>
  <c r="AK123" i="2"/>
  <c r="AS123" i="2" s="1"/>
  <c r="AT82" i="5" l="1"/>
  <c r="BD82" i="5"/>
  <c r="AW82" i="5"/>
  <c r="T82" i="5"/>
  <c r="U82" i="5" s="1"/>
  <c r="K82" i="5"/>
  <c r="AU82" i="5"/>
  <c r="J83" i="5"/>
  <c r="AE83" i="5" s="1"/>
  <c r="BD168" i="4"/>
  <c r="AW168" i="4"/>
  <c r="T168" i="4"/>
  <c r="U168" i="4" s="1"/>
  <c r="K168" i="4"/>
  <c r="J169" i="4"/>
  <c r="AU168" i="4"/>
  <c r="AT168" i="4"/>
  <c r="AE168" i="4"/>
  <c r="AX167" i="4"/>
  <c r="BU167" i="4" s="1"/>
  <c r="AK167" i="4"/>
  <c r="AS167" i="4" s="1"/>
  <c r="AU126" i="2"/>
  <c r="K126" i="2"/>
  <c r="BD126" i="2"/>
  <c r="AT126" i="2"/>
  <c r="T126" i="2"/>
  <c r="U126" i="2" s="1"/>
  <c r="J127" i="2"/>
  <c r="AW126" i="2"/>
  <c r="AE125" i="2"/>
  <c r="AX124" i="2"/>
  <c r="BU124" i="2" s="1"/>
  <c r="AK124" i="2"/>
  <c r="AS124" i="2" s="1"/>
  <c r="AX82" i="5" l="1"/>
  <c r="AK82" i="5"/>
  <c r="AS82" i="5" s="1"/>
  <c r="AU83" i="5"/>
  <c r="J84" i="5"/>
  <c r="AT83" i="5"/>
  <c r="BD83" i="5"/>
  <c r="AW83" i="5"/>
  <c r="T83" i="5"/>
  <c r="U83" i="5" s="1"/>
  <c r="K83" i="5"/>
  <c r="AK168" i="4"/>
  <c r="AS168" i="4" s="1"/>
  <c r="AX168" i="4"/>
  <c r="BU168" i="4" s="1"/>
  <c r="AT169" i="4"/>
  <c r="AE169" i="4"/>
  <c r="BD169" i="4"/>
  <c r="AW169" i="4"/>
  <c r="T169" i="4"/>
  <c r="U169" i="4" s="1"/>
  <c r="K169" i="4"/>
  <c r="AU169" i="4"/>
  <c r="J170" i="4"/>
  <c r="AT127" i="2"/>
  <c r="BD127" i="2"/>
  <c r="AW127" i="2"/>
  <c r="J128" i="2"/>
  <c r="K127" i="2"/>
  <c r="T127" i="2"/>
  <c r="U127" i="2" s="1"/>
  <c r="J129" i="2"/>
  <c r="AU127" i="2"/>
  <c r="AK125" i="2"/>
  <c r="AS125" i="2" s="1"/>
  <c r="AX125" i="2"/>
  <c r="BU125" i="2" s="1"/>
  <c r="AE126" i="2"/>
  <c r="BU82" i="5" l="1"/>
  <c r="J85" i="5"/>
  <c r="BD84" i="5"/>
  <c r="AW84" i="5"/>
  <c r="T84" i="5"/>
  <c r="U84" i="5" s="1"/>
  <c r="K84" i="5"/>
  <c r="AU84" i="5"/>
  <c r="AT84" i="5"/>
  <c r="AE84" i="5"/>
  <c r="AK83" i="5"/>
  <c r="AS83" i="5" s="1"/>
  <c r="AX83" i="5"/>
  <c r="BU83" i="5" s="1"/>
  <c r="J171" i="4"/>
  <c r="AU170" i="4"/>
  <c r="AT170" i="4"/>
  <c r="AE170" i="4"/>
  <c r="BD170" i="4"/>
  <c r="AW170" i="4"/>
  <c r="T170" i="4"/>
  <c r="U170" i="4" s="1"/>
  <c r="K170" i="4"/>
  <c r="AX169" i="4"/>
  <c r="BU169" i="4" s="1"/>
  <c r="AK169" i="4"/>
  <c r="AS169" i="4" s="1"/>
  <c r="AT129" i="2"/>
  <c r="BD129" i="2"/>
  <c r="AW129" i="2"/>
  <c r="K129" i="2"/>
  <c r="T129" i="2"/>
  <c r="U129" i="2" s="1"/>
  <c r="J130" i="2"/>
  <c r="AU129" i="2"/>
  <c r="BD128" i="2"/>
  <c r="AU128" i="2"/>
  <c r="K128" i="2"/>
  <c r="AT128" i="2"/>
  <c r="AW128" i="2"/>
  <c r="AE127" i="2"/>
  <c r="AK126" i="2"/>
  <c r="AS126" i="2" s="1"/>
  <c r="AX126" i="2"/>
  <c r="BU126" i="2" s="1"/>
  <c r="J86" i="5" l="1"/>
  <c r="BU84" i="5"/>
  <c r="AK84" i="5"/>
  <c r="AS84" i="5" s="1"/>
  <c r="AX84" i="5"/>
  <c r="BD85" i="5"/>
  <c r="AW85" i="5"/>
  <c r="T85" i="5"/>
  <c r="U85" i="5" s="1"/>
  <c r="AU85" i="5"/>
  <c r="AT85" i="5"/>
  <c r="AE85" i="5"/>
  <c r="K85" i="5"/>
  <c r="AK170" i="4"/>
  <c r="AS170" i="4" s="1"/>
  <c r="AX170" i="4"/>
  <c r="BU170" i="4" s="1"/>
  <c r="AU171" i="4"/>
  <c r="J172" i="4"/>
  <c r="AT171" i="4"/>
  <c r="AE171" i="4"/>
  <c r="T171" i="4"/>
  <c r="U171" i="4" s="1"/>
  <c r="BD171" i="4"/>
  <c r="AW171" i="4"/>
  <c r="K171" i="4"/>
  <c r="AE128" i="2"/>
  <c r="AX127" i="2"/>
  <c r="AK127" i="2"/>
  <c r="AS127" i="2" s="1"/>
  <c r="BU127" i="2" s="1"/>
  <c r="J131" i="2"/>
  <c r="AT130" i="2"/>
  <c r="BD130" i="2"/>
  <c r="AW130" i="2"/>
  <c r="T130" i="2"/>
  <c r="U130" i="2" s="1"/>
  <c r="K130" i="2"/>
  <c r="AU130" i="2"/>
  <c r="J87" i="5" l="1"/>
  <c r="BD86" i="5"/>
  <c r="AW86" i="5"/>
  <c r="T86" i="5"/>
  <c r="U86" i="5" s="1"/>
  <c r="AU86" i="5"/>
  <c r="AE86" i="5"/>
  <c r="AT86" i="5"/>
  <c r="K86" i="5"/>
  <c r="AK85" i="5"/>
  <c r="AS85" i="5" s="1"/>
  <c r="AX85" i="5"/>
  <c r="BU85" i="5" s="1"/>
  <c r="AT172" i="4"/>
  <c r="AE172" i="4"/>
  <c r="J173" i="4"/>
  <c r="BD172" i="4"/>
  <c r="AW172" i="4"/>
  <c r="T172" i="4"/>
  <c r="U172" i="4" s="1"/>
  <c r="K172" i="4"/>
  <c r="AU172" i="4"/>
  <c r="AK171" i="4"/>
  <c r="AS171" i="4" s="1"/>
  <c r="AX171" i="4"/>
  <c r="BU171" i="4" s="1"/>
  <c r="AU131" i="2"/>
  <c r="J132" i="2"/>
  <c r="AT131" i="2"/>
  <c r="BD131" i="2"/>
  <c r="AW131" i="2"/>
  <c r="K131" i="2"/>
  <c r="T131" i="2"/>
  <c r="U131" i="2" s="1"/>
  <c r="AE129" i="2"/>
  <c r="AK128" i="2"/>
  <c r="AS128" i="2" s="1"/>
  <c r="AX128" i="2"/>
  <c r="BU128" i="2" s="1"/>
  <c r="AK86" i="5" l="1"/>
  <c r="AS86" i="5" s="1"/>
  <c r="AX86" i="5"/>
  <c r="BU86" i="5" s="1"/>
  <c r="AT173" i="4"/>
  <c r="AE173" i="4"/>
  <c r="K173" i="4"/>
  <c r="J174" i="4"/>
  <c r="BD173" i="4"/>
  <c r="AW173" i="4"/>
  <c r="T173" i="4"/>
  <c r="U173" i="4" s="1"/>
  <c r="AU173" i="4"/>
  <c r="AX172" i="4"/>
  <c r="BU172" i="4" s="1"/>
  <c r="AK172" i="4"/>
  <c r="AS172" i="4" s="1"/>
  <c r="T132" i="2"/>
  <c r="U132" i="2" s="1"/>
  <c r="K132" i="2"/>
  <c r="J133" i="2"/>
  <c r="AU132" i="2"/>
  <c r="AT132" i="2"/>
  <c r="BD132" i="2"/>
  <c r="AW132" i="2"/>
  <c r="AE130" i="2"/>
  <c r="AX129" i="2"/>
  <c r="BU129" i="2" s="1"/>
  <c r="AK129" i="2"/>
  <c r="AS129" i="2" s="1"/>
  <c r="AT174" i="4" l="1"/>
  <c r="AE174" i="4"/>
  <c r="K174" i="4"/>
  <c r="J175" i="4"/>
  <c r="BD174" i="4"/>
  <c r="AW174" i="4"/>
  <c r="T174" i="4"/>
  <c r="U174" i="4" s="1"/>
  <c r="AU174" i="4"/>
  <c r="AX173" i="4"/>
  <c r="BU173" i="4" s="1"/>
  <c r="AK173" i="4"/>
  <c r="AS173" i="4" s="1"/>
  <c r="BD133" i="2"/>
  <c r="AW133" i="2"/>
  <c r="K133" i="2"/>
  <c r="T133" i="2"/>
  <c r="U133" i="2" s="1"/>
  <c r="J134" i="2"/>
  <c r="AU133" i="2"/>
  <c r="AT133" i="2"/>
  <c r="AX130" i="2"/>
  <c r="BU130" i="2" s="1"/>
  <c r="AE131" i="2"/>
  <c r="AK130" i="2"/>
  <c r="AS130" i="2" s="1"/>
  <c r="AU87" i="5" l="1"/>
  <c r="AT87" i="5"/>
  <c r="AE87" i="5"/>
  <c r="AW87" i="5"/>
  <c r="T87" i="5"/>
  <c r="U87" i="5" s="1"/>
  <c r="BD87" i="5"/>
  <c r="J88" i="5"/>
  <c r="K87" i="5"/>
  <c r="BD175" i="4"/>
  <c r="AW175" i="4"/>
  <c r="T175" i="4"/>
  <c r="U175" i="4" s="1"/>
  <c r="K175" i="4"/>
  <c r="J176" i="4"/>
  <c r="AU175" i="4"/>
  <c r="AT175" i="4"/>
  <c r="AE175" i="4"/>
  <c r="AX174" i="4"/>
  <c r="BU174" i="4" s="1"/>
  <c r="AK174" i="4"/>
  <c r="AS174" i="4" s="1"/>
  <c r="AK131" i="2"/>
  <c r="AS131" i="2" s="1"/>
  <c r="AX131" i="2"/>
  <c r="BU131" i="2" s="1"/>
  <c r="AE132" i="2"/>
  <c r="AT134" i="2"/>
  <c r="BD134" i="2"/>
  <c r="AW134" i="2"/>
  <c r="K134" i="2"/>
  <c r="T134" i="2"/>
  <c r="U134" i="2" s="1"/>
  <c r="J135" i="2"/>
  <c r="AU134" i="2"/>
  <c r="AU88" i="5" l="1"/>
  <c r="J89" i="5"/>
  <c r="AT88" i="5"/>
  <c r="AE88" i="5"/>
  <c r="BD88" i="5"/>
  <c r="AW88" i="5"/>
  <c r="T88" i="5"/>
  <c r="U88" i="5" s="1"/>
  <c r="K88" i="5"/>
  <c r="AK87" i="5"/>
  <c r="AS87" i="5" s="1"/>
  <c r="BU87" i="5" s="1"/>
  <c r="AX87" i="5"/>
  <c r="AK175" i="4"/>
  <c r="AS175" i="4" s="1"/>
  <c r="AX175" i="4"/>
  <c r="BU175" i="4" s="1"/>
  <c r="BD176" i="4"/>
  <c r="AW176" i="4"/>
  <c r="T176" i="4"/>
  <c r="U176" i="4" s="1"/>
  <c r="K176" i="4"/>
  <c r="J177" i="4"/>
  <c r="AU176" i="4"/>
  <c r="AT176" i="4"/>
  <c r="AE176" i="4"/>
  <c r="AK132" i="2"/>
  <c r="AS132" i="2" s="1"/>
  <c r="AX132" i="2"/>
  <c r="BU132" i="2" s="1"/>
  <c r="AE133" i="2"/>
  <c r="J136" i="2"/>
  <c r="AU135" i="2"/>
  <c r="AT135" i="2"/>
  <c r="BD135" i="2"/>
  <c r="AW135" i="2"/>
  <c r="T135" i="2"/>
  <c r="U135" i="2" s="1"/>
  <c r="K135" i="2"/>
  <c r="AK88" i="5" l="1"/>
  <c r="AS88" i="5" s="1"/>
  <c r="AX88" i="5"/>
  <c r="BU88" i="5" s="1"/>
  <c r="J90" i="5"/>
  <c r="BD89" i="5"/>
  <c r="AW89" i="5"/>
  <c r="T89" i="5"/>
  <c r="U89" i="5" s="1"/>
  <c r="K89" i="5"/>
  <c r="AU89" i="5"/>
  <c r="AT89" i="5"/>
  <c r="AE89" i="5"/>
  <c r="BD177" i="4"/>
  <c r="AW177" i="4"/>
  <c r="T177" i="4"/>
  <c r="U177" i="4" s="1"/>
  <c r="K177" i="4"/>
  <c r="J178" i="4"/>
  <c r="AU177" i="4"/>
  <c r="AT177" i="4"/>
  <c r="AE177" i="4"/>
  <c r="AK176" i="4"/>
  <c r="AS176" i="4" s="1"/>
  <c r="AX176" i="4"/>
  <c r="BU176" i="4" s="1"/>
  <c r="J137" i="2"/>
  <c r="AU136" i="2"/>
  <c r="AT136" i="2"/>
  <c r="BD136" i="2"/>
  <c r="AW136" i="2"/>
  <c r="K136" i="2"/>
  <c r="T136" i="2"/>
  <c r="U136" i="2" s="1"/>
  <c r="AE134" i="2"/>
  <c r="AK133" i="2"/>
  <c r="AS133" i="2" s="1"/>
  <c r="AX133" i="2"/>
  <c r="BU133" i="2" s="1"/>
  <c r="J91" i="5" l="1"/>
  <c r="T90" i="5"/>
  <c r="U90" i="5" s="1"/>
  <c r="AU90" i="5"/>
  <c r="AT90" i="5"/>
  <c r="BD90" i="5"/>
  <c r="AW90" i="5"/>
  <c r="AE90" i="5"/>
  <c r="K90" i="5"/>
  <c r="AK89" i="5"/>
  <c r="AS89" i="5" s="1"/>
  <c r="AX89" i="5"/>
  <c r="BU89" i="5" s="1"/>
  <c r="AK177" i="4"/>
  <c r="AS177" i="4" s="1"/>
  <c r="AX177" i="4"/>
  <c r="BU177" i="4" s="1"/>
  <c r="BD178" i="4"/>
  <c r="AW178" i="4"/>
  <c r="T178" i="4"/>
  <c r="U178" i="4" s="1"/>
  <c r="K178" i="4"/>
  <c r="AU178" i="4"/>
  <c r="AT178" i="4"/>
  <c r="AE178" i="4"/>
  <c r="J179" i="4"/>
  <c r="AX134" i="2"/>
  <c r="BU134" i="2" s="1"/>
  <c r="AE135" i="2"/>
  <c r="AK134" i="2"/>
  <c r="AS134" i="2" s="1"/>
  <c r="BD137" i="2"/>
  <c r="AW137" i="2"/>
  <c r="T137" i="2"/>
  <c r="U137" i="2" s="1"/>
  <c r="K137" i="2"/>
  <c r="J138" i="2"/>
  <c r="AU137" i="2"/>
  <c r="AT137" i="2"/>
  <c r="J92" i="5" l="1"/>
  <c r="AU91" i="5"/>
  <c r="AT91" i="5"/>
  <c r="AE91" i="5"/>
  <c r="K91" i="5"/>
  <c r="AW91" i="5"/>
  <c r="T91" i="5"/>
  <c r="U91" i="5" s="1"/>
  <c r="BD91" i="5"/>
  <c r="AK90" i="5"/>
  <c r="AS90" i="5" s="1"/>
  <c r="AX90" i="5"/>
  <c r="BU90" i="5" s="1"/>
  <c r="AU179" i="4"/>
  <c r="AT179" i="4"/>
  <c r="AE179" i="4"/>
  <c r="J180" i="4"/>
  <c r="BD179" i="4"/>
  <c r="AW179" i="4"/>
  <c r="T179" i="4"/>
  <c r="U179" i="4" s="1"/>
  <c r="K179" i="4"/>
  <c r="AK178" i="4"/>
  <c r="AS178" i="4" s="1"/>
  <c r="AX178" i="4"/>
  <c r="BU178" i="4" s="1"/>
  <c r="AT138" i="2"/>
  <c r="BD138" i="2"/>
  <c r="AW138" i="2"/>
  <c r="T138" i="2"/>
  <c r="U138" i="2" s="1"/>
  <c r="K138" i="2"/>
  <c r="J139" i="2"/>
  <c r="AU138" i="2"/>
  <c r="AK135" i="2"/>
  <c r="AS135" i="2" s="1"/>
  <c r="BU135" i="2" s="1"/>
  <c r="AX135" i="2"/>
  <c r="AE136" i="2"/>
  <c r="BU91" i="5" l="1"/>
  <c r="AK91" i="5"/>
  <c r="AS91" i="5" s="1"/>
  <c r="AX91" i="5"/>
  <c r="AT180" i="4"/>
  <c r="J181" i="4"/>
  <c r="BD180" i="4"/>
  <c r="AW180" i="4"/>
  <c r="AE180" i="4"/>
  <c r="K180" i="4"/>
  <c r="T180" i="4"/>
  <c r="U180" i="4" s="1"/>
  <c r="AU180" i="4"/>
  <c r="AK179" i="4"/>
  <c r="AS179" i="4" s="1"/>
  <c r="AX179" i="4"/>
  <c r="BU179" i="4" s="1"/>
  <c r="AK136" i="2"/>
  <c r="AS136" i="2" s="1"/>
  <c r="AX136" i="2"/>
  <c r="BU136" i="2" s="1"/>
  <c r="AE137" i="2"/>
  <c r="AU139" i="2"/>
  <c r="J140" i="2"/>
  <c r="AT139" i="2"/>
  <c r="BD139" i="2"/>
  <c r="AW139" i="2"/>
  <c r="T139" i="2"/>
  <c r="U139" i="2" s="1"/>
  <c r="K139" i="2"/>
  <c r="AT181" i="4" l="1"/>
  <c r="AE181" i="4"/>
  <c r="K181" i="4"/>
  <c r="J182" i="4"/>
  <c r="BD181" i="4"/>
  <c r="AW181" i="4"/>
  <c r="T181" i="4"/>
  <c r="U181" i="4" s="1"/>
  <c r="AU181" i="4"/>
  <c r="AX180" i="4"/>
  <c r="BU180" i="4" s="1"/>
  <c r="AK180" i="4"/>
  <c r="AS180" i="4" s="1"/>
  <c r="AE138" i="2"/>
  <c r="AK137" i="2"/>
  <c r="AS137" i="2" s="1"/>
  <c r="AX137" i="2"/>
  <c r="BU137" i="2" s="1"/>
  <c r="J141" i="2"/>
  <c r="AT140" i="2"/>
  <c r="K140" i="2"/>
  <c r="BD140" i="2"/>
  <c r="AW140" i="2"/>
  <c r="T140" i="2"/>
  <c r="U140" i="2" s="1"/>
  <c r="AU140" i="2"/>
  <c r="J93" i="5" l="1"/>
  <c r="AU92" i="5"/>
  <c r="AT92" i="5"/>
  <c r="AE92" i="5"/>
  <c r="K92" i="5"/>
  <c r="BD92" i="5"/>
  <c r="T92" i="5"/>
  <c r="U92" i="5" s="1"/>
  <c r="AW92" i="5"/>
  <c r="BD182" i="4"/>
  <c r="AW182" i="4"/>
  <c r="T182" i="4"/>
  <c r="U182" i="4" s="1"/>
  <c r="K182" i="4"/>
  <c r="J183" i="4"/>
  <c r="AU182" i="4"/>
  <c r="AT182" i="4"/>
  <c r="AE182" i="4"/>
  <c r="AX181" i="4"/>
  <c r="BU181" i="4" s="1"/>
  <c r="AK181" i="4"/>
  <c r="AS181" i="4" s="1"/>
  <c r="J142" i="2"/>
  <c r="BD141" i="2"/>
  <c r="AW141" i="2"/>
  <c r="T141" i="2"/>
  <c r="U141" i="2" s="1"/>
  <c r="AU141" i="2"/>
  <c r="K141" i="2"/>
  <c r="AT141" i="2"/>
  <c r="AX138" i="2"/>
  <c r="BU138" i="2" s="1"/>
  <c r="AE139" i="2"/>
  <c r="AK138" i="2"/>
  <c r="AS138" i="2" s="1"/>
  <c r="AU93" i="5" l="1"/>
  <c r="J94" i="5"/>
  <c r="AT93" i="5"/>
  <c r="AE93" i="5"/>
  <c r="K93" i="5"/>
  <c r="T93" i="5"/>
  <c r="U93" i="5" s="1"/>
  <c r="BD93" i="5"/>
  <c r="AW93" i="5"/>
  <c r="AK92" i="5"/>
  <c r="AS92" i="5" s="1"/>
  <c r="BU92" i="5" s="1"/>
  <c r="AX92" i="5"/>
  <c r="AK182" i="4"/>
  <c r="AS182" i="4" s="1"/>
  <c r="AX182" i="4"/>
  <c r="BU182" i="4" s="1"/>
  <c r="AT183" i="4"/>
  <c r="AE183" i="4"/>
  <c r="BD183" i="4"/>
  <c r="AW183" i="4"/>
  <c r="T183" i="4"/>
  <c r="U183" i="4" s="1"/>
  <c r="K183" i="4"/>
  <c r="J184" i="4"/>
  <c r="AU183" i="4"/>
  <c r="AE140" i="2"/>
  <c r="AK139" i="2"/>
  <c r="AS139" i="2" s="1"/>
  <c r="AX139" i="2"/>
  <c r="BU139" i="2" s="1"/>
  <c r="AU142" i="2"/>
  <c r="AT142" i="2"/>
  <c r="BD142" i="2"/>
  <c r="AW142" i="2"/>
  <c r="K142" i="2"/>
  <c r="J143" i="2"/>
  <c r="T142" i="2"/>
  <c r="U142" i="2" s="1"/>
  <c r="AK93" i="5" l="1"/>
  <c r="AS93" i="5" s="1"/>
  <c r="AX93" i="5"/>
  <c r="BU93" i="5" s="1"/>
  <c r="AT94" i="5"/>
  <c r="AE94" i="5"/>
  <c r="J95" i="5"/>
  <c r="BD94" i="5"/>
  <c r="AW94" i="5"/>
  <c r="T94" i="5"/>
  <c r="U94" i="5" s="1"/>
  <c r="K94" i="5"/>
  <c r="AU94" i="5"/>
  <c r="AX183" i="4"/>
  <c r="BU183" i="4" s="1"/>
  <c r="AK183" i="4"/>
  <c r="AS183" i="4" s="1"/>
  <c r="AT184" i="4"/>
  <c r="AE184" i="4"/>
  <c r="BD184" i="4"/>
  <c r="AW184" i="4"/>
  <c r="T184" i="4"/>
  <c r="U184" i="4" s="1"/>
  <c r="K184" i="4"/>
  <c r="J185" i="4"/>
  <c r="AU184" i="4"/>
  <c r="AT143" i="2"/>
  <c r="BD143" i="2"/>
  <c r="AW143" i="2"/>
  <c r="J144" i="2"/>
  <c r="T143" i="2"/>
  <c r="U143" i="2" s="1"/>
  <c r="K143" i="2"/>
  <c r="AU143" i="2"/>
  <c r="AX140" i="2"/>
  <c r="BU140" i="2" s="1"/>
  <c r="AE141" i="2"/>
  <c r="AK140" i="2"/>
  <c r="AS140" i="2" s="1"/>
  <c r="J96" i="5" l="1"/>
  <c r="AX94" i="5"/>
  <c r="BU94" i="5" s="1"/>
  <c r="AK94" i="5"/>
  <c r="AS94" i="5" s="1"/>
  <c r="BD95" i="5"/>
  <c r="AW95" i="5"/>
  <c r="AE95" i="5"/>
  <c r="K95" i="5"/>
  <c r="T95" i="5"/>
  <c r="U95" i="5" s="1"/>
  <c r="AU95" i="5"/>
  <c r="AT95" i="5"/>
  <c r="AX184" i="4"/>
  <c r="BU184" i="4" s="1"/>
  <c r="AK184" i="4"/>
  <c r="AS184" i="4" s="1"/>
  <c r="J186" i="4"/>
  <c r="AT185" i="4"/>
  <c r="AE185" i="4"/>
  <c r="BD185" i="4"/>
  <c r="AW185" i="4"/>
  <c r="T185" i="4"/>
  <c r="U185" i="4" s="1"/>
  <c r="K185" i="4"/>
  <c r="AU185" i="4"/>
  <c r="BD144" i="2"/>
  <c r="AW144" i="2"/>
  <c r="J145" i="2"/>
  <c r="T144" i="2"/>
  <c r="U144" i="2" s="1"/>
  <c r="K144" i="2"/>
  <c r="AU144" i="2"/>
  <c r="AT144" i="2"/>
  <c r="AE142" i="2"/>
  <c r="AK141" i="2"/>
  <c r="AS141" i="2" s="1"/>
  <c r="AX141" i="2"/>
  <c r="BU141" i="2" s="1"/>
  <c r="J97" i="5" l="1"/>
  <c r="J98" i="5" s="1"/>
  <c r="BD96" i="5"/>
  <c r="AW96" i="5"/>
  <c r="T96" i="5"/>
  <c r="U96" i="5" s="1"/>
  <c r="AU96" i="5"/>
  <c r="AT96" i="5"/>
  <c r="AE96" i="5"/>
  <c r="K96" i="5"/>
  <c r="AK95" i="5"/>
  <c r="AS95" i="5" s="1"/>
  <c r="AX95" i="5"/>
  <c r="BU95" i="5" s="1"/>
  <c r="AX185" i="4"/>
  <c r="BU185" i="4" s="1"/>
  <c r="AK185" i="4"/>
  <c r="AS185" i="4" s="1"/>
  <c r="AU186" i="4"/>
  <c r="AT186" i="4"/>
  <c r="AE186" i="4"/>
  <c r="AW186" i="4"/>
  <c r="K186" i="4"/>
  <c r="T186" i="4"/>
  <c r="U186" i="4" s="1"/>
  <c r="BD186" i="4"/>
  <c r="J187" i="4"/>
  <c r="T145" i="2"/>
  <c r="U145" i="2" s="1"/>
  <c r="K145" i="2"/>
  <c r="J146" i="2"/>
  <c r="AU145" i="2"/>
  <c r="AT145" i="2"/>
  <c r="AW145" i="2"/>
  <c r="BD145" i="2"/>
  <c r="AE143" i="2"/>
  <c r="AK142" i="2"/>
  <c r="AS142" i="2" s="1"/>
  <c r="AX142" i="2"/>
  <c r="BU142" i="2" l="1"/>
  <c r="BU96" i="5"/>
  <c r="AK96" i="5"/>
  <c r="AS96" i="5" s="1"/>
  <c r="AX96" i="5"/>
  <c r="AU187" i="4"/>
  <c r="AT187" i="4"/>
  <c r="J188" i="4"/>
  <c r="BD187" i="4"/>
  <c r="AW187" i="4"/>
  <c r="AE187" i="4"/>
  <c r="K187" i="4"/>
  <c r="T187" i="4"/>
  <c r="U187" i="4" s="1"/>
  <c r="AK186" i="4"/>
  <c r="AS186" i="4" s="1"/>
  <c r="AX186" i="4"/>
  <c r="BU186" i="4" s="1"/>
  <c r="T146" i="2"/>
  <c r="U146" i="2" s="1"/>
  <c r="K146" i="2"/>
  <c r="J147" i="2"/>
  <c r="AU146" i="2"/>
  <c r="AT146" i="2"/>
  <c r="BD146" i="2"/>
  <c r="AW146" i="2"/>
  <c r="AX143" i="2"/>
  <c r="BU143" i="2" s="1"/>
  <c r="AE144" i="2"/>
  <c r="AK143" i="2"/>
  <c r="AS143" i="2" s="1"/>
  <c r="AU188" i="4" l="1"/>
  <c r="AT188" i="4"/>
  <c r="AE188" i="4"/>
  <c r="K188" i="4"/>
  <c r="J189" i="4"/>
  <c r="BD188" i="4"/>
  <c r="AW188" i="4"/>
  <c r="T188" i="4"/>
  <c r="U188" i="4" s="1"/>
  <c r="AK187" i="4"/>
  <c r="AS187" i="4" s="1"/>
  <c r="AX187" i="4"/>
  <c r="BU187" i="4" s="1"/>
  <c r="J148" i="2"/>
  <c r="BD147" i="2"/>
  <c r="AW147" i="2"/>
  <c r="K147" i="2"/>
  <c r="T147" i="2"/>
  <c r="U147" i="2" s="1"/>
  <c r="AU147" i="2"/>
  <c r="AT147" i="2"/>
  <c r="AE145" i="2"/>
  <c r="AK144" i="2"/>
  <c r="AS144" i="2" s="1"/>
  <c r="AX144" i="2"/>
  <c r="BU144" i="2" s="1"/>
  <c r="AU97" i="5" l="1"/>
  <c r="AT97" i="5"/>
  <c r="AE97" i="5"/>
  <c r="T97" i="5"/>
  <c r="U97" i="5" s="1"/>
  <c r="BD97" i="5"/>
  <c r="AW97" i="5"/>
  <c r="K97" i="5"/>
  <c r="AK188" i="4"/>
  <c r="AS188" i="4" s="1"/>
  <c r="AX188" i="4"/>
  <c r="BU188" i="4" s="1"/>
  <c r="AT189" i="4"/>
  <c r="AE189" i="4"/>
  <c r="BD189" i="4"/>
  <c r="AW189" i="4"/>
  <c r="T189" i="4"/>
  <c r="U189" i="4" s="1"/>
  <c r="K189" i="4"/>
  <c r="J190" i="4"/>
  <c r="AU189" i="4"/>
  <c r="AK145" i="2"/>
  <c r="AS145" i="2" s="1"/>
  <c r="AE146" i="2"/>
  <c r="AX145" i="2"/>
  <c r="BU145" i="2" s="1"/>
  <c r="T148" i="2"/>
  <c r="U148" i="2" s="1"/>
  <c r="AU148" i="2"/>
  <c r="AT148" i="2"/>
  <c r="J149" i="2"/>
  <c r="BD148" i="2"/>
  <c r="AW148" i="2"/>
  <c r="K148" i="2"/>
  <c r="AU98" i="5" l="1"/>
  <c r="J99" i="5"/>
  <c r="AT98" i="5"/>
  <c r="AE98" i="5"/>
  <c r="K98" i="5"/>
  <c r="T98" i="5"/>
  <c r="U98" i="5" s="1"/>
  <c r="BD98" i="5"/>
  <c r="AW98" i="5"/>
  <c r="AK97" i="5"/>
  <c r="AS97" i="5" s="1"/>
  <c r="BU97" i="5" s="1"/>
  <c r="AX97" i="5"/>
  <c r="AX189" i="4"/>
  <c r="BU189" i="4" s="1"/>
  <c r="AK189" i="4"/>
  <c r="AS189" i="4" s="1"/>
  <c r="AT190" i="4"/>
  <c r="AE190" i="4"/>
  <c r="BD190" i="4"/>
  <c r="AW190" i="4"/>
  <c r="T190" i="4"/>
  <c r="U190" i="4" s="1"/>
  <c r="K190" i="4"/>
  <c r="J191" i="4"/>
  <c r="AU190" i="4"/>
  <c r="AU149" i="2"/>
  <c r="AT149" i="2"/>
  <c r="J150" i="2"/>
  <c r="BD149" i="2"/>
  <c r="AW149" i="2"/>
  <c r="K149" i="2"/>
  <c r="T149" i="2"/>
  <c r="U149" i="2" s="1"/>
  <c r="AK146" i="2"/>
  <c r="AS146" i="2" s="1"/>
  <c r="AX146" i="2"/>
  <c r="AE147" i="2"/>
  <c r="BU146" i="2" l="1"/>
  <c r="BU98" i="5"/>
  <c r="AK98" i="5"/>
  <c r="AS98" i="5" s="1"/>
  <c r="AX98" i="5"/>
  <c r="AT99" i="5"/>
  <c r="AE99" i="5"/>
  <c r="J100" i="5"/>
  <c r="BD99" i="5"/>
  <c r="AW99" i="5"/>
  <c r="T99" i="5"/>
  <c r="U99" i="5" s="1"/>
  <c r="K99" i="5"/>
  <c r="AU99" i="5"/>
  <c r="AX190" i="4"/>
  <c r="BU190" i="4" s="1"/>
  <c r="AK190" i="4"/>
  <c r="AS190" i="4" s="1"/>
  <c r="AT191" i="4"/>
  <c r="AE191" i="4"/>
  <c r="BD191" i="4"/>
  <c r="AW191" i="4"/>
  <c r="T191" i="4"/>
  <c r="U191" i="4" s="1"/>
  <c r="K191" i="4"/>
  <c r="J192" i="4"/>
  <c r="AU191" i="4"/>
  <c r="AE148" i="2"/>
  <c r="AK147" i="2"/>
  <c r="AS147" i="2" s="1"/>
  <c r="AX147" i="2"/>
  <c r="BU147" i="2" s="1"/>
  <c r="AT150" i="2"/>
  <c r="J152" i="2"/>
  <c r="BD150" i="2"/>
  <c r="AW150" i="2"/>
  <c r="K150" i="2"/>
  <c r="T150" i="2"/>
  <c r="U150" i="2" s="1"/>
  <c r="AU150" i="2"/>
  <c r="BU99" i="5" l="1"/>
  <c r="AX99" i="5"/>
  <c r="AE100" i="5"/>
  <c r="AK99" i="5"/>
  <c r="AS99" i="5" s="1"/>
  <c r="J101" i="5"/>
  <c r="BD100" i="5"/>
  <c r="AW100" i="5"/>
  <c r="T100" i="5"/>
  <c r="U100" i="5" s="1"/>
  <c r="K100" i="5"/>
  <c r="AU100" i="5"/>
  <c r="AT100" i="5"/>
  <c r="AX191" i="4"/>
  <c r="BU191" i="4" s="1"/>
  <c r="AK191" i="4"/>
  <c r="AS191" i="4" s="1"/>
  <c r="J193" i="4"/>
  <c r="AT192" i="4"/>
  <c r="AE192" i="4"/>
  <c r="BD192" i="4"/>
  <c r="AW192" i="4"/>
  <c r="T192" i="4"/>
  <c r="U192" i="4" s="1"/>
  <c r="K192" i="4"/>
  <c r="AU192" i="4"/>
  <c r="BD152" i="2"/>
  <c r="AW152" i="2"/>
  <c r="T152" i="2"/>
  <c r="U152" i="2" s="1"/>
  <c r="K152" i="2"/>
  <c r="J153" i="2"/>
  <c r="AU152" i="2"/>
  <c r="AT152" i="2"/>
  <c r="AE152" i="2"/>
  <c r="AE149" i="2"/>
  <c r="AK148" i="2"/>
  <c r="AS148" i="2" s="1"/>
  <c r="AX148" i="2"/>
  <c r="BU148" i="2" s="1"/>
  <c r="BU100" i="5" l="1"/>
  <c r="T101" i="5"/>
  <c r="U101" i="5" s="1"/>
  <c r="AU101" i="5"/>
  <c r="AT101" i="5"/>
  <c r="J102" i="5"/>
  <c r="BD101" i="5"/>
  <c r="AW101" i="5"/>
  <c r="AE101" i="5"/>
  <c r="K101" i="5"/>
  <c r="AK100" i="5"/>
  <c r="AS100" i="5" s="1"/>
  <c r="AX100" i="5"/>
  <c r="AU193" i="4"/>
  <c r="AT193" i="4"/>
  <c r="AE193" i="4"/>
  <c r="K193" i="4"/>
  <c r="T193" i="4"/>
  <c r="U193" i="4" s="1"/>
  <c r="J194" i="4"/>
  <c r="BD193" i="4"/>
  <c r="AW193" i="4"/>
  <c r="AX192" i="4"/>
  <c r="BU192" i="4" s="1"/>
  <c r="AK192" i="4"/>
  <c r="AS192" i="4" s="1"/>
  <c r="AE153" i="2"/>
  <c r="AK152" i="2"/>
  <c r="AS152" i="2" s="1"/>
  <c r="AX152" i="2"/>
  <c r="BU152" i="2" s="1"/>
  <c r="AE150" i="2"/>
  <c r="AK149" i="2"/>
  <c r="AS149" i="2" s="1"/>
  <c r="AX149" i="2"/>
  <c r="BU149" i="2" s="1"/>
  <c r="AT153" i="2"/>
  <c r="J154" i="2"/>
  <c r="BD153" i="2"/>
  <c r="AW153" i="2"/>
  <c r="T153" i="2"/>
  <c r="U153" i="2" s="1"/>
  <c r="K153" i="2"/>
  <c r="AU153" i="2"/>
  <c r="BU101" i="5" l="1"/>
  <c r="AU102" i="5"/>
  <c r="AT102" i="5"/>
  <c r="AE102" i="5"/>
  <c r="K102" i="5"/>
  <c r="AW102" i="5"/>
  <c r="T102" i="5"/>
  <c r="U102" i="5" s="1"/>
  <c r="BD102" i="5"/>
  <c r="J103" i="5"/>
  <c r="AK101" i="5"/>
  <c r="AS101" i="5" s="1"/>
  <c r="AX101" i="5"/>
  <c r="AE194" i="4"/>
  <c r="AK193" i="4"/>
  <c r="AS193" i="4" s="1"/>
  <c r="AX193" i="4"/>
  <c r="BU193" i="4" s="1"/>
  <c r="AU194" i="4"/>
  <c r="AT194" i="4"/>
  <c r="J195" i="4"/>
  <c r="BD194" i="4"/>
  <c r="AW194" i="4"/>
  <c r="T194" i="4"/>
  <c r="U194" i="4" s="1"/>
  <c r="K194" i="4"/>
  <c r="J155" i="2"/>
  <c r="BD154" i="2"/>
  <c r="AW154" i="2"/>
  <c r="T154" i="2"/>
  <c r="U154" i="2" s="1"/>
  <c r="K154" i="2"/>
  <c r="AU154" i="2"/>
  <c r="AT154" i="2"/>
  <c r="AX150" i="2"/>
  <c r="BU150" i="2" s="1"/>
  <c r="AK150" i="2"/>
  <c r="AS150" i="2" s="1"/>
  <c r="AX153" i="2"/>
  <c r="AE154" i="2"/>
  <c r="AK153" i="2"/>
  <c r="AS153" i="2" s="1"/>
  <c r="BD103" i="5" l="1"/>
  <c r="AW103" i="5"/>
  <c r="AE103" i="5"/>
  <c r="J104" i="5"/>
  <c r="AU103" i="5"/>
  <c r="T103" i="5"/>
  <c r="U103" i="5" s="1"/>
  <c r="K103" i="5"/>
  <c r="AT103" i="5"/>
  <c r="AK102" i="5"/>
  <c r="AS102" i="5" s="1"/>
  <c r="AX102" i="5"/>
  <c r="AT195" i="4"/>
  <c r="J196" i="4"/>
  <c r="BD195" i="4"/>
  <c r="AW195" i="4"/>
  <c r="AE195" i="4"/>
  <c r="K195" i="4"/>
  <c r="T195" i="4"/>
  <c r="U195" i="4" s="1"/>
  <c r="AU195" i="4"/>
  <c r="AK194" i="4"/>
  <c r="AS194" i="4" s="1"/>
  <c r="AX194" i="4"/>
  <c r="BU194" i="4" s="1"/>
  <c r="BU153" i="2"/>
  <c r="AE155" i="2"/>
  <c r="AK154" i="2"/>
  <c r="AS154" i="2" s="1"/>
  <c r="AX154" i="2"/>
  <c r="BU154" i="2" s="1"/>
  <c r="AU155" i="2"/>
  <c r="AT155" i="2"/>
  <c r="J156" i="2"/>
  <c r="BD155" i="2"/>
  <c r="AW155" i="2"/>
  <c r="K155" i="2"/>
  <c r="T155" i="2"/>
  <c r="U155" i="2" s="1"/>
  <c r="J105" i="5" l="1"/>
  <c r="BU102" i="5"/>
  <c r="AE104" i="5"/>
  <c r="AU104" i="5"/>
  <c r="T104" i="5"/>
  <c r="U104" i="5" s="1"/>
  <c r="K104" i="5"/>
  <c r="AT104" i="5"/>
  <c r="AW104" i="5"/>
  <c r="BD104" i="5"/>
  <c r="AK103" i="5"/>
  <c r="AS103" i="5" s="1"/>
  <c r="AP103" i="5"/>
  <c r="AX103" i="5"/>
  <c r="AT196" i="4"/>
  <c r="AE196" i="4"/>
  <c r="K196" i="4"/>
  <c r="J197" i="4"/>
  <c r="BD196" i="4"/>
  <c r="AW196" i="4"/>
  <c r="T196" i="4"/>
  <c r="U196" i="4" s="1"/>
  <c r="AU196" i="4"/>
  <c r="AX195" i="4"/>
  <c r="BU195" i="4" s="1"/>
  <c r="AK195" i="4"/>
  <c r="AS195" i="4" s="1"/>
  <c r="AU156" i="2"/>
  <c r="AT156" i="2"/>
  <c r="J157" i="2"/>
  <c r="BD156" i="2"/>
  <c r="AW156" i="2"/>
  <c r="T156" i="2"/>
  <c r="U156" i="2" s="1"/>
  <c r="K156" i="2"/>
  <c r="AE156" i="2"/>
  <c r="AK155" i="2"/>
  <c r="AS155" i="2" s="1"/>
  <c r="AX155" i="2"/>
  <c r="BU155" i="2" s="1"/>
  <c r="BU104" i="5" l="1"/>
  <c r="BU103" i="5"/>
  <c r="J106" i="5"/>
  <c r="AP104" i="5"/>
  <c r="AX104" i="5"/>
  <c r="AK104" i="5"/>
  <c r="AS104" i="5" s="1"/>
  <c r="AU105" i="5"/>
  <c r="AT105" i="5"/>
  <c r="AE105" i="5"/>
  <c r="BD105" i="5"/>
  <c r="AW105" i="5"/>
  <c r="K105" i="5"/>
  <c r="T105" i="5"/>
  <c r="U105" i="5" s="1"/>
  <c r="J198" i="4"/>
  <c r="AU197" i="4"/>
  <c r="T197" i="4"/>
  <c r="U197" i="4" s="1"/>
  <c r="K197" i="4"/>
  <c r="AT197" i="4"/>
  <c r="BD197" i="4"/>
  <c r="AW197" i="4"/>
  <c r="AE197" i="4"/>
  <c r="AX196" i="4"/>
  <c r="AK196" i="4"/>
  <c r="AS196" i="4" s="1"/>
  <c r="AT157" i="2"/>
  <c r="AE157" i="2"/>
  <c r="BD157" i="2"/>
  <c r="AW157" i="2"/>
  <c r="T157" i="2"/>
  <c r="U157" i="2" s="1"/>
  <c r="K157" i="2"/>
  <c r="J158" i="2"/>
  <c r="AU157" i="2"/>
  <c r="AK156" i="2"/>
  <c r="AS156" i="2" s="1"/>
  <c r="AX156" i="2"/>
  <c r="BU156" i="2" s="1"/>
  <c r="BU105" i="5" l="1"/>
  <c r="T106" i="5"/>
  <c r="AK105" i="5"/>
  <c r="AS105" i="5" s="1"/>
  <c r="AX105" i="5"/>
  <c r="AX197" i="4"/>
  <c r="AK197" i="4"/>
  <c r="AS197" i="4" s="1"/>
  <c r="AP197" i="4"/>
  <c r="AP198" i="4" s="1"/>
  <c r="BU196" i="4"/>
  <c r="AT198" i="4"/>
  <c r="BD198" i="4"/>
  <c r="AW198" i="4"/>
  <c r="J199" i="4"/>
  <c r="AE198" i="4"/>
  <c r="AU198" i="4"/>
  <c r="K198" i="4"/>
  <c r="T198" i="4"/>
  <c r="U198" i="4" s="1"/>
  <c r="AT158" i="2"/>
  <c r="AE158" i="2"/>
  <c r="J159" i="2"/>
  <c r="BD158" i="2"/>
  <c r="AW158" i="2"/>
  <c r="T158" i="2"/>
  <c r="U158" i="2" s="1"/>
  <c r="K158" i="2"/>
  <c r="AU158" i="2"/>
  <c r="AX157" i="2"/>
  <c r="BU157" i="2" s="1"/>
  <c r="AK157" i="2"/>
  <c r="AS157" i="2" s="1"/>
  <c r="AT199" i="4" l="1"/>
  <c r="AE199" i="4"/>
  <c r="BD199" i="4"/>
  <c r="AW199" i="4"/>
  <c r="T199" i="4"/>
  <c r="U199" i="4" s="1"/>
  <c r="K199" i="4"/>
  <c r="J200" i="4"/>
  <c r="AU199" i="4"/>
  <c r="AX198" i="4"/>
  <c r="BU198" i="4" s="1"/>
  <c r="AK198" i="4"/>
  <c r="AS198" i="4" s="1"/>
  <c r="BU197" i="4"/>
  <c r="J160" i="2"/>
  <c r="BD159" i="2"/>
  <c r="AW159" i="2"/>
  <c r="T159" i="2"/>
  <c r="U159" i="2" s="1"/>
  <c r="K159" i="2"/>
  <c r="AU159" i="2"/>
  <c r="AT159" i="2"/>
  <c r="AE159" i="2"/>
  <c r="AX158" i="2"/>
  <c r="AK158" i="2"/>
  <c r="AS158" i="2" s="1"/>
  <c r="J107" i="5" l="1"/>
  <c r="BD106" i="5"/>
  <c r="AW106" i="5"/>
  <c r="AE106" i="5"/>
  <c r="K106" i="5"/>
  <c r="U106" i="5"/>
  <c r="AU106" i="5"/>
  <c r="AT106" i="5"/>
  <c r="J201" i="4"/>
  <c r="AT200" i="4"/>
  <c r="AE200" i="4"/>
  <c r="BD200" i="4"/>
  <c r="AW200" i="4"/>
  <c r="T200" i="4"/>
  <c r="U200" i="4" s="1"/>
  <c r="K200" i="4"/>
  <c r="AU200" i="4"/>
  <c r="AX199" i="4"/>
  <c r="BU199" i="4" s="1"/>
  <c r="AK199" i="4"/>
  <c r="AS199" i="4" s="1"/>
  <c r="BU158" i="2"/>
  <c r="AK159" i="2"/>
  <c r="AS159" i="2" s="1"/>
  <c r="AX159" i="2"/>
  <c r="BU159" i="2" s="1"/>
  <c r="AU160" i="2"/>
  <c r="AT160" i="2"/>
  <c r="AE160" i="2"/>
  <c r="K160" i="2"/>
  <c r="T160" i="2"/>
  <c r="U160" i="2" s="1"/>
  <c r="J161" i="2"/>
  <c r="BD160" i="2"/>
  <c r="AW160" i="2"/>
  <c r="BU106" i="5" l="1"/>
  <c r="J108" i="5"/>
  <c r="BD107" i="5"/>
  <c r="AW107" i="5"/>
  <c r="T107" i="5"/>
  <c r="U107" i="5" s="1"/>
  <c r="AU107" i="5"/>
  <c r="K107" i="5"/>
  <c r="AT107" i="5"/>
  <c r="AE107" i="5"/>
  <c r="AK106" i="5"/>
  <c r="AS106" i="5" s="1"/>
  <c r="AX106" i="5"/>
  <c r="AX200" i="4"/>
  <c r="BU200" i="4" s="1"/>
  <c r="AK200" i="4"/>
  <c r="AS200" i="4" s="1"/>
  <c r="AU201" i="4"/>
  <c r="AT201" i="4"/>
  <c r="AE201" i="4"/>
  <c r="J202" i="4"/>
  <c r="BD201" i="4"/>
  <c r="AW201" i="4"/>
  <c r="K201" i="4"/>
  <c r="T201" i="4"/>
  <c r="U201" i="4" s="1"/>
  <c r="AK160" i="2"/>
  <c r="AS160" i="2" s="1"/>
  <c r="AX160" i="2"/>
  <c r="BU160" i="2" s="1"/>
  <c r="AU161" i="2"/>
  <c r="AT161" i="2"/>
  <c r="AE161" i="2"/>
  <c r="J162" i="2"/>
  <c r="BD161" i="2"/>
  <c r="AW161" i="2"/>
  <c r="T161" i="2"/>
  <c r="U161" i="2" s="1"/>
  <c r="K161" i="2"/>
  <c r="AK107" i="5" l="1"/>
  <c r="AS107" i="5" s="1"/>
  <c r="AX107" i="5"/>
  <c r="BD108" i="5"/>
  <c r="AW108" i="5"/>
  <c r="J109" i="5"/>
  <c r="AU108" i="5"/>
  <c r="AE108" i="5"/>
  <c r="K108" i="5"/>
  <c r="T108" i="5"/>
  <c r="U108" i="5" s="1"/>
  <c r="AT108" i="5"/>
  <c r="AU202" i="4"/>
  <c r="AT202" i="4"/>
  <c r="J203" i="4"/>
  <c r="BD202" i="4"/>
  <c r="AW202" i="4"/>
  <c r="AE202" i="4"/>
  <c r="K202" i="4"/>
  <c r="T202" i="4"/>
  <c r="U202" i="4" s="1"/>
  <c r="AK201" i="4"/>
  <c r="AS201" i="4" s="1"/>
  <c r="AX201" i="4"/>
  <c r="BU201" i="4" s="1"/>
  <c r="AT162" i="2"/>
  <c r="AE162" i="2"/>
  <c r="BD162" i="2"/>
  <c r="AW162" i="2"/>
  <c r="T162" i="2"/>
  <c r="U162" i="2" s="1"/>
  <c r="K162" i="2"/>
  <c r="AU162" i="2"/>
  <c r="J163" i="2"/>
  <c r="AK161" i="2"/>
  <c r="AS161" i="2" s="1"/>
  <c r="AX161" i="2"/>
  <c r="BU161" i="2" s="1"/>
  <c r="BU107" i="5" l="1"/>
  <c r="AK108" i="5"/>
  <c r="AS108" i="5" s="1"/>
  <c r="AP108" i="5"/>
  <c r="AP109" i="5" s="1"/>
  <c r="AX108" i="5"/>
  <c r="AU109" i="5"/>
  <c r="T109" i="5"/>
  <c r="U109" i="5" s="1"/>
  <c r="K109" i="5"/>
  <c r="AT109" i="5"/>
  <c r="BD109" i="5"/>
  <c r="AW109" i="5"/>
  <c r="AE109" i="5"/>
  <c r="J110" i="5"/>
  <c r="AU203" i="4"/>
  <c r="AT203" i="4"/>
  <c r="AE203" i="4"/>
  <c r="K203" i="4"/>
  <c r="J204" i="4"/>
  <c r="BD203" i="4"/>
  <c r="AW203" i="4"/>
  <c r="T203" i="4"/>
  <c r="U203" i="4" s="1"/>
  <c r="AK202" i="4"/>
  <c r="AS202" i="4" s="1"/>
  <c r="AX202" i="4"/>
  <c r="BU202" i="4" s="1"/>
  <c r="AX162" i="2"/>
  <c r="BU162" i="2" s="1"/>
  <c r="AK162" i="2"/>
  <c r="AS162" i="2" s="1"/>
  <c r="AU163" i="2"/>
  <c r="AT163" i="2"/>
  <c r="AE163" i="2"/>
  <c r="BD163" i="2"/>
  <c r="AW163" i="2"/>
  <c r="T163" i="2"/>
  <c r="U163" i="2" s="1"/>
  <c r="K163" i="2"/>
  <c r="J164" i="2"/>
  <c r="J111" i="5" l="1"/>
  <c r="BU108" i="5"/>
  <c r="AU110" i="5"/>
  <c r="AT110" i="5"/>
  <c r="AE110" i="5"/>
  <c r="BD110" i="5"/>
  <c r="AW110" i="5"/>
  <c r="T110" i="5"/>
  <c r="U110" i="5" s="1"/>
  <c r="K110" i="5"/>
  <c r="AX109" i="5"/>
  <c r="BU109" i="5" s="1"/>
  <c r="AK109" i="5"/>
  <c r="AS109" i="5" s="1"/>
  <c r="AK203" i="4"/>
  <c r="AS203" i="4" s="1"/>
  <c r="AX203" i="4"/>
  <c r="BD204" i="4"/>
  <c r="AW204" i="4"/>
  <c r="J205" i="4"/>
  <c r="AE204" i="4"/>
  <c r="T204" i="4"/>
  <c r="U204" i="4" s="1"/>
  <c r="K204" i="4"/>
  <c r="AU204" i="4"/>
  <c r="AT204" i="4"/>
  <c r="AU164" i="2"/>
  <c r="AT164" i="2"/>
  <c r="AE164" i="2"/>
  <c r="BD164" i="2"/>
  <c r="AW164" i="2"/>
  <c r="T164" i="2"/>
  <c r="U164" i="2" s="1"/>
  <c r="K164" i="2"/>
  <c r="J165" i="2"/>
  <c r="AK163" i="2"/>
  <c r="AS163" i="2" s="1"/>
  <c r="AX163" i="2"/>
  <c r="BU163" i="2" s="1"/>
  <c r="J112" i="5" l="1"/>
  <c r="AU111" i="5"/>
  <c r="AT111" i="5"/>
  <c r="AE111" i="5"/>
  <c r="BD111" i="5"/>
  <c r="AW111" i="5"/>
  <c r="T111" i="5"/>
  <c r="U111" i="5" s="1"/>
  <c r="K111" i="5"/>
  <c r="AK110" i="5"/>
  <c r="AS110" i="5" s="1"/>
  <c r="AX110" i="5"/>
  <c r="BU110" i="5" s="1"/>
  <c r="AK204" i="4"/>
  <c r="AS204" i="4" s="1"/>
  <c r="AX204" i="4"/>
  <c r="BU204" i="4" s="1"/>
  <c r="AP204" i="4"/>
  <c r="AP205" i="4" s="1"/>
  <c r="BU203" i="4"/>
  <c r="AU205" i="4"/>
  <c r="T205" i="4"/>
  <c r="U205" i="4" s="1"/>
  <c r="K205" i="4"/>
  <c r="AT205" i="4"/>
  <c r="J206" i="4"/>
  <c r="AW205" i="4"/>
  <c r="AE205" i="4"/>
  <c r="BD205" i="4"/>
  <c r="AK164" i="2"/>
  <c r="AS164" i="2" s="1"/>
  <c r="AX164" i="2"/>
  <c r="BU164" i="2" s="1"/>
  <c r="AU165" i="2"/>
  <c r="J166" i="2"/>
  <c r="AT165" i="2"/>
  <c r="AE165" i="2"/>
  <c r="BD165" i="2"/>
  <c r="AW165" i="2"/>
  <c r="T165" i="2"/>
  <c r="U165" i="2" s="1"/>
  <c r="K165" i="2"/>
  <c r="AK111" i="5" l="1"/>
  <c r="AS111" i="5" s="1"/>
  <c r="AX111" i="5"/>
  <c r="AX205" i="4"/>
  <c r="BU205" i="4" s="1"/>
  <c r="AK205" i="4"/>
  <c r="AS205" i="4" s="1"/>
  <c r="AU206" i="4"/>
  <c r="AT206" i="4"/>
  <c r="AE206" i="4"/>
  <c r="AW206" i="4"/>
  <c r="T206" i="4"/>
  <c r="U206" i="4" s="1"/>
  <c r="BD206" i="4"/>
  <c r="K206" i="4"/>
  <c r="J207" i="4"/>
  <c r="AT166" i="2"/>
  <c r="AE166" i="2"/>
  <c r="K166" i="2"/>
  <c r="J167" i="2"/>
  <c r="BD166" i="2"/>
  <c r="AW166" i="2"/>
  <c r="T166" i="2"/>
  <c r="U166" i="2" s="1"/>
  <c r="AU166" i="2"/>
  <c r="AK165" i="2"/>
  <c r="AS165" i="2" s="1"/>
  <c r="AX165" i="2"/>
  <c r="BU165" i="2" s="1"/>
  <c r="BU111" i="5" l="1"/>
  <c r="AU207" i="4"/>
  <c r="AT207" i="4"/>
  <c r="AE207" i="4"/>
  <c r="J208" i="4"/>
  <c r="BD207" i="4"/>
  <c r="K207" i="4"/>
  <c r="AW207" i="4"/>
  <c r="T207" i="4"/>
  <c r="U207" i="4" s="1"/>
  <c r="AK206" i="4"/>
  <c r="AS206" i="4" s="1"/>
  <c r="AX206" i="4"/>
  <c r="BU206" i="4" s="1"/>
  <c r="AX166" i="2"/>
  <c r="BU166" i="2" s="1"/>
  <c r="AK166" i="2"/>
  <c r="AS166" i="2" s="1"/>
  <c r="AT167" i="2"/>
  <c r="AE167" i="2"/>
  <c r="K167" i="2"/>
  <c r="J168" i="2"/>
  <c r="BD167" i="2"/>
  <c r="AW167" i="2"/>
  <c r="T167" i="2"/>
  <c r="U167" i="2" s="1"/>
  <c r="AU167" i="2"/>
  <c r="AU112" i="5" l="1"/>
  <c r="AT112" i="5"/>
  <c r="J113" i="5"/>
  <c r="BD112" i="5"/>
  <c r="AW112" i="5"/>
  <c r="AE112" i="5"/>
  <c r="K112" i="5"/>
  <c r="T112" i="5"/>
  <c r="U112" i="5" s="1"/>
  <c r="J209" i="4"/>
  <c r="AT208" i="4"/>
  <c r="AE208" i="4"/>
  <c r="BD208" i="4"/>
  <c r="AW208" i="4"/>
  <c r="T208" i="4"/>
  <c r="U208" i="4" s="1"/>
  <c r="K208" i="4"/>
  <c r="AU208" i="4"/>
  <c r="AK207" i="4"/>
  <c r="AS207" i="4" s="1"/>
  <c r="AX207" i="4"/>
  <c r="BU207" i="4" s="1"/>
  <c r="AX167" i="2"/>
  <c r="BU167" i="2" s="1"/>
  <c r="AK167" i="2"/>
  <c r="AS167" i="2" s="1"/>
  <c r="BD168" i="2"/>
  <c r="AW168" i="2"/>
  <c r="T168" i="2"/>
  <c r="U168" i="2" s="1"/>
  <c r="K168" i="2"/>
  <c r="J169" i="2"/>
  <c r="AU168" i="2"/>
  <c r="AE168" i="2"/>
  <c r="AT168" i="2"/>
  <c r="BU112" i="5" l="1"/>
  <c r="AU113" i="5"/>
  <c r="AT113" i="5"/>
  <c r="AE113" i="5"/>
  <c r="K113" i="5"/>
  <c r="J114" i="5"/>
  <c r="BD113" i="5"/>
  <c r="AW113" i="5"/>
  <c r="T113" i="5"/>
  <c r="U113" i="5" s="1"/>
  <c r="AK112" i="5"/>
  <c r="AS112" i="5" s="1"/>
  <c r="AX112" i="5"/>
  <c r="AX208" i="4"/>
  <c r="BU208" i="4" s="1"/>
  <c r="AK208" i="4"/>
  <c r="AS208" i="4" s="1"/>
  <c r="AU209" i="4"/>
  <c r="BD209" i="4"/>
  <c r="AT209" i="4"/>
  <c r="AE209" i="4"/>
  <c r="T209" i="4"/>
  <c r="U209" i="4" s="1"/>
  <c r="K209" i="4"/>
  <c r="J210" i="4"/>
  <c r="AW209" i="4"/>
  <c r="AT169" i="2"/>
  <c r="AE169" i="2"/>
  <c r="BD169" i="2"/>
  <c r="AW169" i="2"/>
  <c r="T169" i="2"/>
  <c r="U169" i="2" s="1"/>
  <c r="K169" i="2"/>
  <c r="AU169" i="2"/>
  <c r="J170" i="2"/>
  <c r="AK168" i="2"/>
  <c r="AS168" i="2" s="1"/>
  <c r="BU168" i="2" s="1"/>
  <c r="AX168" i="2"/>
  <c r="BU169" i="2" l="1"/>
  <c r="AK113" i="5"/>
  <c r="AS113" i="5" s="1"/>
  <c r="AX113" i="5"/>
  <c r="J115" i="5"/>
  <c r="AU114" i="5"/>
  <c r="AE114" i="5"/>
  <c r="AT114" i="5"/>
  <c r="T114" i="5"/>
  <c r="U114" i="5" s="1"/>
  <c r="K114" i="5"/>
  <c r="AW114" i="5"/>
  <c r="BD114" i="5"/>
  <c r="AK209" i="4"/>
  <c r="AS209" i="4" s="1"/>
  <c r="AX209" i="4"/>
  <c r="BU209" i="4" s="1"/>
  <c r="AU210" i="4"/>
  <c r="AT210" i="4"/>
  <c r="AW210" i="4"/>
  <c r="K210" i="4"/>
  <c r="J211" i="4"/>
  <c r="BD210" i="4"/>
  <c r="T210" i="4"/>
  <c r="U210" i="4" s="1"/>
  <c r="AE210" i="4"/>
  <c r="AX169" i="2"/>
  <c r="AK169" i="2"/>
  <c r="AS169" i="2" s="1"/>
  <c r="J171" i="2"/>
  <c r="AU170" i="2"/>
  <c r="AT170" i="2"/>
  <c r="AE170" i="2"/>
  <c r="BD170" i="2"/>
  <c r="AW170" i="2"/>
  <c r="T170" i="2"/>
  <c r="U170" i="2" s="1"/>
  <c r="K170" i="2"/>
  <c r="AU115" i="5" l="1"/>
  <c r="T115" i="5"/>
  <c r="U115" i="5" s="1"/>
  <c r="K115" i="5"/>
  <c r="AT115" i="5"/>
  <c r="J116" i="5"/>
  <c r="AW115" i="5"/>
  <c r="AE115" i="5"/>
  <c r="BD115" i="5"/>
  <c r="AX114" i="5"/>
  <c r="AK114" i="5"/>
  <c r="AS114" i="5" s="1"/>
  <c r="AP114" i="5"/>
  <c r="BU113" i="5" s="1"/>
  <c r="AU211" i="4"/>
  <c r="AT211" i="4"/>
  <c r="AE211" i="4"/>
  <c r="K211" i="4"/>
  <c r="AW211" i="4"/>
  <c r="T211" i="4"/>
  <c r="U211" i="4" s="1"/>
  <c r="J212" i="4"/>
  <c r="BD211" i="4"/>
  <c r="AK210" i="4"/>
  <c r="AS210" i="4" s="1"/>
  <c r="AX210" i="4"/>
  <c r="BU210" i="4" s="1"/>
  <c r="AU171" i="2"/>
  <c r="J172" i="2"/>
  <c r="AT171" i="2"/>
  <c r="AE171" i="2"/>
  <c r="K171" i="2"/>
  <c r="T171" i="2"/>
  <c r="U171" i="2" s="1"/>
  <c r="BD171" i="2"/>
  <c r="AW171" i="2"/>
  <c r="AK170" i="2"/>
  <c r="AS170" i="2" s="1"/>
  <c r="AX170" i="2"/>
  <c r="BU170" i="2" s="1"/>
  <c r="BU114" i="5" l="1"/>
  <c r="J117" i="5"/>
  <c r="AP115" i="5"/>
  <c r="AX115" i="5"/>
  <c r="BU115" i="5" s="1"/>
  <c r="AK115" i="5"/>
  <c r="AS115" i="5" s="1"/>
  <c r="AU116" i="5"/>
  <c r="AT116" i="5"/>
  <c r="AE116" i="5"/>
  <c r="AW116" i="5"/>
  <c r="T116" i="5"/>
  <c r="U116" i="5" s="1"/>
  <c r="BD116" i="5"/>
  <c r="K116" i="5"/>
  <c r="J213" i="4"/>
  <c r="AU212" i="4"/>
  <c r="AE212" i="4"/>
  <c r="AT212" i="4"/>
  <c r="T212" i="4"/>
  <c r="U212" i="4" s="1"/>
  <c r="K212" i="4"/>
  <c r="BD212" i="4"/>
  <c r="AW212" i="4"/>
  <c r="AK211" i="4"/>
  <c r="AS211" i="4" s="1"/>
  <c r="AX211" i="4"/>
  <c r="AK171" i="2"/>
  <c r="AS171" i="2" s="1"/>
  <c r="AX171" i="2"/>
  <c r="BU171" i="2" s="1"/>
  <c r="AT172" i="2"/>
  <c r="AE172" i="2"/>
  <c r="J173" i="2"/>
  <c r="BD172" i="2"/>
  <c r="AW172" i="2"/>
  <c r="T172" i="2"/>
  <c r="U172" i="2" s="1"/>
  <c r="K172" i="2"/>
  <c r="AU172" i="2"/>
  <c r="BU172" i="2" l="1"/>
  <c r="BU116" i="5"/>
  <c r="J118" i="5"/>
  <c r="AU117" i="5"/>
  <c r="AT117" i="5"/>
  <c r="AE117" i="5"/>
  <c r="BD117" i="5"/>
  <c r="K117" i="5"/>
  <c r="AW117" i="5"/>
  <c r="T117" i="5"/>
  <c r="U117" i="5" s="1"/>
  <c r="AK116" i="5"/>
  <c r="AS116" i="5" s="1"/>
  <c r="AX116" i="5"/>
  <c r="AX212" i="4"/>
  <c r="AP212" i="4"/>
  <c r="AP213" i="4" s="1"/>
  <c r="AK212" i="4"/>
  <c r="AS212" i="4" s="1"/>
  <c r="AT213" i="4"/>
  <c r="BD213" i="4"/>
  <c r="AW213" i="4"/>
  <c r="AU213" i="4"/>
  <c r="AE213" i="4"/>
  <c r="T213" i="4"/>
  <c r="U213" i="4" s="1"/>
  <c r="K213" i="4"/>
  <c r="J214" i="4"/>
  <c r="AX172" i="2"/>
  <c r="AK172" i="2"/>
  <c r="AS172" i="2" s="1"/>
  <c r="AT173" i="2"/>
  <c r="AE173" i="2"/>
  <c r="K173" i="2"/>
  <c r="J174" i="2"/>
  <c r="BD173" i="2"/>
  <c r="AW173" i="2"/>
  <c r="T173" i="2"/>
  <c r="U173" i="2" s="1"/>
  <c r="AU173" i="2"/>
  <c r="AK117" i="5" l="1"/>
  <c r="AS117" i="5" s="1"/>
  <c r="AX117" i="5"/>
  <c r="BU117" i="5" s="1"/>
  <c r="AT214" i="4"/>
  <c r="AE214" i="4"/>
  <c r="BD214" i="4"/>
  <c r="AW214" i="4"/>
  <c r="T214" i="4"/>
  <c r="U214" i="4" s="1"/>
  <c r="K214" i="4"/>
  <c r="AU214" i="4"/>
  <c r="J215" i="4"/>
  <c r="BU212" i="4"/>
  <c r="AX213" i="4"/>
  <c r="BU213" i="4" s="1"/>
  <c r="AK213" i="4"/>
  <c r="AS213" i="4" s="1"/>
  <c r="BU211" i="4"/>
  <c r="AX173" i="2"/>
  <c r="BU173" i="2" s="1"/>
  <c r="AK173" i="2"/>
  <c r="AS173" i="2" s="1"/>
  <c r="AT174" i="2"/>
  <c r="AE174" i="2"/>
  <c r="K174" i="2"/>
  <c r="J175" i="2"/>
  <c r="BD174" i="2"/>
  <c r="AW174" i="2"/>
  <c r="T174" i="2"/>
  <c r="U174" i="2" s="1"/>
  <c r="AU174" i="2"/>
  <c r="BU174" i="2" l="1"/>
  <c r="AT215" i="4"/>
  <c r="AE215" i="4"/>
  <c r="J216" i="4"/>
  <c r="BD215" i="4"/>
  <c r="AW215" i="4"/>
  <c r="T215" i="4"/>
  <c r="U215" i="4" s="1"/>
  <c r="K215" i="4"/>
  <c r="AU215" i="4"/>
  <c r="AX214" i="4"/>
  <c r="BU214" i="4" s="1"/>
  <c r="AK214" i="4"/>
  <c r="AS214" i="4" s="1"/>
  <c r="AX174" i="2"/>
  <c r="AK174" i="2"/>
  <c r="AS174" i="2" s="1"/>
  <c r="BD175" i="2"/>
  <c r="AW175" i="2"/>
  <c r="T175" i="2"/>
  <c r="U175" i="2" s="1"/>
  <c r="K175" i="2"/>
  <c r="J176" i="2"/>
  <c r="AU175" i="2"/>
  <c r="AT175" i="2"/>
  <c r="AE175" i="2"/>
  <c r="AU118" i="5" l="1"/>
  <c r="AT118" i="5"/>
  <c r="BD118" i="5"/>
  <c r="AE118" i="5"/>
  <c r="T118" i="5"/>
  <c r="U118" i="5" s="1"/>
  <c r="AW118" i="5"/>
  <c r="K118" i="5"/>
  <c r="J119" i="5"/>
  <c r="J217" i="4"/>
  <c r="AT216" i="4"/>
  <c r="AE216" i="4"/>
  <c r="BD216" i="4"/>
  <c r="AW216" i="4"/>
  <c r="T216" i="4"/>
  <c r="U216" i="4" s="1"/>
  <c r="K216" i="4"/>
  <c r="AU216" i="4"/>
  <c r="AX215" i="4"/>
  <c r="BU215" i="4" s="1"/>
  <c r="AK215" i="4"/>
  <c r="AS215" i="4" s="1"/>
  <c r="BD176" i="2"/>
  <c r="AW176" i="2"/>
  <c r="T176" i="2"/>
  <c r="U176" i="2" s="1"/>
  <c r="K176" i="2"/>
  <c r="J177" i="2"/>
  <c r="AU176" i="2"/>
  <c r="AT176" i="2"/>
  <c r="AE176" i="2"/>
  <c r="AK175" i="2"/>
  <c r="AS175" i="2" s="1"/>
  <c r="BU175" i="2" s="1"/>
  <c r="AX175" i="2"/>
  <c r="BU176" i="2" l="1"/>
  <c r="BU118" i="5"/>
  <c r="AU119" i="5"/>
  <c r="AT119" i="5"/>
  <c r="AE119" i="5"/>
  <c r="K119" i="5"/>
  <c r="AW119" i="5"/>
  <c r="T119" i="5"/>
  <c r="U119" i="5" s="1"/>
  <c r="J120" i="5"/>
  <c r="BD119" i="5"/>
  <c r="AK118" i="5"/>
  <c r="AS118" i="5" s="1"/>
  <c r="AX118" i="5"/>
  <c r="AX216" i="4"/>
  <c r="BU216" i="4" s="1"/>
  <c r="AK216" i="4"/>
  <c r="AS216" i="4" s="1"/>
  <c r="AU217" i="4"/>
  <c r="AT217" i="4"/>
  <c r="AE217" i="4"/>
  <c r="J218" i="4"/>
  <c r="BD217" i="4"/>
  <c r="T217" i="4"/>
  <c r="U217" i="4" s="1"/>
  <c r="AW217" i="4"/>
  <c r="K217" i="4"/>
  <c r="AK176" i="2"/>
  <c r="AS176" i="2" s="1"/>
  <c r="AX176" i="2"/>
  <c r="BD177" i="2"/>
  <c r="AW177" i="2"/>
  <c r="T177" i="2"/>
  <c r="U177" i="2" s="1"/>
  <c r="K177" i="2"/>
  <c r="J178" i="2"/>
  <c r="AU177" i="2"/>
  <c r="AT177" i="2"/>
  <c r="AE177" i="2"/>
  <c r="BU119" i="5" l="1"/>
  <c r="BD120" i="5"/>
  <c r="AW120" i="5"/>
  <c r="AE120" i="5"/>
  <c r="J121" i="5"/>
  <c r="T120" i="5"/>
  <c r="U120" i="5" s="1"/>
  <c r="K120" i="5"/>
  <c r="AT120" i="5"/>
  <c r="AU120" i="5"/>
  <c r="AK119" i="5"/>
  <c r="AS119" i="5" s="1"/>
  <c r="AX119" i="5"/>
  <c r="AK217" i="4"/>
  <c r="AS217" i="4" s="1"/>
  <c r="AX217" i="4"/>
  <c r="BU217" i="4" s="1"/>
  <c r="AU218" i="4"/>
  <c r="AT218" i="4"/>
  <c r="J219" i="4"/>
  <c r="BD218" i="4"/>
  <c r="AW218" i="4"/>
  <c r="AE218" i="4"/>
  <c r="K218" i="4"/>
  <c r="T218" i="4"/>
  <c r="U218" i="4" s="1"/>
  <c r="AK177" i="2"/>
  <c r="AS177" i="2" s="1"/>
  <c r="AX177" i="2"/>
  <c r="BU177" i="2" s="1"/>
  <c r="BD178" i="2"/>
  <c r="AW178" i="2"/>
  <c r="T178" i="2"/>
  <c r="U178" i="2" s="1"/>
  <c r="K178" i="2"/>
  <c r="AU178" i="2"/>
  <c r="AT178" i="2"/>
  <c r="AE178" i="2"/>
  <c r="J179" i="2"/>
  <c r="BD121" i="5" l="1"/>
  <c r="AW121" i="5"/>
  <c r="T121" i="5"/>
  <c r="U121" i="5" s="1"/>
  <c r="K121" i="5"/>
  <c r="J122" i="5"/>
  <c r="AU121" i="5"/>
  <c r="AT121" i="5"/>
  <c r="AE121" i="5"/>
  <c r="AX120" i="5"/>
  <c r="AK120" i="5"/>
  <c r="AS120" i="5" s="1"/>
  <c r="BU120" i="5" s="1"/>
  <c r="AK218" i="4"/>
  <c r="AS218" i="4" s="1"/>
  <c r="AX218" i="4"/>
  <c r="BU218" i="4" s="1"/>
  <c r="AU219" i="4"/>
  <c r="AT219" i="4"/>
  <c r="AE219" i="4"/>
  <c r="K219" i="4"/>
  <c r="J220" i="4"/>
  <c r="BD219" i="4"/>
  <c r="AW219" i="4"/>
  <c r="T219" i="4"/>
  <c r="U219" i="4" s="1"/>
  <c r="AU179" i="2"/>
  <c r="AT179" i="2"/>
  <c r="AE179" i="2"/>
  <c r="J180" i="2"/>
  <c r="BD179" i="2"/>
  <c r="AW179" i="2"/>
  <c r="T179" i="2"/>
  <c r="U179" i="2" s="1"/>
  <c r="K179" i="2"/>
  <c r="AK178" i="2"/>
  <c r="AS178" i="2" s="1"/>
  <c r="AX178" i="2"/>
  <c r="BU178" i="2" s="1"/>
  <c r="BD122" i="5" l="1"/>
  <c r="AW122" i="5"/>
  <c r="T122" i="5"/>
  <c r="U122" i="5" s="1"/>
  <c r="K122" i="5"/>
  <c r="J123" i="5"/>
  <c r="AT122" i="5"/>
  <c r="AE122" i="5"/>
  <c r="AU122" i="5"/>
  <c r="AK121" i="5"/>
  <c r="AS121" i="5" s="1"/>
  <c r="AX121" i="5"/>
  <c r="BU121" i="5" s="1"/>
  <c r="BD220" i="4"/>
  <c r="AW220" i="4"/>
  <c r="AE220" i="4"/>
  <c r="J221" i="4"/>
  <c r="T220" i="4"/>
  <c r="U220" i="4" s="1"/>
  <c r="K220" i="4"/>
  <c r="AU220" i="4"/>
  <c r="AT220" i="4"/>
  <c r="AK219" i="4"/>
  <c r="AS219" i="4" s="1"/>
  <c r="AX219" i="4"/>
  <c r="BU219" i="4" s="1"/>
  <c r="AT180" i="2"/>
  <c r="J181" i="2"/>
  <c r="BD180" i="2"/>
  <c r="AW180" i="2"/>
  <c r="AE180" i="2"/>
  <c r="K180" i="2"/>
  <c r="T180" i="2"/>
  <c r="U180" i="2" s="1"/>
  <c r="AU180" i="2"/>
  <c r="AK179" i="2"/>
  <c r="AS179" i="2" s="1"/>
  <c r="AX179" i="2"/>
  <c r="BU179" i="2" s="1"/>
  <c r="BU180" i="2" l="1"/>
  <c r="BU122" i="5"/>
  <c r="AX122" i="5"/>
  <c r="AK122" i="5"/>
  <c r="AS122" i="5" s="1"/>
  <c r="BD123" i="5"/>
  <c r="AW123" i="5"/>
  <c r="T123" i="5"/>
  <c r="U123" i="5" s="1"/>
  <c r="K123" i="5"/>
  <c r="AU123" i="5"/>
  <c r="AT123" i="5"/>
  <c r="AE123" i="5"/>
  <c r="J124" i="5"/>
  <c r="BD221" i="4"/>
  <c r="AW221" i="4"/>
  <c r="T221" i="4"/>
  <c r="U221" i="4" s="1"/>
  <c r="K221" i="4"/>
  <c r="J222" i="4"/>
  <c r="AU221" i="4"/>
  <c r="AE221" i="4"/>
  <c r="AT221" i="4"/>
  <c r="AK220" i="4"/>
  <c r="AS220" i="4" s="1"/>
  <c r="AX220" i="4"/>
  <c r="BU220" i="4" s="1"/>
  <c r="AT181" i="2"/>
  <c r="AE181" i="2"/>
  <c r="K181" i="2"/>
  <c r="J182" i="2"/>
  <c r="BD181" i="2"/>
  <c r="AW181" i="2"/>
  <c r="T181" i="2"/>
  <c r="U181" i="2" s="1"/>
  <c r="AU181" i="2"/>
  <c r="AX180" i="2"/>
  <c r="AK180" i="2"/>
  <c r="AS180" i="2" s="1"/>
  <c r="AU124" i="5" l="1"/>
  <c r="AT124" i="5"/>
  <c r="AE124" i="5"/>
  <c r="J125" i="5"/>
  <c r="BD124" i="5"/>
  <c r="K124" i="5"/>
  <c r="T124" i="5"/>
  <c r="U124" i="5" s="1"/>
  <c r="AW124" i="5"/>
  <c r="AK123" i="5"/>
  <c r="AS123" i="5" s="1"/>
  <c r="AX123" i="5"/>
  <c r="BU123" i="5" s="1"/>
  <c r="AK221" i="4"/>
  <c r="AS221" i="4" s="1"/>
  <c r="AX221" i="4"/>
  <c r="BU221" i="4" s="1"/>
  <c r="BD222" i="4"/>
  <c r="AW222" i="4"/>
  <c r="T222" i="4"/>
  <c r="U222" i="4" s="1"/>
  <c r="K222" i="4"/>
  <c r="J223" i="4"/>
  <c r="AU222" i="4"/>
  <c r="AE222" i="4"/>
  <c r="AT222" i="4"/>
  <c r="BD182" i="2"/>
  <c r="AW182" i="2"/>
  <c r="T182" i="2"/>
  <c r="U182" i="2" s="1"/>
  <c r="K182" i="2"/>
  <c r="J183" i="2"/>
  <c r="AU182" i="2"/>
  <c r="AT182" i="2"/>
  <c r="AE182" i="2"/>
  <c r="AX181" i="2"/>
  <c r="BU181" i="2" s="1"/>
  <c r="AK181" i="2"/>
  <c r="AS181" i="2" s="1"/>
  <c r="BU124" i="5" l="1"/>
  <c r="AU125" i="5"/>
  <c r="AT125" i="5"/>
  <c r="AE125" i="5"/>
  <c r="K125" i="5"/>
  <c r="BD125" i="5"/>
  <c r="AW125" i="5"/>
  <c r="T125" i="5"/>
  <c r="U125" i="5" s="1"/>
  <c r="J126" i="5"/>
  <c r="AK124" i="5"/>
  <c r="AS124" i="5" s="1"/>
  <c r="AX124" i="5"/>
  <c r="BD223" i="4"/>
  <c r="AW223" i="4"/>
  <c r="T223" i="4"/>
  <c r="U223" i="4" s="1"/>
  <c r="K223" i="4"/>
  <c r="AU223" i="4"/>
  <c r="AE223" i="4"/>
  <c r="AT223" i="4"/>
  <c r="J224" i="4"/>
  <c r="AK222" i="4"/>
  <c r="AS222" i="4" s="1"/>
  <c r="AX222" i="4"/>
  <c r="BU222" i="4" s="1"/>
  <c r="AK182" i="2"/>
  <c r="AS182" i="2" s="1"/>
  <c r="BU182" i="2" s="1"/>
  <c r="AX182" i="2"/>
  <c r="AT183" i="2"/>
  <c r="AE183" i="2"/>
  <c r="BD183" i="2"/>
  <c r="AW183" i="2"/>
  <c r="T183" i="2"/>
  <c r="U183" i="2" s="1"/>
  <c r="K183" i="2"/>
  <c r="J184" i="2"/>
  <c r="AU183" i="2"/>
  <c r="BU183" i="2" l="1"/>
  <c r="BU125" i="5"/>
  <c r="AU126" i="5"/>
  <c r="AT126" i="5"/>
  <c r="AE126" i="5"/>
  <c r="K126" i="5"/>
  <c r="AW126" i="5"/>
  <c r="T126" i="5"/>
  <c r="U126" i="5" s="1"/>
  <c r="J127" i="5"/>
  <c r="BD126" i="5"/>
  <c r="AK125" i="5"/>
  <c r="AS125" i="5" s="1"/>
  <c r="AX125" i="5"/>
  <c r="AU224" i="4"/>
  <c r="AT224" i="4"/>
  <c r="AE224" i="4"/>
  <c r="J225" i="4"/>
  <c r="BD224" i="4"/>
  <c r="AW224" i="4"/>
  <c r="T224" i="4"/>
  <c r="U224" i="4" s="1"/>
  <c r="K224" i="4"/>
  <c r="AK223" i="4"/>
  <c r="AS223" i="4" s="1"/>
  <c r="AX223" i="4"/>
  <c r="BU223" i="4" s="1"/>
  <c r="AX183" i="2"/>
  <c r="AK183" i="2"/>
  <c r="AS183" i="2" s="1"/>
  <c r="AT184" i="2"/>
  <c r="AE184" i="2"/>
  <c r="BD184" i="2"/>
  <c r="AW184" i="2"/>
  <c r="T184" i="2"/>
  <c r="U184" i="2" s="1"/>
  <c r="K184" i="2"/>
  <c r="J185" i="2"/>
  <c r="AU184" i="2"/>
  <c r="BU184" i="2" l="1"/>
  <c r="BD127" i="5"/>
  <c r="AW127" i="5"/>
  <c r="AE127" i="5"/>
  <c r="J128" i="5"/>
  <c r="T127" i="5"/>
  <c r="U127" i="5" s="1"/>
  <c r="K127" i="5"/>
  <c r="AT127" i="5"/>
  <c r="AU127" i="5"/>
  <c r="AK126" i="5"/>
  <c r="AS126" i="5" s="1"/>
  <c r="AX126" i="5"/>
  <c r="BU126" i="5" s="1"/>
  <c r="AU225" i="4"/>
  <c r="AT225" i="4"/>
  <c r="AE225" i="4"/>
  <c r="K225" i="4"/>
  <c r="J226" i="4"/>
  <c r="BD225" i="4"/>
  <c r="AW225" i="4"/>
  <c r="T225" i="4"/>
  <c r="U225" i="4" s="1"/>
  <c r="AK224" i="4"/>
  <c r="AS224" i="4" s="1"/>
  <c r="AX224" i="4"/>
  <c r="BU224" i="4" s="1"/>
  <c r="AX184" i="2"/>
  <c r="AK184" i="2"/>
  <c r="AS184" i="2" s="1"/>
  <c r="J186" i="2"/>
  <c r="AT185" i="2"/>
  <c r="AE185" i="2"/>
  <c r="BD185" i="2"/>
  <c r="AW185" i="2"/>
  <c r="T185" i="2"/>
  <c r="U185" i="2" s="1"/>
  <c r="K185" i="2"/>
  <c r="AU185" i="2"/>
  <c r="BD128" i="5" l="1"/>
  <c r="AW128" i="5"/>
  <c r="T128" i="5"/>
  <c r="U128" i="5" s="1"/>
  <c r="K128" i="5"/>
  <c r="J129" i="5"/>
  <c r="AU128" i="5"/>
  <c r="AT128" i="5"/>
  <c r="AE128" i="5"/>
  <c r="AX127" i="5"/>
  <c r="AK127" i="5"/>
  <c r="AS127" i="5" s="1"/>
  <c r="BU127" i="5" s="1"/>
  <c r="AK225" i="4"/>
  <c r="AS225" i="4" s="1"/>
  <c r="AX225" i="4"/>
  <c r="BU225" i="4" s="1"/>
  <c r="AU226" i="4"/>
  <c r="AT226" i="4"/>
  <c r="AE226" i="4"/>
  <c r="K226" i="4"/>
  <c r="J227" i="4"/>
  <c r="BD226" i="4"/>
  <c r="AW226" i="4"/>
  <c r="T226" i="4"/>
  <c r="U226" i="4" s="1"/>
  <c r="AU186" i="2"/>
  <c r="AT186" i="2"/>
  <c r="AE186" i="2"/>
  <c r="J187" i="2"/>
  <c r="BD186" i="2"/>
  <c r="AW186" i="2"/>
  <c r="K186" i="2"/>
  <c r="T186" i="2"/>
  <c r="U186" i="2" s="1"/>
  <c r="AX185" i="2"/>
  <c r="BU185" i="2" s="1"/>
  <c r="AK185" i="2"/>
  <c r="AS185" i="2" s="1"/>
  <c r="BU128" i="5" l="1"/>
  <c r="AK128" i="5"/>
  <c r="AS128" i="5" s="1"/>
  <c r="AX128" i="5"/>
  <c r="BD129" i="5"/>
  <c r="AW129" i="5"/>
  <c r="T129" i="5"/>
  <c r="U129" i="5" s="1"/>
  <c r="K129" i="5"/>
  <c r="J130" i="5"/>
  <c r="AT129" i="5"/>
  <c r="AE129" i="5"/>
  <c r="AU129" i="5"/>
  <c r="BD227" i="4"/>
  <c r="AW227" i="4"/>
  <c r="AE227" i="4"/>
  <c r="J228" i="4"/>
  <c r="T227" i="4"/>
  <c r="U227" i="4" s="1"/>
  <c r="K227" i="4"/>
  <c r="AU227" i="4"/>
  <c r="AT227" i="4"/>
  <c r="AK226" i="4"/>
  <c r="AS226" i="4" s="1"/>
  <c r="AX226" i="4"/>
  <c r="BU226" i="4" s="1"/>
  <c r="AU187" i="2"/>
  <c r="AT187" i="2"/>
  <c r="J188" i="2"/>
  <c r="BD187" i="2"/>
  <c r="AW187" i="2"/>
  <c r="AE187" i="2"/>
  <c r="K187" i="2"/>
  <c r="T187" i="2"/>
  <c r="U187" i="2" s="1"/>
  <c r="AK186" i="2"/>
  <c r="AS186" i="2" s="1"/>
  <c r="AX186" i="2"/>
  <c r="BU186" i="2" s="1"/>
  <c r="BU187" i="2" l="1"/>
  <c r="BD130" i="5"/>
  <c r="AW130" i="5"/>
  <c r="T130" i="5"/>
  <c r="U130" i="5" s="1"/>
  <c r="K130" i="5"/>
  <c r="AU130" i="5"/>
  <c r="AT130" i="5"/>
  <c r="J131" i="5"/>
  <c r="AE130" i="5"/>
  <c r="AX129" i="5"/>
  <c r="BU129" i="5" s="1"/>
  <c r="AK129" i="5"/>
  <c r="AS129" i="5" s="1"/>
  <c r="AK227" i="4"/>
  <c r="AS227" i="4" s="1"/>
  <c r="AX227" i="4"/>
  <c r="BU227" i="4" s="1"/>
  <c r="BD228" i="4"/>
  <c r="AW228" i="4"/>
  <c r="T228" i="4"/>
  <c r="U228" i="4" s="1"/>
  <c r="K228" i="4"/>
  <c r="J229" i="4"/>
  <c r="AU228" i="4"/>
  <c r="AT228" i="4"/>
  <c r="AE228" i="4"/>
  <c r="AU188" i="2"/>
  <c r="AT188" i="2"/>
  <c r="AE188" i="2"/>
  <c r="K188" i="2"/>
  <c r="J189" i="2"/>
  <c r="BD188" i="2"/>
  <c r="AW188" i="2"/>
  <c r="T188" i="2"/>
  <c r="U188" i="2" s="1"/>
  <c r="AK187" i="2"/>
  <c r="AS187" i="2" s="1"/>
  <c r="AX187" i="2"/>
  <c r="BU188" i="2" l="1"/>
  <c r="BU130" i="5"/>
  <c r="AX130" i="5"/>
  <c r="AK130" i="5"/>
  <c r="AS130" i="5" s="1"/>
  <c r="AU131" i="5"/>
  <c r="AT131" i="5"/>
  <c r="AE131" i="5"/>
  <c r="J132" i="5"/>
  <c r="BD131" i="5"/>
  <c r="K131" i="5"/>
  <c r="AW131" i="5"/>
  <c r="T131" i="5"/>
  <c r="U131" i="5" s="1"/>
  <c r="BD229" i="4"/>
  <c r="AW229" i="4"/>
  <c r="T229" i="4"/>
  <c r="U229" i="4" s="1"/>
  <c r="K229" i="4"/>
  <c r="J230" i="4"/>
  <c r="AU229" i="4"/>
  <c r="AT229" i="4"/>
  <c r="AE229" i="4"/>
  <c r="AK228" i="4"/>
  <c r="AS228" i="4" s="1"/>
  <c r="AX228" i="4"/>
  <c r="BU228" i="4" s="1"/>
  <c r="AK188" i="2"/>
  <c r="AS188" i="2" s="1"/>
  <c r="AX188" i="2"/>
  <c r="AT189" i="2"/>
  <c r="AE189" i="2"/>
  <c r="BD189" i="2"/>
  <c r="AW189" i="2"/>
  <c r="T189" i="2"/>
  <c r="U189" i="2" s="1"/>
  <c r="K189" i="2"/>
  <c r="J190" i="2"/>
  <c r="AU189" i="2"/>
  <c r="AU132" i="5" l="1"/>
  <c r="AT132" i="5"/>
  <c r="AE132" i="5"/>
  <c r="K132" i="5"/>
  <c r="BD132" i="5"/>
  <c r="AW132" i="5"/>
  <c r="T132" i="5"/>
  <c r="U132" i="5" s="1"/>
  <c r="J133" i="5"/>
  <c r="AK131" i="5"/>
  <c r="AS131" i="5" s="1"/>
  <c r="AX131" i="5"/>
  <c r="BU131" i="5" s="1"/>
  <c r="AK229" i="4"/>
  <c r="AS229" i="4" s="1"/>
  <c r="AX229" i="4"/>
  <c r="BU229" i="4" s="1"/>
  <c r="BD230" i="4"/>
  <c r="AW230" i="4"/>
  <c r="T230" i="4"/>
  <c r="U230" i="4" s="1"/>
  <c r="K230" i="4"/>
  <c r="AU230" i="4"/>
  <c r="J231" i="4"/>
  <c r="AE230" i="4"/>
  <c r="AT230" i="4"/>
  <c r="AX189" i="2"/>
  <c r="AK189" i="2"/>
  <c r="AS189" i="2" s="1"/>
  <c r="BU189" i="2" s="1"/>
  <c r="AT190" i="2"/>
  <c r="AE190" i="2"/>
  <c r="BD190" i="2"/>
  <c r="AW190" i="2"/>
  <c r="T190" i="2"/>
  <c r="U190" i="2" s="1"/>
  <c r="K190" i="2"/>
  <c r="J191" i="2"/>
  <c r="AU190" i="2"/>
  <c r="BU132" i="5" l="1"/>
  <c r="AU133" i="5"/>
  <c r="AT133" i="5"/>
  <c r="AE133" i="5"/>
  <c r="K133" i="5"/>
  <c r="AW133" i="5"/>
  <c r="T133" i="5"/>
  <c r="U133" i="5" s="1"/>
  <c r="J134" i="5"/>
  <c r="BD133" i="5"/>
  <c r="AK132" i="5"/>
  <c r="AS132" i="5" s="1"/>
  <c r="AX132" i="5"/>
  <c r="AU231" i="4"/>
  <c r="AT231" i="4"/>
  <c r="AE231" i="4"/>
  <c r="J232" i="4"/>
  <c r="BD231" i="4"/>
  <c r="AW231" i="4"/>
  <c r="T231" i="4"/>
  <c r="U231" i="4" s="1"/>
  <c r="K231" i="4"/>
  <c r="AK230" i="4"/>
  <c r="AS230" i="4" s="1"/>
  <c r="AX230" i="4"/>
  <c r="BU230" i="4" s="1"/>
  <c r="AX190" i="2"/>
  <c r="BU190" i="2" s="1"/>
  <c r="AK190" i="2"/>
  <c r="AS190" i="2" s="1"/>
  <c r="AT191" i="2"/>
  <c r="AE191" i="2"/>
  <c r="BD191" i="2"/>
  <c r="AW191" i="2"/>
  <c r="T191" i="2"/>
  <c r="U191" i="2" s="1"/>
  <c r="K191" i="2"/>
  <c r="J192" i="2"/>
  <c r="AU191" i="2"/>
  <c r="BD134" i="5" l="1"/>
  <c r="AW134" i="5"/>
  <c r="AE134" i="5"/>
  <c r="T134" i="5"/>
  <c r="U134" i="5" s="1"/>
  <c r="K134" i="5"/>
  <c r="AT134" i="5"/>
  <c r="J135" i="5"/>
  <c r="AU134" i="5"/>
  <c r="AK133" i="5"/>
  <c r="AS133" i="5" s="1"/>
  <c r="AX133" i="5"/>
  <c r="BU133" i="5" s="1"/>
  <c r="AU232" i="4"/>
  <c r="AT232" i="4"/>
  <c r="AE232" i="4"/>
  <c r="K232" i="4"/>
  <c r="J233" i="4"/>
  <c r="BD232" i="4"/>
  <c r="AW232" i="4"/>
  <c r="T232" i="4"/>
  <c r="U232" i="4" s="1"/>
  <c r="AK231" i="4"/>
  <c r="AS231" i="4" s="1"/>
  <c r="AX231" i="4"/>
  <c r="BU231" i="4" s="1"/>
  <c r="J193" i="2"/>
  <c r="AT192" i="2"/>
  <c r="AE192" i="2"/>
  <c r="BD192" i="2"/>
  <c r="AW192" i="2"/>
  <c r="T192" i="2"/>
  <c r="U192" i="2" s="1"/>
  <c r="K192" i="2"/>
  <c r="AU192" i="2"/>
  <c r="AX191" i="2"/>
  <c r="BU191" i="2" s="1"/>
  <c r="AK191" i="2"/>
  <c r="AS191" i="2" s="1"/>
  <c r="AT135" i="5" l="1"/>
  <c r="AE135" i="5"/>
  <c r="BD135" i="5"/>
  <c r="AW135" i="5"/>
  <c r="T135" i="5"/>
  <c r="U135" i="5" s="1"/>
  <c r="K135" i="5"/>
  <c r="J136" i="5"/>
  <c r="AU135" i="5"/>
  <c r="AX134" i="5"/>
  <c r="BU134" i="5" s="1"/>
  <c r="AK134" i="5"/>
  <c r="AS134" i="5" s="1"/>
  <c r="AK232" i="4"/>
  <c r="AS232" i="4" s="1"/>
  <c r="AX232" i="4"/>
  <c r="BU232" i="4" s="1"/>
  <c r="AU233" i="4"/>
  <c r="AT233" i="4"/>
  <c r="AE233" i="4"/>
  <c r="K233" i="4"/>
  <c r="J234" i="4"/>
  <c r="BD233" i="4"/>
  <c r="AW233" i="4"/>
  <c r="T233" i="4"/>
  <c r="U233" i="4" s="1"/>
  <c r="AX192" i="2"/>
  <c r="BU192" i="2" s="1"/>
  <c r="AK192" i="2"/>
  <c r="AS192" i="2" s="1"/>
  <c r="AU193" i="2"/>
  <c r="AT193" i="2"/>
  <c r="AE193" i="2"/>
  <c r="K193" i="2"/>
  <c r="T193" i="2"/>
  <c r="U193" i="2" s="1"/>
  <c r="J194" i="2"/>
  <c r="BD193" i="2"/>
  <c r="AW193" i="2"/>
  <c r="AT136" i="5" l="1"/>
  <c r="AE136" i="5"/>
  <c r="BD136" i="5"/>
  <c r="AW136" i="5"/>
  <c r="T136" i="5"/>
  <c r="U136" i="5" s="1"/>
  <c r="K136" i="5"/>
  <c r="J137" i="5"/>
  <c r="AU136" i="5"/>
  <c r="AX135" i="5"/>
  <c r="BU135" i="5" s="1"/>
  <c r="AK135" i="5"/>
  <c r="AS135" i="5" s="1"/>
  <c r="BD234" i="4"/>
  <c r="AW234" i="4"/>
  <c r="AE234" i="4"/>
  <c r="T234" i="4"/>
  <c r="U234" i="4" s="1"/>
  <c r="K234" i="4"/>
  <c r="J235" i="4"/>
  <c r="AU234" i="4"/>
  <c r="AT234" i="4"/>
  <c r="AK233" i="4"/>
  <c r="AS233" i="4" s="1"/>
  <c r="AX233" i="4"/>
  <c r="BU233" i="4" s="1"/>
  <c r="AU194" i="2"/>
  <c r="AT194" i="2"/>
  <c r="J195" i="2"/>
  <c r="BD194" i="2"/>
  <c r="AW194" i="2"/>
  <c r="T194" i="2"/>
  <c r="U194" i="2" s="1"/>
  <c r="K194" i="2"/>
  <c r="AE194" i="2"/>
  <c r="AK193" i="2"/>
  <c r="AS193" i="2" s="1"/>
  <c r="AX193" i="2"/>
  <c r="BU193" i="2" l="1"/>
  <c r="BU194" i="2"/>
  <c r="BU136" i="5"/>
  <c r="AT137" i="5"/>
  <c r="AE137" i="5"/>
  <c r="J138" i="5"/>
  <c r="BD137" i="5"/>
  <c r="AW137" i="5"/>
  <c r="T137" i="5"/>
  <c r="U137" i="5" s="1"/>
  <c r="K137" i="5"/>
  <c r="AU137" i="5"/>
  <c r="AX136" i="5"/>
  <c r="AK136" i="5"/>
  <c r="AS136" i="5" s="1"/>
  <c r="AK234" i="4"/>
  <c r="AS234" i="4" s="1"/>
  <c r="AX234" i="4"/>
  <c r="BU234" i="4" s="1"/>
  <c r="AT235" i="4"/>
  <c r="AE235" i="4"/>
  <c r="BD235" i="4"/>
  <c r="AW235" i="4"/>
  <c r="T235" i="4"/>
  <c r="U235" i="4" s="1"/>
  <c r="K235" i="4"/>
  <c r="J236" i="4"/>
  <c r="AU235" i="4"/>
  <c r="AT195" i="2"/>
  <c r="AW195" i="2"/>
  <c r="AE195" i="2"/>
  <c r="K195" i="2"/>
  <c r="BD195" i="2"/>
  <c r="T195" i="2"/>
  <c r="U195" i="2" s="1"/>
  <c r="J196" i="2"/>
  <c r="AU195" i="2"/>
  <c r="AK194" i="2"/>
  <c r="AS194" i="2" s="1"/>
  <c r="AX194" i="2"/>
  <c r="J139" i="5" l="1"/>
  <c r="BD138" i="5"/>
  <c r="AW138" i="5"/>
  <c r="T138" i="5"/>
  <c r="U138" i="5" s="1"/>
  <c r="K138" i="5"/>
  <c r="AT138" i="5"/>
  <c r="AE138" i="5"/>
  <c r="AU138" i="5"/>
  <c r="AX137" i="5"/>
  <c r="BU137" i="5" s="1"/>
  <c r="AK137" i="5"/>
  <c r="AS137" i="5" s="1"/>
  <c r="AX235" i="4"/>
  <c r="BU235" i="4" s="1"/>
  <c r="AK235" i="4"/>
  <c r="AS235" i="4" s="1"/>
  <c r="AT236" i="4"/>
  <c r="AE236" i="4"/>
  <c r="BD236" i="4"/>
  <c r="AW236" i="4"/>
  <c r="T236" i="4"/>
  <c r="U236" i="4" s="1"/>
  <c r="K236" i="4"/>
  <c r="J237" i="4"/>
  <c r="AU236" i="4"/>
  <c r="AU196" i="2"/>
  <c r="AE196" i="2"/>
  <c r="T196" i="2"/>
  <c r="U196" i="2" s="1"/>
  <c r="J197" i="2"/>
  <c r="AW196" i="2"/>
  <c r="K196" i="2"/>
  <c r="AT196" i="2"/>
  <c r="BD196" i="2"/>
  <c r="AX195" i="2"/>
  <c r="BU195" i="2" s="1"/>
  <c r="AK195" i="2"/>
  <c r="AS195" i="2" s="1"/>
  <c r="BU138" i="5" l="1"/>
  <c r="AX138" i="5"/>
  <c r="AK138" i="5"/>
  <c r="AS138" i="5" s="1"/>
  <c r="J140" i="5"/>
  <c r="BD139" i="5"/>
  <c r="AW139" i="5"/>
  <c r="T139" i="5"/>
  <c r="U139" i="5" s="1"/>
  <c r="AU139" i="5"/>
  <c r="AT139" i="5"/>
  <c r="K139" i="5"/>
  <c r="AE139" i="5"/>
  <c r="AX236" i="4"/>
  <c r="BU236" i="4" s="1"/>
  <c r="AK236" i="4"/>
  <c r="AS236" i="4" s="1"/>
  <c r="AT237" i="4"/>
  <c r="AE237" i="4"/>
  <c r="J238" i="4"/>
  <c r="BD237" i="4"/>
  <c r="AW237" i="4"/>
  <c r="T237" i="4"/>
  <c r="U237" i="4" s="1"/>
  <c r="K237" i="4"/>
  <c r="AU237" i="4"/>
  <c r="BD197" i="2"/>
  <c r="AW197" i="2"/>
  <c r="AE197" i="2"/>
  <c r="K197" i="2"/>
  <c r="AU197" i="2"/>
  <c r="T197" i="2"/>
  <c r="U197" i="2" s="1"/>
  <c r="AT197" i="2"/>
  <c r="J198" i="2"/>
  <c r="AK196" i="2"/>
  <c r="AS196" i="2" s="1"/>
  <c r="AX196" i="2"/>
  <c r="BU196" i="2" l="1"/>
  <c r="J141" i="5"/>
  <c r="BD140" i="5"/>
  <c r="AW140" i="5"/>
  <c r="T140" i="5"/>
  <c r="U140" i="5" s="1"/>
  <c r="AT140" i="5"/>
  <c r="K140" i="5"/>
  <c r="AE140" i="5"/>
  <c r="AU140" i="5"/>
  <c r="AX139" i="5"/>
  <c r="BU139" i="5" s="1"/>
  <c r="AK139" i="5"/>
  <c r="AS139" i="5" s="1"/>
  <c r="AX237" i="4"/>
  <c r="BU237" i="4" s="1"/>
  <c r="AK237" i="4"/>
  <c r="AS237" i="4" s="1"/>
  <c r="J239" i="4"/>
  <c r="BD238" i="4"/>
  <c r="AW238" i="4"/>
  <c r="T238" i="4"/>
  <c r="U238" i="4" s="1"/>
  <c r="K238" i="4"/>
  <c r="AU238" i="4"/>
  <c r="AT238" i="4"/>
  <c r="AE238" i="4"/>
  <c r="J199" i="2"/>
  <c r="AE198" i="2"/>
  <c r="AU198" i="2"/>
  <c r="T198" i="2"/>
  <c r="U198" i="2" s="1"/>
  <c r="K198" i="2"/>
  <c r="BD198" i="2"/>
  <c r="AT198" i="2"/>
  <c r="AW198" i="2"/>
  <c r="AK197" i="2"/>
  <c r="AS197" i="2" s="1"/>
  <c r="BU197" i="2" s="1"/>
  <c r="AP197" i="2"/>
  <c r="AP198" i="2" s="1"/>
  <c r="AX197" i="2"/>
  <c r="AX140" i="5" l="1"/>
  <c r="BU140" i="5" s="1"/>
  <c r="AK140" i="5"/>
  <c r="AS140" i="5" s="1"/>
  <c r="AU141" i="5"/>
  <c r="AT141" i="5"/>
  <c r="BD141" i="5"/>
  <c r="J142" i="5"/>
  <c r="AE141" i="5"/>
  <c r="T141" i="5"/>
  <c r="U141" i="5" s="1"/>
  <c r="K141" i="5"/>
  <c r="AW141" i="5"/>
  <c r="AT239" i="4"/>
  <c r="J240" i="4"/>
  <c r="BD239" i="4"/>
  <c r="AW239" i="4"/>
  <c r="T239" i="4"/>
  <c r="U239" i="4" s="1"/>
  <c r="AU239" i="4"/>
  <c r="K239" i="4"/>
  <c r="AE239" i="4"/>
  <c r="AK238" i="4"/>
  <c r="AS238" i="4" s="1"/>
  <c r="AX238" i="4"/>
  <c r="BU238" i="4" s="1"/>
  <c r="AX198" i="2"/>
  <c r="BU198" i="2" s="1"/>
  <c r="AK198" i="2"/>
  <c r="AS198" i="2" s="1"/>
  <c r="J200" i="2"/>
  <c r="AU199" i="2"/>
  <c r="BD199" i="2"/>
  <c r="AT199" i="2"/>
  <c r="AE199" i="2"/>
  <c r="T199" i="2"/>
  <c r="U199" i="2" s="1"/>
  <c r="K199" i="2"/>
  <c r="AW199" i="2"/>
  <c r="AK141" i="5" l="1"/>
  <c r="AS141" i="5" s="1"/>
  <c r="BU141" i="5" s="1"/>
  <c r="AX141" i="5"/>
  <c r="AU142" i="5"/>
  <c r="AT142" i="5"/>
  <c r="AE142" i="5"/>
  <c r="BD142" i="5"/>
  <c r="J143" i="5"/>
  <c r="K142" i="5"/>
  <c r="AW142" i="5"/>
  <c r="T142" i="5"/>
  <c r="U142" i="5" s="1"/>
  <c r="AX239" i="4"/>
  <c r="BU239" i="4" s="1"/>
  <c r="AK239" i="4"/>
  <c r="AS239" i="4" s="1"/>
  <c r="AT240" i="4"/>
  <c r="AE240" i="4"/>
  <c r="K240" i="4"/>
  <c r="J241" i="4"/>
  <c r="BD240" i="4"/>
  <c r="AW240" i="4"/>
  <c r="T240" i="4"/>
  <c r="U240" i="4" s="1"/>
  <c r="AU240" i="4"/>
  <c r="AK199" i="2"/>
  <c r="AS199" i="2" s="1"/>
  <c r="AX199" i="2"/>
  <c r="AU200" i="2"/>
  <c r="J201" i="2"/>
  <c r="AW200" i="2"/>
  <c r="BD200" i="2"/>
  <c r="AT200" i="2"/>
  <c r="AE200" i="2"/>
  <c r="T200" i="2"/>
  <c r="U200" i="2" s="1"/>
  <c r="K200" i="2"/>
  <c r="BU199" i="2" l="1"/>
  <c r="BU142" i="5"/>
  <c r="AU143" i="5"/>
  <c r="AT143" i="5"/>
  <c r="AE143" i="5"/>
  <c r="K143" i="5"/>
  <c r="AW143" i="5"/>
  <c r="T143" i="5"/>
  <c r="U143" i="5" s="1"/>
  <c r="J144" i="5"/>
  <c r="BD143" i="5"/>
  <c r="AK142" i="5"/>
  <c r="AS142" i="5" s="1"/>
  <c r="AX142" i="5"/>
  <c r="AX240" i="4"/>
  <c r="BU240" i="4" s="1"/>
  <c r="AK240" i="4"/>
  <c r="AS240" i="4" s="1"/>
  <c r="J242" i="4"/>
  <c r="T241" i="4"/>
  <c r="U241" i="4" s="1"/>
  <c r="K241" i="4"/>
  <c r="AU241" i="4"/>
  <c r="AW241" i="4"/>
  <c r="AE241" i="4"/>
  <c r="AT241" i="4"/>
  <c r="BD241" i="4"/>
  <c r="AK200" i="2"/>
  <c r="AS200" i="2" s="1"/>
  <c r="AX200" i="2"/>
  <c r="BU200" i="2" s="1"/>
  <c r="AT201" i="2"/>
  <c r="AE201" i="2"/>
  <c r="J202" i="2"/>
  <c r="BD201" i="2"/>
  <c r="AW201" i="2"/>
  <c r="T201" i="2"/>
  <c r="U201" i="2" s="1"/>
  <c r="K201" i="2"/>
  <c r="AU201" i="2"/>
  <c r="BU143" i="5" l="1"/>
  <c r="AU144" i="5"/>
  <c r="J145" i="5"/>
  <c r="AT144" i="5"/>
  <c r="AE144" i="5"/>
  <c r="BD144" i="5"/>
  <c r="K144" i="5"/>
  <c r="AW144" i="5"/>
  <c r="T144" i="5"/>
  <c r="U144" i="5" s="1"/>
  <c r="AK143" i="5"/>
  <c r="AS143" i="5" s="1"/>
  <c r="AX143" i="5"/>
  <c r="AK241" i="4"/>
  <c r="AS241" i="4" s="1"/>
  <c r="AX241" i="4"/>
  <c r="BU241" i="4" s="1"/>
  <c r="J243" i="4"/>
  <c r="AU242" i="4"/>
  <c r="BD242" i="4"/>
  <c r="AT242" i="4"/>
  <c r="AE242" i="4"/>
  <c r="T242" i="4"/>
  <c r="U242" i="4" s="1"/>
  <c r="K242" i="4"/>
  <c r="AW242" i="4"/>
  <c r="AX201" i="2"/>
  <c r="BU201" i="2" s="1"/>
  <c r="AK201" i="2"/>
  <c r="AS201" i="2" s="1"/>
  <c r="J203" i="2"/>
  <c r="BD202" i="2"/>
  <c r="AW202" i="2"/>
  <c r="AE202" i="2"/>
  <c r="K202" i="2"/>
  <c r="T202" i="2"/>
  <c r="U202" i="2" s="1"/>
  <c r="AT202" i="2"/>
  <c r="AU202" i="2"/>
  <c r="BD145" i="5" l="1"/>
  <c r="AW145" i="5"/>
  <c r="T145" i="5"/>
  <c r="U145" i="5" s="1"/>
  <c r="K145" i="5"/>
  <c r="J146" i="5"/>
  <c r="AT145" i="5"/>
  <c r="AE145" i="5"/>
  <c r="AU145" i="5"/>
  <c r="AK144" i="5"/>
  <c r="AS144" i="5" s="1"/>
  <c r="AX144" i="5"/>
  <c r="BU144" i="5" s="1"/>
  <c r="AK242" i="4"/>
  <c r="AS242" i="4" s="1"/>
  <c r="AX242" i="4"/>
  <c r="BU242" i="4" s="1"/>
  <c r="J244" i="4"/>
  <c r="AU243" i="4"/>
  <c r="BD243" i="4"/>
  <c r="AT243" i="4"/>
  <c r="AE243" i="4"/>
  <c r="T243" i="4"/>
  <c r="U243" i="4" s="1"/>
  <c r="K243" i="4"/>
  <c r="AW243" i="4"/>
  <c r="J204" i="2"/>
  <c r="BD203" i="2"/>
  <c r="AW203" i="2"/>
  <c r="T203" i="2"/>
  <c r="U203" i="2" s="1"/>
  <c r="AE203" i="2"/>
  <c r="AU203" i="2"/>
  <c r="AT203" i="2"/>
  <c r="K203" i="2"/>
  <c r="AX202" i="2"/>
  <c r="AK202" i="2"/>
  <c r="AS202" i="2" s="1"/>
  <c r="BU202" i="2" l="1"/>
  <c r="BU145" i="5"/>
  <c r="AX145" i="5"/>
  <c r="AK145" i="5"/>
  <c r="AS145" i="5" s="1"/>
  <c r="AT146" i="5"/>
  <c r="J147" i="5"/>
  <c r="BD146" i="5"/>
  <c r="AW146" i="5"/>
  <c r="AE146" i="5"/>
  <c r="K146" i="5"/>
  <c r="AU146" i="5"/>
  <c r="T146" i="5"/>
  <c r="U146" i="5" s="1"/>
  <c r="AK243" i="4"/>
  <c r="AS243" i="4" s="1"/>
  <c r="AX243" i="4"/>
  <c r="BU243" i="4" s="1"/>
  <c r="AU244" i="4"/>
  <c r="J245" i="4"/>
  <c r="AW244" i="4"/>
  <c r="BD244" i="4"/>
  <c r="AT244" i="4"/>
  <c r="AE244" i="4"/>
  <c r="T244" i="4"/>
  <c r="U244" i="4" s="1"/>
  <c r="K244" i="4"/>
  <c r="AK203" i="2"/>
  <c r="AS203" i="2" s="1"/>
  <c r="AX203" i="2"/>
  <c r="BD204" i="2"/>
  <c r="AW204" i="2"/>
  <c r="J205" i="2"/>
  <c r="AE204" i="2"/>
  <c r="T204" i="2"/>
  <c r="U204" i="2" s="1"/>
  <c r="K204" i="2"/>
  <c r="AU204" i="2"/>
  <c r="AT204" i="2"/>
  <c r="BU146" i="5" l="1"/>
  <c r="AT147" i="5"/>
  <c r="AE147" i="5"/>
  <c r="K147" i="5"/>
  <c r="J148" i="5"/>
  <c r="BD147" i="5"/>
  <c r="AW147" i="5"/>
  <c r="T147" i="5"/>
  <c r="U147" i="5" s="1"/>
  <c r="AU147" i="5"/>
  <c r="AX146" i="5"/>
  <c r="AK146" i="5"/>
  <c r="AS146" i="5" s="1"/>
  <c r="AK244" i="4"/>
  <c r="AS244" i="4" s="1"/>
  <c r="AX244" i="4"/>
  <c r="BU244" i="4" s="1"/>
  <c r="AT245" i="4"/>
  <c r="AE245" i="4"/>
  <c r="J246" i="4"/>
  <c r="BD245" i="4"/>
  <c r="AW245" i="4"/>
  <c r="T245" i="4"/>
  <c r="U245" i="4" s="1"/>
  <c r="K245" i="4"/>
  <c r="AU245" i="4"/>
  <c r="AK204" i="2"/>
  <c r="AS204" i="2" s="1"/>
  <c r="BU204" i="2" s="1"/>
  <c r="AP204" i="2"/>
  <c r="AP205" i="2" s="1"/>
  <c r="AX204" i="2"/>
  <c r="AU205" i="2"/>
  <c r="T205" i="2"/>
  <c r="U205" i="2" s="1"/>
  <c r="K205" i="2"/>
  <c r="AT205" i="2"/>
  <c r="AW205" i="2"/>
  <c r="AE205" i="2"/>
  <c r="BD205" i="2"/>
  <c r="J206" i="2"/>
  <c r="BU203" i="2" l="1"/>
  <c r="T148" i="5"/>
  <c r="U148" i="5" s="1"/>
  <c r="K148" i="5"/>
  <c r="J149" i="5"/>
  <c r="AU148" i="5"/>
  <c r="AW148" i="5"/>
  <c r="AE148" i="5"/>
  <c r="AT148" i="5"/>
  <c r="BD148" i="5"/>
  <c r="AX147" i="5"/>
  <c r="BU147" i="5" s="1"/>
  <c r="AK147" i="5"/>
  <c r="AS147" i="5" s="1"/>
  <c r="AX245" i="4"/>
  <c r="BU245" i="4" s="1"/>
  <c r="AK245" i="4"/>
  <c r="AS245" i="4" s="1"/>
  <c r="J247" i="4"/>
  <c r="BD246" i="4"/>
  <c r="AW246" i="4"/>
  <c r="AE246" i="4"/>
  <c r="K246" i="4"/>
  <c r="T246" i="4"/>
  <c r="U246" i="4" s="1"/>
  <c r="AU246" i="4"/>
  <c r="AT246" i="4"/>
  <c r="AU206" i="2"/>
  <c r="AT206" i="2"/>
  <c r="AE206" i="2"/>
  <c r="BD206" i="2"/>
  <c r="J207" i="2"/>
  <c r="K206" i="2"/>
  <c r="AW206" i="2"/>
  <c r="T206" i="2"/>
  <c r="U206" i="2" s="1"/>
  <c r="AX205" i="2"/>
  <c r="BU205" i="2" s="1"/>
  <c r="AK205" i="2"/>
  <c r="AS205" i="2" s="1"/>
  <c r="BD149" i="5" l="1"/>
  <c r="AW149" i="5"/>
  <c r="T149" i="5"/>
  <c r="U149" i="5" s="1"/>
  <c r="K149" i="5"/>
  <c r="J150" i="5"/>
  <c r="AT149" i="5"/>
  <c r="AE149" i="5"/>
  <c r="AU149" i="5"/>
  <c r="AK148" i="5"/>
  <c r="AS148" i="5" s="1"/>
  <c r="AX148" i="5"/>
  <c r="BU148" i="5" s="1"/>
  <c r="J248" i="4"/>
  <c r="BD247" i="4"/>
  <c r="AW247" i="4"/>
  <c r="T247" i="4"/>
  <c r="U247" i="4" s="1"/>
  <c r="AE247" i="4"/>
  <c r="AU247" i="4"/>
  <c r="K247" i="4"/>
  <c r="AT247" i="4"/>
  <c r="AX246" i="4"/>
  <c r="BU246" i="4" s="1"/>
  <c r="AK246" i="4"/>
  <c r="AS246" i="4" s="1"/>
  <c r="AK206" i="2"/>
  <c r="AS206" i="2" s="1"/>
  <c r="AX206" i="2"/>
  <c r="BU206" i="2" s="1"/>
  <c r="AU207" i="2"/>
  <c r="AT207" i="2"/>
  <c r="AE207" i="2"/>
  <c r="BD207" i="2"/>
  <c r="K207" i="2"/>
  <c r="AW207" i="2"/>
  <c r="T207" i="2"/>
  <c r="U207" i="2" s="1"/>
  <c r="J208" i="2"/>
  <c r="BU149" i="5" l="1"/>
  <c r="AX149" i="5"/>
  <c r="AK149" i="5"/>
  <c r="AS149" i="5" s="1"/>
  <c r="BD150" i="5"/>
  <c r="AW150" i="5"/>
  <c r="T150" i="5"/>
  <c r="U150" i="5" s="1"/>
  <c r="K150" i="5"/>
  <c r="J151" i="5"/>
  <c r="AU150" i="5"/>
  <c r="AT150" i="5"/>
  <c r="AE150" i="5"/>
  <c r="AX247" i="4"/>
  <c r="BU247" i="4" s="1"/>
  <c r="AK247" i="4"/>
  <c r="AS247" i="4" s="1"/>
  <c r="J249" i="4"/>
  <c r="AU248" i="4"/>
  <c r="AT248" i="4"/>
  <c r="BD248" i="4"/>
  <c r="AE248" i="4"/>
  <c r="T248" i="4"/>
  <c r="U248" i="4" s="1"/>
  <c r="K248" i="4"/>
  <c r="AW248" i="4"/>
  <c r="J209" i="2"/>
  <c r="AT208" i="2"/>
  <c r="AE208" i="2"/>
  <c r="BD208" i="2"/>
  <c r="AW208" i="2"/>
  <c r="T208" i="2"/>
  <c r="U208" i="2" s="1"/>
  <c r="K208" i="2"/>
  <c r="AU208" i="2"/>
  <c r="AK207" i="2"/>
  <c r="AS207" i="2" s="1"/>
  <c r="AX207" i="2"/>
  <c r="BU207" i="2" s="1"/>
  <c r="J152" i="5" l="1"/>
  <c r="BD151" i="5"/>
  <c r="AW151" i="5"/>
  <c r="T151" i="5"/>
  <c r="U151" i="5" s="1"/>
  <c r="K151" i="5"/>
  <c r="AT151" i="5"/>
  <c r="AE151" i="5"/>
  <c r="AU151" i="5"/>
  <c r="AK150" i="5"/>
  <c r="AS150" i="5" s="1"/>
  <c r="AX150" i="5"/>
  <c r="BU150" i="5" s="1"/>
  <c r="AK248" i="4"/>
  <c r="AS248" i="4" s="1"/>
  <c r="AX248" i="4"/>
  <c r="BU248" i="4" s="1"/>
  <c r="J250" i="4"/>
  <c r="AU249" i="4"/>
  <c r="BD249" i="4"/>
  <c r="AT249" i="4"/>
  <c r="AE249" i="4"/>
  <c r="T249" i="4"/>
  <c r="U249" i="4" s="1"/>
  <c r="K249" i="4"/>
  <c r="AW249" i="4"/>
  <c r="AX208" i="2"/>
  <c r="BU208" i="2" s="1"/>
  <c r="AK208" i="2"/>
  <c r="AS208" i="2" s="1"/>
  <c r="AU209" i="2"/>
  <c r="BD209" i="2"/>
  <c r="AT209" i="2"/>
  <c r="AE209" i="2"/>
  <c r="T209" i="2"/>
  <c r="U209" i="2" s="1"/>
  <c r="K209" i="2"/>
  <c r="J210" i="2"/>
  <c r="AW209" i="2"/>
  <c r="BU151" i="5" l="1"/>
  <c r="AX151" i="5"/>
  <c r="AK151" i="5"/>
  <c r="AS151" i="5" s="1"/>
  <c r="AU152" i="5"/>
  <c r="J153" i="5"/>
  <c r="AW152" i="5"/>
  <c r="AE152" i="5"/>
  <c r="AT152" i="5"/>
  <c r="BD152" i="5"/>
  <c r="K152" i="5"/>
  <c r="T152" i="5"/>
  <c r="U152" i="5" s="1"/>
  <c r="AK249" i="4"/>
  <c r="AS249" i="4" s="1"/>
  <c r="AX249" i="4"/>
  <c r="BU249" i="4" s="1"/>
  <c r="J251" i="4"/>
  <c r="AU250" i="4"/>
  <c r="AW250" i="4"/>
  <c r="BD250" i="4"/>
  <c r="AT250" i="4"/>
  <c r="AE250" i="4"/>
  <c r="T250" i="4"/>
  <c r="U250" i="4" s="1"/>
  <c r="K250" i="4"/>
  <c r="AU210" i="2"/>
  <c r="AT210" i="2"/>
  <c r="AW210" i="2"/>
  <c r="K210" i="2"/>
  <c r="J211" i="2"/>
  <c r="BD210" i="2"/>
  <c r="T210" i="2"/>
  <c r="U210" i="2" s="1"/>
  <c r="AE210" i="2"/>
  <c r="AK209" i="2"/>
  <c r="AS209" i="2" s="1"/>
  <c r="AX209" i="2"/>
  <c r="BU209" i="2" s="1"/>
  <c r="AU153" i="5" l="1"/>
  <c r="AT153" i="5"/>
  <c r="J154" i="5"/>
  <c r="BD153" i="5"/>
  <c r="AE153" i="5"/>
  <c r="T153" i="5"/>
  <c r="U153" i="5" s="1"/>
  <c r="K153" i="5"/>
  <c r="AW153" i="5"/>
  <c r="AK152" i="5"/>
  <c r="AS152" i="5" s="1"/>
  <c r="AX152" i="5"/>
  <c r="BU152" i="5" s="1"/>
  <c r="AU251" i="4"/>
  <c r="AT251" i="4"/>
  <c r="J252" i="4"/>
  <c r="BD251" i="4"/>
  <c r="K251" i="4"/>
  <c r="T251" i="4"/>
  <c r="U251" i="4" s="1"/>
  <c r="AE251" i="4"/>
  <c r="AW251" i="4"/>
  <c r="AK250" i="4"/>
  <c r="AS250" i="4" s="1"/>
  <c r="AX250" i="4"/>
  <c r="BU250" i="4" s="1"/>
  <c r="AK210" i="2"/>
  <c r="AS210" i="2" s="1"/>
  <c r="AX210" i="2"/>
  <c r="BU210" i="2" s="1"/>
  <c r="AU211" i="2"/>
  <c r="AT211" i="2"/>
  <c r="AE211" i="2"/>
  <c r="K211" i="2"/>
  <c r="AW211" i="2"/>
  <c r="T211" i="2"/>
  <c r="U211" i="2" s="1"/>
  <c r="J212" i="2"/>
  <c r="BD211" i="2"/>
  <c r="BU153" i="5" l="1"/>
  <c r="AU154" i="5"/>
  <c r="AT154" i="5"/>
  <c r="AE154" i="5"/>
  <c r="K154" i="5"/>
  <c r="BD154" i="5"/>
  <c r="J155" i="5"/>
  <c r="AW154" i="5"/>
  <c r="T154" i="5"/>
  <c r="U154" i="5" s="1"/>
  <c r="AK153" i="5"/>
  <c r="AS153" i="5" s="1"/>
  <c r="AX153" i="5"/>
  <c r="AK251" i="4"/>
  <c r="AS251" i="4" s="1"/>
  <c r="AX251" i="4"/>
  <c r="BU251" i="4" s="1"/>
  <c r="AU252" i="4"/>
  <c r="AT252" i="4"/>
  <c r="AE252" i="4"/>
  <c r="J253" i="4"/>
  <c r="BD252" i="4"/>
  <c r="AW252" i="4"/>
  <c r="T252" i="4"/>
  <c r="U252" i="4" s="1"/>
  <c r="K252" i="4"/>
  <c r="J213" i="2"/>
  <c r="AU212" i="2"/>
  <c r="AE212" i="2"/>
  <c r="AT212" i="2"/>
  <c r="T212" i="2"/>
  <c r="U212" i="2" s="1"/>
  <c r="K212" i="2"/>
  <c r="AW212" i="2"/>
  <c r="BD212" i="2"/>
  <c r="AK211" i="2"/>
  <c r="AS211" i="2" s="1"/>
  <c r="AX211" i="2"/>
  <c r="BU211" i="2" l="1"/>
  <c r="BU154" i="5"/>
  <c r="AK154" i="5"/>
  <c r="AS154" i="5" s="1"/>
  <c r="AX154" i="5"/>
  <c r="BD155" i="5"/>
  <c r="AW155" i="5"/>
  <c r="AE155" i="5"/>
  <c r="J156" i="5"/>
  <c r="T155" i="5"/>
  <c r="U155" i="5" s="1"/>
  <c r="K155" i="5"/>
  <c r="AT155" i="5"/>
  <c r="AU155" i="5"/>
  <c r="AT253" i="4"/>
  <c r="J254" i="4"/>
  <c r="BD253" i="4"/>
  <c r="AW253" i="4"/>
  <c r="AE253" i="4"/>
  <c r="K253" i="4"/>
  <c r="T253" i="4"/>
  <c r="U253" i="4" s="1"/>
  <c r="AU253" i="4"/>
  <c r="AK252" i="4"/>
  <c r="AS252" i="4" s="1"/>
  <c r="AX252" i="4"/>
  <c r="BU252" i="4" s="1"/>
  <c r="AU213" i="2"/>
  <c r="T213" i="2"/>
  <c r="U213" i="2" s="1"/>
  <c r="K213" i="2"/>
  <c r="AT213" i="2"/>
  <c r="BD213" i="2"/>
  <c r="AW213" i="2"/>
  <c r="J214" i="2"/>
  <c r="AE213" i="2"/>
  <c r="AX212" i="2"/>
  <c r="AK212" i="2"/>
  <c r="AS212" i="2" s="1"/>
  <c r="BU212" i="2" s="1"/>
  <c r="AP212" i="2"/>
  <c r="AP213" i="2" s="1"/>
  <c r="BD156" i="5" l="1"/>
  <c r="AW156" i="5"/>
  <c r="T156" i="5"/>
  <c r="U156" i="5" s="1"/>
  <c r="K156" i="5"/>
  <c r="J157" i="5"/>
  <c r="AU156" i="5"/>
  <c r="AT156" i="5"/>
  <c r="AE156" i="5"/>
  <c r="AX155" i="5"/>
  <c r="BU155" i="5" s="1"/>
  <c r="AK155" i="5"/>
  <c r="AS155" i="5" s="1"/>
  <c r="AT254" i="4"/>
  <c r="AE254" i="4"/>
  <c r="K254" i="4"/>
  <c r="J255" i="4"/>
  <c r="BD254" i="4"/>
  <c r="AW254" i="4"/>
  <c r="T254" i="4"/>
  <c r="U254" i="4" s="1"/>
  <c r="AU254" i="4"/>
  <c r="AX253" i="4"/>
  <c r="BU253" i="4" s="1"/>
  <c r="AK253" i="4"/>
  <c r="AS253" i="4" s="1"/>
  <c r="AU214" i="2"/>
  <c r="AT214" i="2"/>
  <c r="AE214" i="2"/>
  <c r="BD214" i="2"/>
  <c r="AW214" i="2"/>
  <c r="T214" i="2"/>
  <c r="U214" i="2" s="1"/>
  <c r="K214" i="2"/>
  <c r="J215" i="2"/>
  <c r="AX213" i="2"/>
  <c r="BU213" i="2" s="1"/>
  <c r="AK213" i="2"/>
  <c r="AS213" i="2" s="1"/>
  <c r="BU156" i="5" l="1"/>
  <c r="AX156" i="5"/>
  <c r="AK156" i="5"/>
  <c r="AS156" i="5" s="1"/>
  <c r="BD157" i="5"/>
  <c r="AW157" i="5"/>
  <c r="T157" i="5"/>
  <c r="U157" i="5" s="1"/>
  <c r="K157" i="5"/>
  <c r="J158" i="5"/>
  <c r="AE157" i="5"/>
  <c r="AU157" i="5"/>
  <c r="AT157" i="5"/>
  <c r="J256" i="4"/>
  <c r="T255" i="4"/>
  <c r="U255" i="4" s="1"/>
  <c r="K255" i="4"/>
  <c r="AU255" i="4"/>
  <c r="AT255" i="4"/>
  <c r="AE255" i="4"/>
  <c r="BD255" i="4"/>
  <c r="AW255" i="4"/>
  <c r="AX254" i="4"/>
  <c r="BU254" i="4" s="1"/>
  <c r="AK254" i="4"/>
  <c r="AS254" i="4" s="1"/>
  <c r="AU215" i="2"/>
  <c r="AT215" i="2"/>
  <c r="AE215" i="2"/>
  <c r="J216" i="2"/>
  <c r="BD215" i="2"/>
  <c r="AW215" i="2"/>
  <c r="T215" i="2"/>
  <c r="U215" i="2" s="1"/>
  <c r="K215" i="2"/>
  <c r="AK214" i="2"/>
  <c r="AS214" i="2" s="1"/>
  <c r="AX214" i="2"/>
  <c r="BU214" i="2" s="1"/>
  <c r="AK157" i="5" l="1"/>
  <c r="AS157" i="5" s="1"/>
  <c r="AX157" i="5"/>
  <c r="BU157" i="5" s="1"/>
  <c r="AT158" i="5"/>
  <c r="AE158" i="5"/>
  <c r="J159" i="5"/>
  <c r="BD158" i="5"/>
  <c r="AW158" i="5"/>
  <c r="T158" i="5"/>
  <c r="U158" i="5" s="1"/>
  <c r="K158" i="5"/>
  <c r="AU158" i="5"/>
  <c r="AK255" i="4"/>
  <c r="AS255" i="4" s="1"/>
  <c r="AX255" i="4"/>
  <c r="BU255" i="4" s="1"/>
  <c r="J257" i="4"/>
  <c r="AU256" i="4"/>
  <c r="AT256" i="4"/>
  <c r="AE256" i="4"/>
  <c r="AW256" i="4"/>
  <c r="K256" i="4"/>
  <c r="T256" i="4"/>
  <c r="U256" i="4" s="1"/>
  <c r="BD256" i="4"/>
  <c r="J217" i="2"/>
  <c r="AT216" i="2"/>
  <c r="AE216" i="2"/>
  <c r="BD216" i="2"/>
  <c r="AW216" i="2"/>
  <c r="T216" i="2"/>
  <c r="U216" i="2" s="1"/>
  <c r="K216" i="2"/>
  <c r="AU216" i="2"/>
  <c r="AK215" i="2"/>
  <c r="AS215" i="2" s="1"/>
  <c r="AX215" i="2"/>
  <c r="BU215" i="2" s="1"/>
  <c r="BU158" i="5" l="1"/>
  <c r="AX158" i="5"/>
  <c r="AK158" i="5"/>
  <c r="AS158" i="5" s="1"/>
  <c r="J160" i="5"/>
  <c r="BD159" i="5"/>
  <c r="AW159" i="5"/>
  <c r="T159" i="5"/>
  <c r="U159" i="5" s="1"/>
  <c r="K159" i="5"/>
  <c r="AU159" i="5"/>
  <c r="AT159" i="5"/>
  <c r="AE159" i="5"/>
  <c r="J258" i="4"/>
  <c r="AU257" i="4"/>
  <c r="AT257" i="4"/>
  <c r="AE257" i="4"/>
  <c r="BD257" i="4"/>
  <c r="AW257" i="4"/>
  <c r="K257" i="4"/>
  <c r="T257" i="4"/>
  <c r="U257" i="4" s="1"/>
  <c r="AK256" i="4"/>
  <c r="AS256" i="4" s="1"/>
  <c r="AX256" i="4"/>
  <c r="BU256" i="4" s="1"/>
  <c r="AX216" i="2"/>
  <c r="BU216" i="2" s="1"/>
  <c r="AK216" i="2"/>
  <c r="AS216" i="2" s="1"/>
  <c r="AU217" i="2"/>
  <c r="AT217" i="2"/>
  <c r="AE217" i="2"/>
  <c r="K217" i="2"/>
  <c r="J218" i="2"/>
  <c r="BD217" i="2"/>
  <c r="T217" i="2"/>
  <c r="U217" i="2" s="1"/>
  <c r="AW217" i="2"/>
  <c r="T160" i="5" l="1"/>
  <c r="U160" i="5" s="1"/>
  <c r="AU160" i="5"/>
  <c r="AT160" i="5"/>
  <c r="AE160" i="5"/>
  <c r="K160" i="5"/>
  <c r="J161" i="5"/>
  <c r="BD160" i="5"/>
  <c r="AW160" i="5"/>
  <c r="AK159" i="5"/>
  <c r="AS159" i="5" s="1"/>
  <c r="AX159" i="5"/>
  <c r="BU159" i="5" s="1"/>
  <c r="AK257" i="4"/>
  <c r="AS257" i="4" s="1"/>
  <c r="AX257" i="4"/>
  <c r="BU257" i="4" s="1"/>
  <c r="AU258" i="4"/>
  <c r="AT258" i="4"/>
  <c r="AE258" i="4"/>
  <c r="T258" i="4"/>
  <c r="U258" i="4" s="1"/>
  <c r="J259" i="4"/>
  <c r="BD258" i="4"/>
  <c r="AW258" i="4"/>
  <c r="K258" i="4"/>
  <c r="AK217" i="2"/>
  <c r="AS217" i="2" s="1"/>
  <c r="AX217" i="2"/>
  <c r="BU217" i="2" s="1"/>
  <c r="AU218" i="2"/>
  <c r="AT218" i="2"/>
  <c r="J219" i="2"/>
  <c r="BD218" i="2"/>
  <c r="AW218" i="2"/>
  <c r="AE218" i="2"/>
  <c r="K218" i="2"/>
  <c r="T218" i="2"/>
  <c r="U218" i="2" s="1"/>
  <c r="AK160" i="5" l="1"/>
  <c r="AS160" i="5" s="1"/>
  <c r="AX160" i="5"/>
  <c r="BU160" i="5" s="1"/>
  <c r="AU161" i="5"/>
  <c r="AT161" i="5"/>
  <c r="AE161" i="5"/>
  <c r="K161" i="5"/>
  <c r="J162" i="5"/>
  <c r="BD161" i="5"/>
  <c r="T161" i="5"/>
  <c r="U161" i="5" s="1"/>
  <c r="AW161" i="5"/>
  <c r="AU259" i="4"/>
  <c r="AT259" i="4"/>
  <c r="AE259" i="4"/>
  <c r="J260" i="4"/>
  <c r="BD259" i="4"/>
  <c r="AW259" i="4"/>
  <c r="T259" i="4"/>
  <c r="U259" i="4" s="1"/>
  <c r="K259" i="4"/>
  <c r="AK258" i="4"/>
  <c r="AS258" i="4" s="1"/>
  <c r="AX258" i="4"/>
  <c r="BU258" i="4" s="1"/>
  <c r="AK218" i="2"/>
  <c r="AS218" i="2" s="1"/>
  <c r="AX218" i="2"/>
  <c r="BU218" i="2" s="1"/>
  <c r="AU219" i="2"/>
  <c r="AT219" i="2"/>
  <c r="AE219" i="2"/>
  <c r="K219" i="2"/>
  <c r="J220" i="2"/>
  <c r="BD219" i="2"/>
  <c r="AW219" i="2"/>
  <c r="T219" i="2"/>
  <c r="U219" i="2" s="1"/>
  <c r="BU219" i="2" l="1"/>
  <c r="AU162" i="5"/>
  <c r="AT162" i="5"/>
  <c r="AE162" i="5"/>
  <c r="BD162" i="5"/>
  <c r="AW162" i="5"/>
  <c r="T162" i="5"/>
  <c r="U162" i="5" s="1"/>
  <c r="K162" i="5"/>
  <c r="J163" i="5"/>
  <c r="AK161" i="5"/>
  <c r="AS161" i="5" s="1"/>
  <c r="AX161" i="5"/>
  <c r="AT260" i="4"/>
  <c r="J261" i="4"/>
  <c r="BD260" i="4"/>
  <c r="AW260" i="4"/>
  <c r="AE260" i="4"/>
  <c r="K260" i="4"/>
  <c r="T260" i="4"/>
  <c r="U260" i="4" s="1"/>
  <c r="AU260" i="4"/>
  <c r="AK259" i="4"/>
  <c r="AS259" i="4" s="1"/>
  <c r="AX259" i="4"/>
  <c r="BU259" i="4" s="1"/>
  <c r="BD220" i="2"/>
  <c r="AW220" i="2"/>
  <c r="AE220" i="2"/>
  <c r="J221" i="2"/>
  <c r="T220" i="2"/>
  <c r="U220" i="2" s="1"/>
  <c r="K220" i="2"/>
  <c r="AU220" i="2"/>
  <c r="AT220" i="2"/>
  <c r="AK219" i="2"/>
  <c r="AS219" i="2" s="1"/>
  <c r="AX219" i="2"/>
  <c r="J164" i="5" l="1"/>
  <c r="AU163" i="5"/>
  <c r="AE163" i="5"/>
  <c r="AT163" i="5"/>
  <c r="T163" i="5"/>
  <c r="U163" i="5" s="1"/>
  <c r="K163" i="5"/>
  <c r="BD163" i="5"/>
  <c r="AW163" i="5"/>
  <c r="AX162" i="5"/>
  <c r="AP162" i="5"/>
  <c r="BU161" i="5" s="1"/>
  <c r="AK162" i="5"/>
  <c r="AS162" i="5" s="1"/>
  <c r="AT261" i="4"/>
  <c r="AE261" i="4"/>
  <c r="K261" i="4"/>
  <c r="J262" i="4"/>
  <c r="BD261" i="4"/>
  <c r="AW261" i="4"/>
  <c r="T261" i="4"/>
  <c r="U261" i="4" s="1"/>
  <c r="AU261" i="4"/>
  <c r="AX260" i="4"/>
  <c r="BU260" i="4" s="1"/>
  <c r="AK260" i="4"/>
  <c r="AS260" i="4" s="1"/>
  <c r="BD221" i="2"/>
  <c r="AW221" i="2"/>
  <c r="T221" i="2"/>
  <c r="U221" i="2" s="1"/>
  <c r="K221" i="2"/>
  <c r="J222" i="2"/>
  <c r="AU221" i="2"/>
  <c r="AE221" i="2"/>
  <c r="AT221" i="2"/>
  <c r="AK220" i="2"/>
  <c r="AS220" i="2" s="1"/>
  <c r="AX220" i="2"/>
  <c r="BU220" i="2" l="1"/>
  <c r="BU162" i="5"/>
  <c r="AP163" i="5"/>
  <c r="AK163" i="5"/>
  <c r="AS163" i="5" s="1"/>
  <c r="AX163" i="5"/>
  <c r="BU163" i="5" s="1"/>
  <c r="J165" i="5"/>
  <c r="AU164" i="5"/>
  <c r="AT164" i="5"/>
  <c r="AE164" i="5"/>
  <c r="BD164" i="5"/>
  <c r="T164" i="5"/>
  <c r="U164" i="5" s="1"/>
  <c r="AW164" i="5"/>
  <c r="K164" i="5"/>
  <c r="BD262" i="4"/>
  <c r="AW262" i="4"/>
  <c r="T262" i="4"/>
  <c r="U262" i="4" s="1"/>
  <c r="K262" i="4"/>
  <c r="J263" i="4"/>
  <c r="AU262" i="4"/>
  <c r="AE262" i="4"/>
  <c r="AT262" i="4"/>
  <c r="AX261" i="4"/>
  <c r="AK261" i="4"/>
  <c r="AS261" i="4" s="1"/>
  <c r="AK221" i="2"/>
  <c r="AS221" i="2" s="1"/>
  <c r="AX221" i="2"/>
  <c r="BU221" i="2" s="1"/>
  <c r="BD222" i="2"/>
  <c r="AW222" i="2"/>
  <c r="T222" i="2"/>
  <c r="U222" i="2" s="1"/>
  <c r="K222" i="2"/>
  <c r="J223" i="2"/>
  <c r="AU222" i="2"/>
  <c r="AE222" i="2"/>
  <c r="AT222" i="2"/>
  <c r="AK164" i="5" l="1"/>
  <c r="AS164" i="5" s="1"/>
  <c r="AX164" i="5"/>
  <c r="BU164" i="5" s="1"/>
  <c r="AU165" i="5"/>
  <c r="AT165" i="5"/>
  <c r="AE165" i="5"/>
  <c r="J166" i="5"/>
  <c r="BD165" i="5"/>
  <c r="T165" i="5"/>
  <c r="U165" i="5" s="1"/>
  <c r="AW165" i="5"/>
  <c r="K165" i="5"/>
  <c r="AP262" i="4"/>
  <c r="AP263" i="4" s="1"/>
  <c r="AK262" i="4"/>
  <c r="AS262" i="4" s="1"/>
  <c r="AX262" i="4"/>
  <c r="BU262" i="4" s="1"/>
  <c r="BU261" i="4"/>
  <c r="AT263" i="4"/>
  <c r="T263" i="4"/>
  <c r="U263" i="4" s="1"/>
  <c r="K263" i="4"/>
  <c r="BD263" i="4"/>
  <c r="AW263" i="4"/>
  <c r="J264" i="4"/>
  <c r="AU263" i="4"/>
  <c r="AE263" i="4"/>
  <c r="BD223" i="2"/>
  <c r="AW223" i="2"/>
  <c r="T223" i="2"/>
  <c r="U223" i="2" s="1"/>
  <c r="K223" i="2"/>
  <c r="AU223" i="2"/>
  <c r="J224" i="2"/>
  <c r="AE223" i="2"/>
  <c r="AT223" i="2"/>
  <c r="AK222" i="2"/>
  <c r="AS222" i="2" s="1"/>
  <c r="AX222" i="2"/>
  <c r="BU222" i="2" s="1"/>
  <c r="BU165" i="5" l="1"/>
  <c r="AU166" i="5"/>
  <c r="J167" i="5"/>
  <c r="AT166" i="5"/>
  <c r="AE166" i="5"/>
  <c r="BD166" i="5"/>
  <c r="AW166" i="5"/>
  <c r="T166" i="5"/>
  <c r="U166" i="5" s="1"/>
  <c r="K166" i="5"/>
  <c r="AK165" i="5"/>
  <c r="AS165" i="5" s="1"/>
  <c r="AX165" i="5"/>
  <c r="AX263" i="4"/>
  <c r="BU263" i="4" s="1"/>
  <c r="AK263" i="4"/>
  <c r="AS263" i="4" s="1"/>
  <c r="AT264" i="4"/>
  <c r="AE264" i="4"/>
  <c r="BD264" i="4"/>
  <c r="AW264" i="4"/>
  <c r="T264" i="4"/>
  <c r="U264" i="4" s="1"/>
  <c r="K264" i="4"/>
  <c r="J265" i="4"/>
  <c r="AU264" i="4"/>
  <c r="AK223" i="2"/>
  <c r="AS223" i="2" s="1"/>
  <c r="AX223" i="2"/>
  <c r="BU223" i="2" s="1"/>
  <c r="AU224" i="2"/>
  <c r="AT224" i="2"/>
  <c r="AE224" i="2"/>
  <c r="J225" i="2"/>
  <c r="BD224" i="2"/>
  <c r="AW224" i="2"/>
  <c r="T224" i="2"/>
  <c r="U224" i="2" s="1"/>
  <c r="K224" i="2"/>
  <c r="BU166" i="5" l="1"/>
  <c r="J168" i="5"/>
  <c r="BD167" i="5"/>
  <c r="AW167" i="5"/>
  <c r="T167" i="5"/>
  <c r="U167" i="5" s="1"/>
  <c r="K167" i="5"/>
  <c r="AU167" i="5"/>
  <c r="AE167" i="5"/>
  <c r="AT167" i="5"/>
  <c r="AK166" i="5"/>
  <c r="AS166" i="5" s="1"/>
  <c r="AX166" i="5"/>
  <c r="AX264" i="4"/>
  <c r="BU264" i="4" s="1"/>
  <c r="AK264" i="4"/>
  <c r="AS264" i="4" s="1"/>
  <c r="AT265" i="4"/>
  <c r="AE265" i="4"/>
  <c r="J266" i="4"/>
  <c r="BD265" i="4"/>
  <c r="AW265" i="4"/>
  <c r="T265" i="4"/>
  <c r="U265" i="4" s="1"/>
  <c r="K265" i="4"/>
  <c r="AU265" i="4"/>
  <c r="AU225" i="2"/>
  <c r="AT225" i="2"/>
  <c r="AE225" i="2"/>
  <c r="K225" i="2"/>
  <c r="J226" i="2"/>
  <c r="BD225" i="2"/>
  <c r="AW225" i="2"/>
  <c r="T225" i="2"/>
  <c r="U225" i="2" s="1"/>
  <c r="AK224" i="2"/>
  <c r="AS224" i="2" s="1"/>
  <c r="AX224" i="2"/>
  <c r="BU224" i="2" s="1"/>
  <c r="BU167" i="5" l="1"/>
  <c r="AK167" i="5"/>
  <c r="AS167" i="5" s="1"/>
  <c r="AX167" i="5"/>
  <c r="T168" i="5"/>
  <c r="U168" i="5" s="1"/>
  <c r="AU168" i="5"/>
  <c r="AT168" i="5"/>
  <c r="K168" i="5"/>
  <c r="J169" i="5"/>
  <c r="BD168" i="5"/>
  <c r="AW168" i="5"/>
  <c r="AE168" i="5"/>
  <c r="BD266" i="4"/>
  <c r="AW266" i="4"/>
  <c r="T266" i="4"/>
  <c r="U266" i="4" s="1"/>
  <c r="K266" i="4"/>
  <c r="AU266" i="4"/>
  <c r="J267" i="4"/>
  <c r="AE266" i="4"/>
  <c r="AT266" i="4"/>
  <c r="AX265" i="4"/>
  <c r="BU265" i="4" s="1"/>
  <c r="AK265" i="4"/>
  <c r="AS265" i="4" s="1"/>
  <c r="AK225" i="2"/>
  <c r="AS225" i="2" s="1"/>
  <c r="AX225" i="2"/>
  <c r="BU225" i="2" s="1"/>
  <c r="AU226" i="2"/>
  <c r="AT226" i="2"/>
  <c r="AE226" i="2"/>
  <c r="K226" i="2"/>
  <c r="J227" i="2"/>
  <c r="BD226" i="2"/>
  <c r="AW226" i="2"/>
  <c r="T226" i="2"/>
  <c r="U226" i="2" s="1"/>
  <c r="AU169" i="5" l="1"/>
  <c r="AT169" i="5"/>
  <c r="AE169" i="5"/>
  <c r="K169" i="5"/>
  <c r="AW169" i="5"/>
  <c r="BD169" i="5"/>
  <c r="J170" i="5"/>
  <c r="T169" i="5"/>
  <c r="U169" i="5" s="1"/>
  <c r="AK168" i="5"/>
  <c r="AS168" i="5" s="1"/>
  <c r="AX168" i="5"/>
  <c r="BU168" i="5" s="1"/>
  <c r="AK266" i="4"/>
  <c r="AS266" i="4" s="1"/>
  <c r="AX266" i="4"/>
  <c r="BU266" i="4" s="1"/>
  <c r="AU267" i="4"/>
  <c r="AT267" i="4"/>
  <c r="AE267" i="4"/>
  <c r="J268" i="4"/>
  <c r="BD267" i="4"/>
  <c r="AW267" i="4"/>
  <c r="T267" i="4"/>
  <c r="U267" i="4" s="1"/>
  <c r="K267" i="4"/>
  <c r="BD227" i="2"/>
  <c r="AW227" i="2"/>
  <c r="AE227" i="2"/>
  <c r="J228" i="2"/>
  <c r="T227" i="2"/>
  <c r="U227" i="2" s="1"/>
  <c r="K227" i="2"/>
  <c r="AU227" i="2"/>
  <c r="AT227" i="2"/>
  <c r="AK226" i="2"/>
  <c r="AS226" i="2" s="1"/>
  <c r="AX226" i="2"/>
  <c r="BU226" i="2" s="1"/>
  <c r="J171" i="5" l="1"/>
  <c r="AU170" i="5"/>
  <c r="AT170" i="5"/>
  <c r="AE170" i="5"/>
  <c r="BD170" i="5"/>
  <c r="AW170" i="5"/>
  <c r="T170" i="5"/>
  <c r="U170" i="5" s="1"/>
  <c r="K170" i="5"/>
  <c r="AK169" i="5"/>
  <c r="AS169" i="5" s="1"/>
  <c r="AX169" i="5"/>
  <c r="AT268" i="4"/>
  <c r="J269" i="4"/>
  <c r="BD268" i="4"/>
  <c r="AW268" i="4"/>
  <c r="AE268" i="4"/>
  <c r="K268" i="4"/>
  <c r="T268" i="4"/>
  <c r="U268" i="4" s="1"/>
  <c r="AU268" i="4"/>
  <c r="AK267" i="4"/>
  <c r="AS267" i="4" s="1"/>
  <c r="AX267" i="4"/>
  <c r="BU267" i="4" s="1"/>
  <c r="BD228" i="2"/>
  <c r="AW228" i="2"/>
  <c r="T228" i="2"/>
  <c r="U228" i="2" s="1"/>
  <c r="K228" i="2"/>
  <c r="J229" i="2"/>
  <c r="AU228" i="2"/>
  <c r="AT228" i="2"/>
  <c r="AE228" i="2"/>
  <c r="AK227" i="2"/>
  <c r="AS227" i="2" s="1"/>
  <c r="BU227" i="2" s="1"/>
  <c r="AX227" i="2"/>
  <c r="BU169" i="5" l="1"/>
  <c r="AX170" i="5"/>
  <c r="BU170" i="5" s="1"/>
  <c r="AK170" i="5"/>
  <c r="AS170" i="5" s="1"/>
  <c r="AP170" i="5"/>
  <c r="AP171" i="5" s="1"/>
  <c r="BD171" i="5"/>
  <c r="AW171" i="5"/>
  <c r="J172" i="5"/>
  <c r="AU171" i="5"/>
  <c r="AE171" i="5"/>
  <c r="T171" i="5"/>
  <c r="U171" i="5" s="1"/>
  <c r="AT171" i="5"/>
  <c r="K171" i="5"/>
  <c r="AT269" i="4"/>
  <c r="AE269" i="4"/>
  <c r="K269" i="4"/>
  <c r="J270" i="4"/>
  <c r="BD269" i="4"/>
  <c r="AW269" i="4"/>
  <c r="T269" i="4"/>
  <c r="U269" i="4" s="1"/>
  <c r="AU269" i="4"/>
  <c r="AX268" i="4"/>
  <c r="BU268" i="4" s="1"/>
  <c r="AK268" i="4"/>
  <c r="AS268" i="4" s="1"/>
  <c r="AK228" i="2"/>
  <c r="AS228" i="2" s="1"/>
  <c r="AX228" i="2"/>
  <c r="BU228" i="2" s="1"/>
  <c r="BD229" i="2"/>
  <c r="AW229" i="2"/>
  <c r="T229" i="2"/>
  <c r="U229" i="2" s="1"/>
  <c r="K229" i="2"/>
  <c r="J230" i="2"/>
  <c r="AU229" i="2"/>
  <c r="AT229" i="2"/>
  <c r="AE229" i="2"/>
  <c r="BD172" i="5" l="1"/>
  <c r="AW172" i="5"/>
  <c r="T172" i="5"/>
  <c r="U172" i="5" s="1"/>
  <c r="K172" i="5"/>
  <c r="J173" i="5"/>
  <c r="AU172" i="5"/>
  <c r="AE172" i="5"/>
  <c r="AT172" i="5"/>
  <c r="AK171" i="5"/>
  <c r="AS171" i="5" s="1"/>
  <c r="AX171" i="5"/>
  <c r="BU171" i="5" s="1"/>
  <c r="BD270" i="4"/>
  <c r="AW270" i="4"/>
  <c r="T270" i="4"/>
  <c r="U270" i="4" s="1"/>
  <c r="K270" i="4"/>
  <c r="J271" i="4"/>
  <c r="AU270" i="4"/>
  <c r="AT270" i="4"/>
  <c r="AE270" i="4"/>
  <c r="AX269" i="4"/>
  <c r="AK269" i="4"/>
  <c r="AS269" i="4" s="1"/>
  <c r="AK229" i="2"/>
  <c r="AS229" i="2" s="1"/>
  <c r="AX229" i="2"/>
  <c r="BU229" i="2" s="1"/>
  <c r="BD230" i="2"/>
  <c r="AW230" i="2"/>
  <c r="T230" i="2"/>
  <c r="U230" i="2" s="1"/>
  <c r="K230" i="2"/>
  <c r="AU230" i="2"/>
  <c r="AT230" i="2"/>
  <c r="J231" i="2"/>
  <c r="AE230" i="2"/>
  <c r="BU172" i="5" l="1"/>
  <c r="AK172" i="5"/>
  <c r="AS172" i="5" s="1"/>
  <c r="AX172" i="5"/>
  <c r="J174" i="5"/>
  <c r="BD173" i="5"/>
  <c r="AW173" i="5"/>
  <c r="T173" i="5"/>
  <c r="U173" i="5" s="1"/>
  <c r="K173" i="5"/>
  <c r="AU173" i="5"/>
  <c r="AE173" i="5"/>
  <c r="AT173" i="5"/>
  <c r="AP270" i="4"/>
  <c r="AP271" i="4" s="1"/>
  <c r="AK270" i="4"/>
  <c r="AS270" i="4" s="1"/>
  <c r="AX270" i="4"/>
  <c r="BU270" i="4" s="1"/>
  <c r="BU269" i="4"/>
  <c r="AU271" i="4"/>
  <c r="AE271" i="4"/>
  <c r="AT271" i="4"/>
  <c r="T271" i="4"/>
  <c r="U271" i="4" s="1"/>
  <c r="K271" i="4"/>
  <c r="BD271" i="4"/>
  <c r="AW271" i="4"/>
  <c r="J272" i="4"/>
  <c r="AK230" i="2"/>
  <c r="AS230" i="2" s="1"/>
  <c r="AX230" i="2"/>
  <c r="BU230" i="2" s="1"/>
  <c r="AU231" i="2"/>
  <c r="AT231" i="2"/>
  <c r="AE231" i="2"/>
  <c r="J232" i="2"/>
  <c r="BD231" i="2"/>
  <c r="AW231" i="2"/>
  <c r="T231" i="2"/>
  <c r="U231" i="2" s="1"/>
  <c r="K231" i="2"/>
  <c r="BU173" i="5" l="1"/>
  <c r="AU174" i="5"/>
  <c r="AT174" i="5"/>
  <c r="AE174" i="5"/>
  <c r="J175" i="5"/>
  <c r="BD174" i="5"/>
  <c r="T174" i="5"/>
  <c r="U174" i="5" s="1"/>
  <c r="AW174" i="5"/>
  <c r="K174" i="5"/>
  <c r="AK173" i="5"/>
  <c r="AS173" i="5" s="1"/>
  <c r="AX173" i="5"/>
  <c r="AU272" i="4"/>
  <c r="AT272" i="4"/>
  <c r="AE272" i="4"/>
  <c r="BD272" i="4"/>
  <c r="AW272" i="4"/>
  <c r="T272" i="4"/>
  <c r="U272" i="4" s="1"/>
  <c r="K272" i="4"/>
  <c r="J273" i="4"/>
  <c r="AX271" i="4"/>
  <c r="BU271" i="4" s="1"/>
  <c r="AK271" i="4"/>
  <c r="AS271" i="4" s="1"/>
  <c r="J233" i="2"/>
  <c r="AU232" i="2"/>
  <c r="AT232" i="2"/>
  <c r="AE232" i="2"/>
  <c r="K232" i="2"/>
  <c r="BD232" i="2"/>
  <c r="AW232" i="2"/>
  <c r="T232" i="2"/>
  <c r="U232" i="2" s="1"/>
  <c r="AK231" i="2"/>
  <c r="AS231" i="2" s="1"/>
  <c r="AX231" i="2"/>
  <c r="BU231" i="2" s="1"/>
  <c r="BU174" i="5" l="1"/>
  <c r="AU175" i="5"/>
  <c r="AT175" i="5"/>
  <c r="AE175" i="5"/>
  <c r="J176" i="5"/>
  <c r="BD175" i="5"/>
  <c r="AW175" i="5"/>
  <c r="T175" i="5"/>
  <c r="U175" i="5" s="1"/>
  <c r="K175" i="5"/>
  <c r="AK174" i="5"/>
  <c r="AS174" i="5" s="1"/>
  <c r="AX174" i="5"/>
  <c r="AK272" i="4"/>
  <c r="AS272" i="4" s="1"/>
  <c r="AX272" i="4"/>
  <c r="BU272" i="4" s="1"/>
  <c r="AU273" i="4"/>
  <c r="AT273" i="4"/>
  <c r="AE273" i="4"/>
  <c r="J274" i="4"/>
  <c r="BD273" i="4"/>
  <c r="AW273" i="4"/>
  <c r="T273" i="4"/>
  <c r="U273" i="4" s="1"/>
  <c r="K273" i="4"/>
  <c r="AK232" i="2"/>
  <c r="AS232" i="2" s="1"/>
  <c r="AX232" i="2"/>
  <c r="BU232" i="2" s="1"/>
  <c r="AT233" i="2"/>
  <c r="AE233" i="2"/>
  <c r="K233" i="2"/>
  <c r="J234" i="2"/>
  <c r="BD233" i="2"/>
  <c r="AW233" i="2"/>
  <c r="T233" i="2"/>
  <c r="U233" i="2" s="1"/>
  <c r="AU233" i="2"/>
  <c r="BU175" i="5" l="1"/>
  <c r="AT176" i="5"/>
  <c r="J177" i="5"/>
  <c r="BD176" i="5"/>
  <c r="AW176" i="5"/>
  <c r="AE176" i="5"/>
  <c r="K176" i="5"/>
  <c r="T176" i="5"/>
  <c r="U176" i="5" s="1"/>
  <c r="AU176" i="5"/>
  <c r="AK175" i="5"/>
  <c r="AS175" i="5" s="1"/>
  <c r="AX175" i="5"/>
  <c r="AT274" i="4"/>
  <c r="AE274" i="4"/>
  <c r="J275" i="4"/>
  <c r="BD274" i="4"/>
  <c r="AW274" i="4"/>
  <c r="T274" i="4"/>
  <c r="U274" i="4" s="1"/>
  <c r="K274" i="4"/>
  <c r="AU274" i="4"/>
  <c r="AK273" i="4"/>
  <c r="AS273" i="4" s="1"/>
  <c r="AX273" i="4"/>
  <c r="BU273" i="4" s="1"/>
  <c r="AX233" i="2"/>
  <c r="BU233" i="2" s="1"/>
  <c r="AK233" i="2"/>
  <c r="AS233" i="2" s="1"/>
  <c r="T234" i="2"/>
  <c r="U234" i="2" s="1"/>
  <c r="K234" i="2"/>
  <c r="J235" i="2"/>
  <c r="AU234" i="2"/>
  <c r="AW234" i="2"/>
  <c r="AE234" i="2"/>
  <c r="BD234" i="2"/>
  <c r="AT234" i="2"/>
  <c r="AT177" i="5" l="1"/>
  <c r="AE177" i="5"/>
  <c r="K177" i="5"/>
  <c r="J178" i="5"/>
  <c r="BD177" i="5"/>
  <c r="AW177" i="5"/>
  <c r="T177" i="5"/>
  <c r="U177" i="5" s="1"/>
  <c r="AU177" i="5"/>
  <c r="AX176" i="5"/>
  <c r="BU176" i="5" s="1"/>
  <c r="AK176" i="5"/>
  <c r="AS176" i="5" s="1"/>
  <c r="J276" i="4"/>
  <c r="BD275" i="4"/>
  <c r="AW275" i="4"/>
  <c r="T275" i="4"/>
  <c r="U275" i="4" s="1"/>
  <c r="K275" i="4"/>
  <c r="AU275" i="4"/>
  <c r="AT275" i="4"/>
  <c r="AE275" i="4"/>
  <c r="AX274" i="4"/>
  <c r="BU274" i="4" s="1"/>
  <c r="AK274" i="4"/>
  <c r="AS274" i="4" s="1"/>
  <c r="AK234" i="2"/>
  <c r="AS234" i="2" s="1"/>
  <c r="AX234" i="2"/>
  <c r="BU234" i="2" s="1"/>
  <c r="BD235" i="2"/>
  <c r="AW235" i="2"/>
  <c r="T235" i="2"/>
  <c r="U235" i="2" s="1"/>
  <c r="K235" i="2"/>
  <c r="J236" i="2"/>
  <c r="AT235" i="2"/>
  <c r="AE235" i="2"/>
  <c r="AU235" i="2"/>
  <c r="BD178" i="5" l="1"/>
  <c r="AW178" i="5"/>
  <c r="T178" i="5"/>
  <c r="U178" i="5" s="1"/>
  <c r="K178" i="5"/>
  <c r="J179" i="5"/>
  <c r="AU178" i="5"/>
  <c r="AT178" i="5"/>
  <c r="AE178" i="5"/>
  <c r="AX177" i="5"/>
  <c r="AK177" i="5"/>
  <c r="AS177" i="5" s="1"/>
  <c r="AK275" i="4"/>
  <c r="AS275" i="4" s="1"/>
  <c r="AX275" i="4"/>
  <c r="BU275" i="4" s="1"/>
  <c r="T276" i="4"/>
  <c r="U276" i="4" s="1"/>
  <c r="AU276" i="4"/>
  <c r="AT276" i="4"/>
  <c r="J277" i="4"/>
  <c r="BD276" i="4"/>
  <c r="AW276" i="4"/>
  <c r="AE276" i="4"/>
  <c r="K276" i="4"/>
  <c r="BD236" i="2"/>
  <c r="AW236" i="2"/>
  <c r="T236" i="2"/>
  <c r="U236" i="2" s="1"/>
  <c r="K236" i="2"/>
  <c r="J237" i="2"/>
  <c r="AU236" i="2"/>
  <c r="AT236" i="2"/>
  <c r="AE236" i="2"/>
  <c r="AX235" i="2"/>
  <c r="BU235" i="2" s="1"/>
  <c r="AK235" i="2"/>
  <c r="AS235" i="2" s="1"/>
  <c r="BU177" i="5" l="1"/>
  <c r="AP178" i="5"/>
  <c r="AP179" i="5" s="1"/>
  <c r="AK178" i="5"/>
  <c r="AS178" i="5" s="1"/>
  <c r="BU178" i="5" s="1"/>
  <c r="AX178" i="5"/>
  <c r="AT179" i="5"/>
  <c r="T179" i="5"/>
  <c r="U179" i="5" s="1"/>
  <c r="K179" i="5"/>
  <c r="BD179" i="5"/>
  <c r="AW179" i="5"/>
  <c r="J180" i="5"/>
  <c r="AU179" i="5"/>
  <c r="AE179" i="5"/>
  <c r="AU277" i="4"/>
  <c r="AT277" i="4"/>
  <c r="AE277" i="4"/>
  <c r="K277" i="4"/>
  <c r="J278" i="4"/>
  <c r="BD277" i="4"/>
  <c r="AW277" i="4"/>
  <c r="T277" i="4"/>
  <c r="U277" i="4" s="1"/>
  <c r="AK276" i="4"/>
  <c r="AS276" i="4" s="1"/>
  <c r="AX276" i="4"/>
  <c r="BU276" i="4" s="1"/>
  <c r="AX236" i="2"/>
  <c r="BU236" i="2" s="1"/>
  <c r="AK236" i="2"/>
  <c r="AS236" i="2" s="1"/>
  <c r="J238" i="2"/>
  <c r="BD237" i="2"/>
  <c r="AW237" i="2"/>
  <c r="T237" i="2"/>
  <c r="U237" i="2" s="1"/>
  <c r="K237" i="2"/>
  <c r="AE237" i="2"/>
  <c r="AU237" i="2"/>
  <c r="AT237" i="2"/>
  <c r="BU237" i="2" l="1"/>
  <c r="BU179" i="5"/>
  <c r="AX179" i="5"/>
  <c r="AK179" i="5"/>
  <c r="AS179" i="5" s="1"/>
  <c r="AT180" i="5"/>
  <c r="AE180" i="5"/>
  <c r="BD180" i="5"/>
  <c r="AW180" i="5"/>
  <c r="T180" i="5"/>
  <c r="U180" i="5" s="1"/>
  <c r="K180" i="5"/>
  <c r="J181" i="5"/>
  <c r="AU180" i="5"/>
  <c r="AK277" i="4"/>
  <c r="AS277" i="4" s="1"/>
  <c r="AX277" i="4"/>
  <c r="J279" i="4"/>
  <c r="AU278" i="4"/>
  <c r="AT278" i="4"/>
  <c r="AE278" i="4"/>
  <c r="BD278" i="4"/>
  <c r="AW278" i="4"/>
  <c r="T278" i="4"/>
  <c r="U278" i="4" s="1"/>
  <c r="K278" i="4"/>
  <c r="AX237" i="2"/>
  <c r="AK237" i="2"/>
  <c r="AS237" i="2" s="1"/>
  <c r="AU238" i="2"/>
  <c r="BD238" i="2"/>
  <c r="AT238" i="2"/>
  <c r="AE238" i="2"/>
  <c r="T238" i="2"/>
  <c r="U238" i="2" s="1"/>
  <c r="K238" i="2"/>
  <c r="J239" i="2"/>
  <c r="AW238" i="2"/>
  <c r="BU180" i="5" l="1"/>
  <c r="AT181" i="5"/>
  <c r="AE181" i="5"/>
  <c r="J182" i="5"/>
  <c r="BD181" i="5"/>
  <c r="AW181" i="5"/>
  <c r="T181" i="5"/>
  <c r="U181" i="5" s="1"/>
  <c r="K181" i="5"/>
  <c r="AU181" i="5"/>
  <c r="AX180" i="5"/>
  <c r="AK180" i="5"/>
  <c r="AS180" i="5" s="1"/>
  <c r="J280" i="4"/>
  <c r="AW279" i="4"/>
  <c r="BD279" i="4"/>
  <c r="AU279" i="4"/>
  <c r="AT279" i="4"/>
  <c r="AE279" i="4"/>
  <c r="K279" i="4"/>
  <c r="T279" i="4"/>
  <c r="U279" i="4" s="1"/>
  <c r="AX278" i="4"/>
  <c r="BU278" i="4" s="1"/>
  <c r="AK278" i="4"/>
  <c r="AS278" i="4" s="1"/>
  <c r="AP278" i="4"/>
  <c r="AP279" i="4" s="1"/>
  <c r="AU239" i="2"/>
  <c r="J240" i="2"/>
  <c r="AW239" i="2"/>
  <c r="K239" i="2"/>
  <c r="BD239" i="2"/>
  <c r="AT239" i="2"/>
  <c r="T239" i="2"/>
  <c r="U239" i="2" s="1"/>
  <c r="AE239" i="2"/>
  <c r="AK238" i="2"/>
  <c r="AS238" i="2" s="1"/>
  <c r="AX238" i="2"/>
  <c r="BU238" i="2" s="1"/>
  <c r="BU181" i="5" l="1"/>
  <c r="BD182" i="5"/>
  <c r="AW182" i="5"/>
  <c r="T182" i="5"/>
  <c r="U182" i="5" s="1"/>
  <c r="K182" i="5"/>
  <c r="AU182" i="5"/>
  <c r="AT182" i="5"/>
  <c r="AE182" i="5"/>
  <c r="J183" i="5"/>
  <c r="AX181" i="5"/>
  <c r="AK181" i="5"/>
  <c r="AS181" i="5" s="1"/>
  <c r="AK279" i="4"/>
  <c r="AS279" i="4" s="1"/>
  <c r="AX279" i="4"/>
  <c r="BU279" i="4" s="1"/>
  <c r="BU277" i="4"/>
  <c r="J281" i="4"/>
  <c r="BD280" i="4"/>
  <c r="AU280" i="4"/>
  <c r="T280" i="4"/>
  <c r="U280" i="4" s="1"/>
  <c r="K280" i="4"/>
  <c r="AT280" i="4"/>
  <c r="AW280" i="4"/>
  <c r="AE280" i="4"/>
  <c r="AU240" i="2"/>
  <c r="J241" i="2"/>
  <c r="BD240" i="2"/>
  <c r="AT240" i="2"/>
  <c r="AE240" i="2"/>
  <c r="T240" i="2"/>
  <c r="U240" i="2" s="1"/>
  <c r="K240" i="2"/>
  <c r="AW240" i="2"/>
  <c r="AK239" i="2"/>
  <c r="AS239" i="2" s="1"/>
  <c r="AX239" i="2"/>
  <c r="BU239" i="2" s="1"/>
  <c r="BU240" i="2" l="1"/>
  <c r="BU182" i="5"/>
  <c r="AU183" i="5"/>
  <c r="AT183" i="5"/>
  <c r="AE183" i="5"/>
  <c r="J184" i="5"/>
  <c r="BD183" i="5"/>
  <c r="AW183" i="5"/>
  <c r="T183" i="5"/>
  <c r="U183" i="5" s="1"/>
  <c r="K183" i="5"/>
  <c r="AK182" i="5"/>
  <c r="AS182" i="5" s="1"/>
  <c r="AX182" i="5"/>
  <c r="AX280" i="4"/>
  <c r="BU280" i="4" s="1"/>
  <c r="AK280" i="4"/>
  <c r="AS280" i="4" s="1"/>
  <c r="AU281" i="4"/>
  <c r="BD281" i="4"/>
  <c r="AT281" i="4"/>
  <c r="AE281" i="4"/>
  <c r="T281" i="4"/>
  <c r="U281" i="4" s="1"/>
  <c r="K281" i="4"/>
  <c r="J282" i="4"/>
  <c r="AW281" i="4"/>
  <c r="AT241" i="2"/>
  <c r="BD241" i="2"/>
  <c r="AW241" i="2"/>
  <c r="AE241" i="2"/>
  <c r="J242" i="2"/>
  <c r="T241" i="2"/>
  <c r="U241" i="2" s="1"/>
  <c r="K241" i="2"/>
  <c r="AU241" i="2"/>
  <c r="AK240" i="2"/>
  <c r="AS240" i="2" s="1"/>
  <c r="AX240" i="2"/>
  <c r="BU183" i="5" l="1"/>
  <c r="AT184" i="5"/>
  <c r="J185" i="5"/>
  <c r="BD184" i="5"/>
  <c r="AW184" i="5"/>
  <c r="AE184" i="5"/>
  <c r="K184" i="5"/>
  <c r="T184" i="5"/>
  <c r="U184" i="5" s="1"/>
  <c r="AU184" i="5"/>
  <c r="AK183" i="5"/>
  <c r="AS183" i="5" s="1"/>
  <c r="AX183" i="5"/>
  <c r="AU282" i="4"/>
  <c r="J283" i="4"/>
  <c r="AT282" i="4"/>
  <c r="AE282" i="4"/>
  <c r="BD282" i="4"/>
  <c r="K282" i="4"/>
  <c r="AW282" i="4"/>
  <c r="T282" i="4"/>
  <c r="U282" i="4" s="1"/>
  <c r="AK281" i="4"/>
  <c r="AS281" i="4" s="1"/>
  <c r="AX281" i="4"/>
  <c r="BU281" i="4" s="1"/>
  <c r="AX241" i="2"/>
  <c r="AK241" i="2"/>
  <c r="AS241" i="2" s="1"/>
  <c r="BU241" i="2" s="1"/>
  <c r="AT242" i="2"/>
  <c r="AE242" i="2"/>
  <c r="BD242" i="2"/>
  <c r="AW242" i="2"/>
  <c r="T242" i="2"/>
  <c r="U242" i="2" s="1"/>
  <c r="K242" i="2"/>
  <c r="J243" i="2"/>
  <c r="AU242" i="2"/>
  <c r="AT185" i="5" l="1"/>
  <c r="AE185" i="5"/>
  <c r="K185" i="5"/>
  <c r="J186" i="5"/>
  <c r="BD185" i="5"/>
  <c r="AW185" i="5"/>
  <c r="T185" i="5"/>
  <c r="U185" i="5" s="1"/>
  <c r="AU185" i="5"/>
  <c r="AX184" i="5"/>
  <c r="BU184" i="5" s="1"/>
  <c r="AK184" i="5"/>
  <c r="AS184" i="5" s="1"/>
  <c r="AK282" i="4"/>
  <c r="AS282" i="4" s="1"/>
  <c r="AX282" i="4"/>
  <c r="BU282" i="4" s="1"/>
  <c r="J284" i="4"/>
  <c r="BD283" i="4"/>
  <c r="AW283" i="4"/>
  <c r="T283" i="4"/>
  <c r="U283" i="4" s="1"/>
  <c r="K283" i="4"/>
  <c r="AE283" i="4"/>
  <c r="AU283" i="4"/>
  <c r="AT283" i="4"/>
  <c r="AT243" i="2"/>
  <c r="AE243" i="2"/>
  <c r="BD243" i="2"/>
  <c r="AW243" i="2"/>
  <c r="T243" i="2"/>
  <c r="U243" i="2" s="1"/>
  <c r="K243" i="2"/>
  <c r="J244" i="2"/>
  <c r="AU243" i="2"/>
  <c r="AX242" i="2"/>
  <c r="BU242" i="2" s="1"/>
  <c r="AK242" i="2"/>
  <c r="AS242" i="2" s="1"/>
  <c r="J187" i="5" l="1"/>
  <c r="AW186" i="5"/>
  <c r="T186" i="5"/>
  <c r="U186" i="5" s="1"/>
  <c r="K186" i="5"/>
  <c r="BD186" i="5"/>
  <c r="AU186" i="5"/>
  <c r="AT186" i="5"/>
  <c r="AE186" i="5"/>
  <c r="AX185" i="5"/>
  <c r="AK185" i="5"/>
  <c r="AS185" i="5" s="1"/>
  <c r="AX283" i="4"/>
  <c r="BU283" i="4" s="1"/>
  <c r="AK283" i="4"/>
  <c r="AS283" i="4" s="1"/>
  <c r="J285" i="4"/>
  <c r="T284" i="4"/>
  <c r="U284" i="4" s="1"/>
  <c r="AU284" i="4"/>
  <c r="AW284" i="4"/>
  <c r="K284" i="4"/>
  <c r="BD284" i="4"/>
  <c r="AT284" i="4"/>
  <c r="AE284" i="4"/>
  <c r="J245" i="2"/>
  <c r="AT244" i="2"/>
  <c r="AE244" i="2"/>
  <c r="BD244" i="2"/>
  <c r="AW244" i="2"/>
  <c r="T244" i="2"/>
  <c r="U244" i="2" s="1"/>
  <c r="K244" i="2"/>
  <c r="AU244" i="2"/>
  <c r="AX243" i="2"/>
  <c r="BU243" i="2" s="1"/>
  <c r="AK243" i="2"/>
  <c r="AS243" i="2" s="1"/>
  <c r="BU185" i="5" l="1"/>
  <c r="AP186" i="5"/>
  <c r="AP187" i="5" s="1"/>
  <c r="AK186" i="5"/>
  <c r="AS186" i="5" s="1"/>
  <c r="AX186" i="5"/>
  <c r="BU186" i="5" s="1"/>
  <c r="AU187" i="5"/>
  <c r="AE187" i="5"/>
  <c r="BD187" i="5"/>
  <c r="AW187" i="5"/>
  <c r="AT187" i="5"/>
  <c r="K187" i="5"/>
  <c r="T187" i="5"/>
  <c r="U187" i="5" s="1"/>
  <c r="J188" i="5"/>
  <c r="J286" i="4"/>
  <c r="BD285" i="4"/>
  <c r="AW285" i="4"/>
  <c r="T285" i="4"/>
  <c r="U285" i="4" s="1"/>
  <c r="AU285" i="4"/>
  <c r="K285" i="4"/>
  <c r="AE285" i="4"/>
  <c r="AT285" i="4"/>
  <c r="AK284" i="4"/>
  <c r="AS284" i="4" s="1"/>
  <c r="AX284" i="4"/>
  <c r="BU284" i="4" s="1"/>
  <c r="AX244" i="2"/>
  <c r="AK244" i="2"/>
  <c r="AS244" i="2" s="1"/>
  <c r="AU245" i="2"/>
  <c r="AT245" i="2"/>
  <c r="AE245" i="2"/>
  <c r="J246" i="2"/>
  <c r="BD245" i="2"/>
  <c r="T245" i="2"/>
  <c r="U245" i="2" s="1"/>
  <c r="AW245" i="2"/>
  <c r="K245" i="2"/>
  <c r="BU244" i="2" l="1"/>
  <c r="AK187" i="5"/>
  <c r="AS187" i="5" s="1"/>
  <c r="AX187" i="5"/>
  <c r="BU187" i="5" s="1"/>
  <c r="AU188" i="5"/>
  <c r="BD188" i="5"/>
  <c r="AW188" i="5"/>
  <c r="T188" i="5"/>
  <c r="U188" i="5" s="1"/>
  <c r="K188" i="5"/>
  <c r="AT188" i="5"/>
  <c r="AE188" i="5"/>
  <c r="J189" i="5"/>
  <c r="AK285" i="4"/>
  <c r="AS285" i="4" s="1"/>
  <c r="AX285" i="4"/>
  <c r="J287" i="4"/>
  <c r="AU286" i="4"/>
  <c r="AT286" i="4"/>
  <c r="AE286" i="4"/>
  <c r="AW286" i="4"/>
  <c r="K286" i="4"/>
  <c r="T286" i="4"/>
  <c r="U286" i="4" s="1"/>
  <c r="BD286" i="4"/>
  <c r="AU246" i="2"/>
  <c r="AT246" i="2"/>
  <c r="J247" i="2"/>
  <c r="BD246" i="2"/>
  <c r="AW246" i="2"/>
  <c r="AE246" i="2"/>
  <c r="K246" i="2"/>
  <c r="T246" i="2"/>
  <c r="U246" i="2" s="1"/>
  <c r="AK245" i="2"/>
  <c r="AS245" i="2" s="1"/>
  <c r="AX245" i="2"/>
  <c r="BU245" i="2" s="1"/>
  <c r="AU189" i="5" l="1"/>
  <c r="J190" i="5"/>
  <c r="BD189" i="5"/>
  <c r="AW189" i="5"/>
  <c r="T189" i="5"/>
  <c r="U189" i="5" s="1"/>
  <c r="K189" i="5"/>
  <c r="AE189" i="5"/>
  <c r="AT189" i="5"/>
  <c r="AK188" i="5"/>
  <c r="AS188" i="5" s="1"/>
  <c r="AX188" i="5"/>
  <c r="BU188" i="5" s="1"/>
  <c r="BD287" i="4"/>
  <c r="AW287" i="4"/>
  <c r="J288" i="4"/>
  <c r="AU287" i="4"/>
  <c r="AE287" i="4"/>
  <c r="AT287" i="4"/>
  <c r="K287" i="4"/>
  <c r="T287" i="4"/>
  <c r="U287" i="4" s="1"/>
  <c r="AP286" i="4"/>
  <c r="AP287" i="4" s="1"/>
  <c r="AK286" i="4"/>
  <c r="AS286" i="4" s="1"/>
  <c r="AX286" i="4"/>
  <c r="BU286" i="4" s="1"/>
  <c r="BU285" i="4"/>
  <c r="AU247" i="2"/>
  <c r="AT247" i="2"/>
  <c r="AE247" i="2"/>
  <c r="K247" i="2"/>
  <c r="J248" i="2"/>
  <c r="BD247" i="2"/>
  <c r="AW247" i="2"/>
  <c r="T247" i="2"/>
  <c r="U247" i="2" s="1"/>
  <c r="AK246" i="2"/>
  <c r="AS246" i="2" s="1"/>
  <c r="AX246" i="2"/>
  <c r="BU246" i="2" s="1"/>
  <c r="BU247" i="2" l="1"/>
  <c r="BU189" i="5"/>
  <c r="AK189" i="5"/>
  <c r="AS189" i="5" s="1"/>
  <c r="AX189" i="5"/>
  <c r="AT190" i="5"/>
  <c r="AE190" i="5"/>
  <c r="AW190" i="5"/>
  <c r="J191" i="5"/>
  <c r="K190" i="5"/>
  <c r="AU190" i="5"/>
  <c r="T190" i="5"/>
  <c r="U190" i="5" s="1"/>
  <c r="BD190" i="5"/>
  <c r="BD288" i="4"/>
  <c r="AW288" i="4"/>
  <c r="T288" i="4"/>
  <c r="U288" i="4" s="1"/>
  <c r="K288" i="4"/>
  <c r="J289" i="4"/>
  <c r="AU288" i="4"/>
  <c r="AE288" i="4"/>
  <c r="AT288" i="4"/>
  <c r="AK287" i="4"/>
  <c r="AS287" i="4" s="1"/>
  <c r="AX287" i="4"/>
  <c r="BU287" i="4" s="1"/>
  <c r="AK247" i="2"/>
  <c r="AS247" i="2" s="1"/>
  <c r="AX247" i="2"/>
  <c r="BD248" i="2"/>
  <c r="AW248" i="2"/>
  <c r="AE248" i="2"/>
  <c r="T248" i="2"/>
  <c r="U248" i="2" s="1"/>
  <c r="K248" i="2"/>
  <c r="J249" i="2"/>
  <c r="AU248" i="2"/>
  <c r="AT248" i="2"/>
  <c r="BU190" i="5" l="1"/>
  <c r="AX190" i="5"/>
  <c r="AK190" i="5"/>
  <c r="AS190" i="5" s="1"/>
  <c r="J192" i="5"/>
  <c r="BD191" i="5"/>
  <c r="AW191" i="5"/>
  <c r="T191" i="5"/>
  <c r="U191" i="5" s="1"/>
  <c r="K191" i="5"/>
  <c r="AU191" i="5"/>
  <c r="AE191" i="5"/>
  <c r="AT191" i="5"/>
  <c r="AK288" i="4"/>
  <c r="AS288" i="4" s="1"/>
  <c r="AX288" i="4"/>
  <c r="BU288" i="4" s="1"/>
  <c r="J290" i="4"/>
  <c r="BD289" i="4"/>
  <c r="AW289" i="4"/>
  <c r="T289" i="4"/>
  <c r="U289" i="4" s="1"/>
  <c r="K289" i="4"/>
  <c r="AU289" i="4"/>
  <c r="AE289" i="4"/>
  <c r="AT289" i="4"/>
  <c r="AT249" i="2"/>
  <c r="AE249" i="2"/>
  <c r="BD249" i="2"/>
  <c r="AW249" i="2"/>
  <c r="T249" i="2"/>
  <c r="U249" i="2" s="1"/>
  <c r="K249" i="2"/>
  <c r="J250" i="2"/>
  <c r="AU249" i="2"/>
  <c r="AK248" i="2"/>
  <c r="AS248" i="2" s="1"/>
  <c r="AX248" i="2"/>
  <c r="BU248" i="2" s="1"/>
  <c r="BU249" i="2" l="1"/>
  <c r="AK191" i="5"/>
  <c r="AS191" i="5" s="1"/>
  <c r="AX191" i="5"/>
  <c r="BU191" i="5" s="1"/>
  <c r="J193" i="5"/>
  <c r="BD192" i="5"/>
  <c r="AW192" i="5"/>
  <c r="T192" i="5"/>
  <c r="U192" i="5" s="1"/>
  <c r="AU192" i="5"/>
  <c r="AT192" i="5"/>
  <c r="AE192" i="5"/>
  <c r="K192" i="5"/>
  <c r="AU290" i="4"/>
  <c r="AT290" i="4"/>
  <c r="AE290" i="4"/>
  <c r="AW290" i="4"/>
  <c r="K290" i="4"/>
  <c r="BD290" i="4"/>
  <c r="J291" i="4"/>
  <c r="T290" i="4"/>
  <c r="U290" i="4" s="1"/>
  <c r="AK289" i="4"/>
  <c r="AS289" i="4" s="1"/>
  <c r="AX289" i="4"/>
  <c r="BU289" i="4" s="1"/>
  <c r="AT250" i="2"/>
  <c r="AE250" i="2"/>
  <c r="BD250" i="2"/>
  <c r="AW250" i="2"/>
  <c r="T250" i="2"/>
  <c r="U250" i="2" s="1"/>
  <c r="K250" i="2"/>
  <c r="J251" i="2"/>
  <c r="AU250" i="2"/>
  <c r="AX249" i="2"/>
  <c r="AK249" i="2"/>
  <c r="AS249" i="2" s="1"/>
  <c r="BU192" i="5" l="1"/>
  <c r="J195" i="5"/>
  <c r="BD193" i="5"/>
  <c r="AW193" i="5"/>
  <c r="T193" i="5"/>
  <c r="U193" i="5" s="1"/>
  <c r="AU193" i="5"/>
  <c r="AE193" i="5"/>
  <c r="K193" i="5"/>
  <c r="AT193" i="5"/>
  <c r="AK192" i="5"/>
  <c r="AS192" i="5" s="1"/>
  <c r="AX192" i="5"/>
  <c r="AU291" i="4"/>
  <c r="AT291" i="4"/>
  <c r="AE291" i="4"/>
  <c r="J292" i="4"/>
  <c r="BD291" i="4"/>
  <c r="AW291" i="4"/>
  <c r="T291" i="4"/>
  <c r="U291" i="4" s="1"/>
  <c r="K291" i="4"/>
  <c r="AK290" i="4"/>
  <c r="AS290" i="4" s="1"/>
  <c r="AX290" i="4"/>
  <c r="BU290" i="4" s="1"/>
  <c r="AT251" i="2"/>
  <c r="AE251" i="2"/>
  <c r="J252" i="2"/>
  <c r="BD251" i="2"/>
  <c r="AW251" i="2"/>
  <c r="T251" i="2"/>
  <c r="U251" i="2" s="1"/>
  <c r="K251" i="2"/>
  <c r="AU251" i="2"/>
  <c r="AX250" i="2"/>
  <c r="BU250" i="2" s="1"/>
  <c r="AK250" i="2"/>
  <c r="AS250" i="2" s="1"/>
  <c r="AK193" i="5" l="1"/>
  <c r="AS193" i="5" s="1"/>
  <c r="AX193" i="5"/>
  <c r="BU193" i="5" s="1"/>
  <c r="AT195" i="5"/>
  <c r="AE195" i="5"/>
  <c r="AW195" i="5"/>
  <c r="K195" i="5"/>
  <c r="T195" i="5"/>
  <c r="U195" i="5" s="1"/>
  <c r="BD195" i="5"/>
  <c r="J196" i="5"/>
  <c r="AU195" i="5"/>
  <c r="AU292" i="4"/>
  <c r="AT292" i="4"/>
  <c r="AE292" i="4"/>
  <c r="K292" i="4"/>
  <c r="J293" i="4"/>
  <c r="BD292" i="4"/>
  <c r="AW292" i="4"/>
  <c r="T292" i="4"/>
  <c r="U292" i="4" s="1"/>
  <c r="AK291" i="4"/>
  <c r="AS291" i="4" s="1"/>
  <c r="AX291" i="4"/>
  <c r="BU291" i="4" s="1"/>
  <c r="J253" i="2"/>
  <c r="BD252" i="2"/>
  <c r="AW252" i="2"/>
  <c r="T252" i="2"/>
  <c r="U252" i="2" s="1"/>
  <c r="K252" i="2"/>
  <c r="AU252" i="2"/>
  <c r="AT252" i="2"/>
  <c r="AE252" i="2"/>
  <c r="AX251" i="2"/>
  <c r="BU251" i="2" s="1"/>
  <c r="AK251" i="2"/>
  <c r="AS251" i="2" s="1"/>
  <c r="BU252" i="2" l="1"/>
  <c r="AX195" i="5"/>
  <c r="AK195" i="5"/>
  <c r="AS195" i="5" s="1"/>
  <c r="AU196" i="5"/>
  <c r="AT196" i="5"/>
  <c r="AE196" i="5"/>
  <c r="BD196" i="5"/>
  <c r="AW196" i="5"/>
  <c r="T196" i="5"/>
  <c r="U196" i="5" s="1"/>
  <c r="K196" i="5"/>
  <c r="J197" i="5"/>
  <c r="AK292" i="4"/>
  <c r="AS292" i="4" s="1"/>
  <c r="AX292" i="4"/>
  <c r="BU292" i="4" s="1"/>
  <c r="AU293" i="4"/>
  <c r="AT293" i="4"/>
  <c r="AE293" i="4"/>
  <c r="K293" i="4"/>
  <c r="J295" i="4"/>
  <c r="BD293" i="4"/>
  <c r="AW293" i="4"/>
  <c r="T293" i="4"/>
  <c r="U293" i="4" s="1"/>
  <c r="AK252" i="2"/>
  <c r="AS252" i="2" s="1"/>
  <c r="AX252" i="2"/>
  <c r="T253" i="2"/>
  <c r="U253" i="2" s="1"/>
  <c r="AU253" i="2"/>
  <c r="AT253" i="2"/>
  <c r="J254" i="2"/>
  <c r="BD253" i="2"/>
  <c r="AW253" i="2"/>
  <c r="AE253" i="2"/>
  <c r="K253" i="2"/>
  <c r="BU195" i="5" l="1"/>
  <c r="AK196" i="5"/>
  <c r="AS196" i="5" s="1"/>
  <c r="AX196" i="5"/>
  <c r="BU196" i="5" s="1"/>
  <c r="AU197" i="5"/>
  <c r="AT197" i="5"/>
  <c r="AE197" i="5"/>
  <c r="BD197" i="5"/>
  <c r="AW197" i="5"/>
  <c r="T197" i="5"/>
  <c r="U197" i="5" s="1"/>
  <c r="K197" i="5"/>
  <c r="J198" i="5"/>
  <c r="AT295" i="4"/>
  <c r="AE295" i="4"/>
  <c r="J296" i="4"/>
  <c r="BD295" i="4"/>
  <c r="AW295" i="4"/>
  <c r="T295" i="4"/>
  <c r="U295" i="4" s="1"/>
  <c r="K295" i="4"/>
  <c r="AU295" i="4"/>
  <c r="AK293" i="4"/>
  <c r="AS293" i="4" s="1"/>
  <c r="AX293" i="4"/>
  <c r="BU293" i="4" s="1"/>
  <c r="AU254" i="2"/>
  <c r="AT254" i="2"/>
  <c r="AE254" i="2"/>
  <c r="K254" i="2"/>
  <c r="J255" i="2"/>
  <c r="BD254" i="2"/>
  <c r="T254" i="2"/>
  <c r="U254" i="2" s="1"/>
  <c r="AW254" i="2"/>
  <c r="AK253" i="2"/>
  <c r="AS253" i="2" s="1"/>
  <c r="AX253" i="2"/>
  <c r="BU253" i="2" s="1"/>
  <c r="BU254" i="2" l="1"/>
  <c r="AU198" i="5"/>
  <c r="AT198" i="5"/>
  <c r="AE198" i="5"/>
  <c r="BD198" i="5"/>
  <c r="AW198" i="5"/>
  <c r="T198" i="5"/>
  <c r="U198" i="5" s="1"/>
  <c r="K198" i="5"/>
  <c r="J199" i="5"/>
  <c r="AK197" i="5"/>
  <c r="AS197" i="5" s="1"/>
  <c r="AX197" i="5"/>
  <c r="BU197" i="5" s="1"/>
  <c r="BD296" i="4"/>
  <c r="AW296" i="4"/>
  <c r="T296" i="4"/>
  <c r="U296" i="4" s="1"/>
  <c r="K296" i="4"/>
  <c r="J297" i="4"/>
  <c r="AU296" i="4"/>
  <c r="AT296" i="4"/>
  <c r="AE296" i="4"/>
  <c r="AX295" i="4"/>
  <c r="BU295" i="4" s="1"/>
  <c r="AK295" i="4"/>
  <c r="AS295" i="4" s="1"/>
  <c r="AK254" i="2"/>
  <c r="AS254" i="2" s="1"/>
  <c r="AX254" i="2"/>
  <c r="AT255" i="2"/>
  <c r="BD255" i="2"/>
  <c r="AW255" i="2"/>
  <c r="AE255" i="2"/>
  <c r="J256" i="2"/>
  <c r="T255" i="2"/>
  <c r="U255" i="2" s="1"/>
  <c r="K255" i="2"/>
  <c r="AU255" i="2"/>
  <c r="AK198" i="5" l="1"/>
  <c r="AS198" i="5" s="1"/>
  <c r="AX198" i="5"/>
  <c r="BU198" i="5" s="1"/>
  <c r="AU199" i="5"/>
  <c r="AT199" i="5"/>
  <c r="AE199" i="5"/>
  <c r="BD199" i="5"/>
  <c r="AW199" i="5"/>
  <c r="T199" i="5"/>
  <c r="U199" i="5" s="1"/>
  <c r="K199" i="5"/>
  <c r="J200" i="5"/>
  <c r="AK296" i="4"/>
  <c r="AS296" i="4" s="1"/>
  <c r="AX296" i="4"/>
  <c r="BU296" i="4" s="1"/>
  <c r="BD297" i="4"/>
  <c r="AW297" i="4"/>
  <c r="T297" i="4"/>
  <c r="U297" i="4" s="1"/>
  <c r="K297" i="4"/>
  <c r="J298" i="4"/>
  <c r="AU297" i="4"/>
  <c r="AT297" i="4"/>
  <c r="AE297" i="4"/>
  <c r="AT256" i="2"/>
  <c r="AE256" i="2"/>
  <c r="BD256" i="2"/>
  <c r="AW256" i="2"/>
  <c r="T256" i="2"/>
  <c r="U256" i="2" s="1"/>
  <c r="K256" i="2"/>
  <c r="J257" i="2"/>
  <c r="AU256" i="2"/>
  <c r="AX255" i="2"/>
  <c r="BU255" i="2" s="1"/>
  <c r="AK255" i="2"/>
  <c r="AS255" i="2" s="1"/>
  <c r="BU256" i="2" l="1"/>
  <c r="AU200" i="5"/>
  <c r="AT200" i="5"/>
  <c r="AE200" i="5"/>
  <c r="BD200" i="5"/>
  <c r="AW200" i="5"/>
  <c r="T200" i="5"/>
  <c r="U200" i="5" s="1"/>
  <c r="K200" i="5"/>
  <c r="J201" i="5"/>
  <c r="AK199" i="5"/>
  <c r="AS199" i="5" s="1"/>
  <c r="AX199" i="5"/>
  <c r="BU199" i="5" s="1"/>
  <c r="J299" i="4"/>
  <c r="AU298" i="4"/>
  <c r="AW298" i="4"/>
  <c r="AE298" i="4"/>
  <c r="T298" i="4"/>
  <c r="U298" i="4" s="1"/>
  <c r="K298" i="4"/>
  <c r="BD298" i="4"/>
  <c r="AT298" i="4"/>
  <c r="AK297" i="4"/>
  <c r="AS297" i="4" s="1"/>
  <c r="AX297" i="4"/>
  <c r="BU297" i="4" s="1"/>
  <c r="AT257" i="2"/>
  <c r="AE257" i="2"/>
  <c r="BD257" i="2"/>
  <c r="AW257" i="2"/>
  <c r="T257" i="2"/>
  <c r="U257" i="2" s="1"/>
  <c r="K257" i="2"/>
  <c r="J258" i="2"/>
  <c r="AU257" i="2"/>
  <c r="AX256" i="2"/>
  <c r="AK256" i="2"/>
  <c r="AS256" i="2" s="1"/>
  <c r="BU257" i="2" l="1"/>
  <c r="AU201" i="5"/>
  <c r="AT201" i="5"/>
  <c r="AE201" i="5"/>
  <c r="BD201" i="5"/>
  <c r="AW201" i="5"/>
  <c r="T201" i="5"/>
  <c r="U201" i="5" s="1"/>
  <c r="K201" i="5"/>
  <c r="J202" i="5"/>
  <c r="AK200" i="5"/>
  <c r="AS200" i="5" s="1"/>
  <c r="AX200" i="5"/>
  <c r="BU200" i="5" s="1"/>
  <c r="AK298" i="4"/>
  <c r="AS298" i="4" s="1"/>
  <c r="AX298" i="4"/>
  <c r="BU298" i="4" s="1"/>
  <c r="J300" i="4"/>
  <c r="AU299" i="4"/>
  <c r="AW299" i="4"/>
  <c r="AT299" i="4"/>
  <c r="K299" i="4"/>
  <c r="T299" i="4"/>
  <c r="U299" i="4" s="1"/>
  <c r="BD299" i="4"/>
  <c r="AE299" i="4"/>
  <c r="AT258" i="2"/>
  <c r="AE258" i="2"/>
  <c r="J259" i="2"/>
  <c r="BD258" i="2"/>
  <c r="AW258" i="2"/>
  <c r="T258" i="2"/>
  <c r="U258" i="2" s="1"/>
  <c r="K258" i="2"/>
  <c r="AU258" i="2"/>
  <c r="AX257" i="2"/>
  <c r="AK257" i="2"/>
  <c r="AS257" i="2" s="1"/>
  <c r="AU202" i="5" l="1"/>
  <c r="AT202" i="5"/>
  <c r="AE202" i="5"/>
  <c r="BD202" i="5"/>
  <c r="AW202" i="5"/>
  <c r="T202" i="5"/>
  <c r="U202" i="5" s="1"/>
  <c r="K202" i="5"/>
  <c r="J203" i="5"/>
  <c r="AK201" i="5"/>
  <c r="AS201" i="5" s="1"/>
  <c r="AX201" i="5"/>
  <c r="BU201" i="5" s="1"/>
  <c r="AK299" i="4"/>
  <c r="AS299" i="4" s="1"/>
  <c r="AX299" i="4"/>
  <c r="BU299" i="4" s="1"/>
  <c r="J301" i="4"/>
  <c r="AU300" i="4"/>
  <c r="BD300" i="4"/>
  <c r="AT300" i="4"/>
  <c r="AE300" i="4"/>
  <c r="T300" i="4"/>
  <c r="U300" i="4" s="1"/>
  <c r="K300" i="4"/>
  <c r="AW300" i="4"/>
  <c r="J260" i="2"/>
  <c r="BD259" i="2"/>
  <c r="AW259" i="2"/>
  <c r="T259" i="2"/>
  <c r="U259" i="2" s="1"/>
  <c r="K259" i="2"/>
  <c r="AU259" i="2"/>
  <c r="AT259" i="2"/>
  <c r="AE259" i="2"/>
  <c r="AX258" i="2"/>
  <c r="BU258" i="2" s="1"/>
  <c r="AK258" i="2"/>
  <c r="AS258" i="2" s="1"/>
  <c r="BU259" i="2" l="1"/>
  <c r="AT203" i="5"/>
  <c r="BD203" i="5"/>
  <c r="AW203" i="5"/>
  <c r="AE203" i="5"/>
  <c r="J204" i="5"/>
  <c r="T203" i="5"/>
  <c r="U203" i="5" s="1"/>
  <c r="K203" i="5"/>
  <c r="AU203" i="5"/>
  <c r="AK202" i="5"/>
  <c r="AS202" i="5" s="1"/>
  <c r="AX202" i="5"/>
  <c r="BU202" i="5" s="1"/>
  <c r="AK300" i="4"/>
  <c r="AS300" i="4" s="1"/>
  <c r="AX300" i="4"/>
  <c r="BU300" i="4" s="1"/>
  <c r="J302" i="4"/>
  <c r="AU301" i="4"/>
  <c r="BD301" i="4"/>
  <c r="AT301" i="4"/>
  <c r="AE301" i="4"/>
  <c r="T301" i="4"/>
  <c r="U301" i="4" s="1"/>
  <c r="K301" i="4"/>
  <c r="AW301" i="4"/>
  <c r="AK259" i="2"/>
  <c r="AS259" i="2" s="1"/>
  <c r="AX259" i="2"/>
  <c r="T260" i="2"/>
  <c r="U260" i="2" s="1"/>
  <c r="AU260" i="2"/>
  <c r="AT260" i="2"/>
  <c r="AW260" i="2"/>
  <c r="AE260" i="2"/>
  <c r="K260" i="2"/>
  <c r="BD260" i="2"/>
  <c r="J261" i="2"/>
  <c r="BU260" i="2" l="1"/>
  <c r="AX203" i="5"/>
  <c r="BU203" i="5" s="1"/>
  <c r="AK203" i="5"/>
  <c r="AS203" i="5" s="1"/>
  <c r="AT204" i="5"/>
  <c r="AE204" i="5"/>
  <c r="J205" i="5"/>
  <c r="BD204" i="5"/>
  <c r="AW204" i="5"/>
  <c r="T204" i="5"/>
  <c r="U204" i="5" s="1"/>
  <c r="K204" i="5"/>
  <c r="AU204" i="5"/>
  <c r="AK301" i="4"/>
  <c r="AS301" i="4" s="1"/>
  <c r="AX301" i="4"/>
  <c r="BU301" i="4" s="1"/>
  <c r="J303" i="4"/>
  <c r="AU302" i="4"/>
  <c r="AW302" i="4"/>
  <c r="BD302" i="4"/>
  <c r="AT302" i="4"/>
  <c r="AE302" i="4"/>
  <c r="T302" i="4"/>
  <c r="U302" i="4" s="1"/>
  <c r="K302" i="4"/>
  <c r="AK260" i="2"/>
  <c r="AS260" i="2" s="1"/>
  <c r="AX260" i="2"/>
  <c r="AU261" i="2"/>
  <c r="AT261" i="2"/>
  <c r="AE261" i="2"/>
  <c r="K261" i="2"/>
  <c r="J262" i="2"/>
  <c r="BD261" i="2"/>
  <c r="T261" i="2"/>
  <c r="U261" i="2" s="1"/>
  <c r="AW261" i="2"/>
  <c r="J206" i="5" l="1"/>
  <c r="BD205" i="5"/>
  <c r="AW205" i="5"/>
  <c r="T205" i="5"/>
  <c r="U205" i="5" s="1"/>
  <c r="K205" i="5"/>
  <c r="AU205" i="5"/>
  <c r="AE205" i="5"/>
  <c r="AT205" i="5"/>
  <c r="AX204" i="5"/>
  <c r="BU204" i="5" s="1"/>
  <c r="AK204" i="5"/>
  <c r="AS204" i="5" s="1"/>
  <c r="AK302" i="4"/>
  <c r="AS302" i="4" s="1"/>
  <c r="AX302" i="4"/>
  <c r="BU302" i="4" s="1"/>
  <c r="AU303" i="4"/>
  <c r="AT303" i="4"/>
  <c r="J304" i="4"/>
  <c r="AW303" i="4"/>
  <c r="K303" i="4"/>
  <c r="T303" i="4"/>
  <c r="U303" i="4" s="1"/>
  <c r="BD303" i="4"/>
  <c r="AE303" i="4"/>
  <c r="AU262" i="2"/>
  <c r="AT262" i="2"/>
  <c r="AE262" i="2"/>
  <c r="BD262" i="2"/>
  <c r="AW262" i="2"/>
  <c r="T262" i="2"/>
  <c r="U262" i="2" s="1"/>
  <c r="K262" i="2"/>
  <c r="J263" i="2"/>
  <c r="AK261" i="2"/>
  <c r="AS261" i="2" s="1"/>
  <c r="AX261" i="2"/>
  <c r="AK205" i="5" l="1"/>
  <c r="AS205" i="5" s="1"/>
  <c r="AX205" i="5"/>
  <c r="BU205" i="5" s="1"/>
  <c r="AT206" i="5"/>
  <c r="J207" i="5"/>
  <c r="BD206" i="5"/>
  <c r="AW206" i="5"/>
  <c r="AU206" i="5"/>
  <c r="AE206" i="5"/>
  <c r="K206" i="5"/>
  <c r="T206" i="5"/>
  <c r="U206" i="5" s="1"/>
  <c r="AK303" i="4"/>
  <c r="AS303" i="4" s="1"/>
  <c r="AX303" i="4"/>
  <c r="BU303" i="4" s="1"/>
  <c r="AU304" i="4"/>
  <c r="AT304" i="4"/>
  <c r="AE304" i="4"/>
  <c r="AW304" i="4"/>
  <c r="T304" i="4"/>
  <c r="U304" i="4" s="1"/>
  <c r="J305" i="4"/>
  <c r="BD304" i="4"/>
  <c r="K304" i="4"/>
  <c r="AX262" i="2"/>
  <c r="AK262" i="2"/>
  <c r="AS262" i="2" s="1"/>
  <c r="BU262" i="2" s="1"/>
  <c r="AP262" i="2"/>
  <c r="AP263" i="2" s="1"/>
  <c r="J264" i="2"/>
  <c r="AU263" i="2"/>
  <c r="AE263" i="2"/>
  <c r="AT263" i="2"/>
  <c r="T263" i="2"/>
  <c r="U263" i="2" s="1"/>
  <c r="K263" i="2"/>
  <c r="BD263" i="2"/>
  <c r="AW263" i="2"/>
  <c r="BU261" i="2" l="1"/>
  <c r="AX206" i="5"/>
  <c r="BU206" i="5" s="1"/>
  <c r="AK206" i="5"/>
  <c r="AS206" i="5" s="1"/>
  <c r="AT207" i="5"/>
  <c r="AE207" i="5"/>
  <c r="K207" i="5"/>
  <c r="J208" i="5"/>
  <c r="BD207" i="5"/>
  <c r="AW207" i="5"/>
  <c r="T207" i="5"/>
  <c r="U207" i="5" s="1"/>
  <c r="AU207" i="5"/>
  <c r="AT305" i="4"/>
  <c r="AE305" i="4"/>
  <c r="J306" i="4"/>
  <c r="BD305" i="4"/>
  <c r="AW305" i="4"/>
  <c r="T305" i="4"/>
  <c r="U305" i="4" s="1"/>
  <c r="K305" i="4"/>
  <c r="AU305" i="4"/>
  <c r="AK304" i="4"/>
  <c r="AS304" i="4" s="1"/>
  <c r="AX304" i="4"/>
  <c r="BU304" i="4" s="1"/>
  <c r="AK263" i="2"/>
  <c r="AS263" i="2" s="1"/>
  <c r="AX263" i="2"/>
  <c r="J265" i="2"/>
  <c r="AU264" i="2"/>
  <c r="AT264" i="2"/>
  <c r="AE264" i="2"/>
  <c r="BD264" i="2"/>
  <c r="T264" i="2"/>
  <c r="U264" i="2" s="1"/>
  <c r="AW264" i="2"/>
  <c r="K264" i="2"/>
  <c r="BU263" i="2" l="1"/>
  <c r="AX207" i="5"/>
  <c r="BU207" i="5" s="1"/>
  <c r="AK207" i="5"/>
  <c r="AS207" i="5" s="1"/>
  <c r="BD208" i="5"/>
  <c r="AW208" i="5"/>
  <c r="T208" i="5"/>
  <c r="U208" i="5" s="1"/>
  <c r="K208" i="5"/>
  <c r="J209" i="5"/>
  <c r="AT208" i="5"/>
  <c r="AE208" i="5"/>
  <c r="AU208" i="5"/>
  <c r="J307" i="4"/>
  <c r="BD306" i="4"/>
  <c r="AW306" i="4"/>
  <c r="T306" i="4"/>
  <c r="U306" i="4" s="1"/>
  <c r="K306" i="4"/>
  <c r="AU306" i="4"/>
  <c r="AT306" i="4"/>
  <c r="AE306" i="4"/>
  <c r="AX305" i="4"/>
  <c r="BU305" i="4" s="1"/>
  <c r="AK305" i="4"/>
  <c r="AS305" i="4" s="1"/>
  <c r="AU265" i="2"/>
  <c r="AT265" i="2"/>
  <c r="AE265" i="2"/>
  <c r="AW265" i="2"/>
  <c r="K265" i="2"/>
  <c r="BD265" i="2"/>
  <c r="J266" i="2"/>
  <c r="T265" i="2"/>
  <c r="U265" i="2" s="1"/>
  <c r="AK264" i="2"/>
  <c r="AS264" i="2" s="1"/>
  <c r="AX264" i="2"/>
  <c r="BU264" i="2" l="1"/>
  <c r="AX208" i="5"/>
  <c r="AK208" i="5"/>
  <c r="AS208" i="5" s="1"/>
  <c r="BD209" i="5"/>
  <c r="AW209" i="5"/>
  <c r="T209" i="5"/>
  <c r="U209" i="5" s="1"/>
  <c r="K209" i="5"/>
  <c r="J210" i="5"/>
  <c r="AU209" i="5"/>
  <c r="AT209" i="5"/>
  <c r="AE209" i="5"/>
  <c r="AK306" i="4"/>
  <c r="AS306" i="4" s="1"/>
  <c r="AX306" i="4"/>
  <c r="BU306" i="4" s="1"/>
  <c r="J308" i="4"/>
  <c r="BD307" i="4"/>
  <c r="AW307" i="4"/>
  <c r="T307" i="4"/>
  <c r="U307" i="4" s="1"/>
  <c r="AU307" i="4"/>
  <c r="AT307" i="4"/>
  <c r="AE307" i="4"/>
  <c r="K307" i="4"/>
  <c r="AU266" i="2"/>
  <c r="J267" i="2"/>
  <c r="AT266" i="2"/>
  <c r="AE266" i="2"/>
  <c r="BD266" i="2"/>
  <c r="AW266" i="2"/>
  <c r="T266" i="2"/>
  <c r="U266" i="2" s="1"/>
  <c r="K266" i="2"/>
  <c r="AK265" i="2"/>
  <c r="AS265" i="2" s="1"/>
  <c r="AX265" i="2"/>
  <c r="BU265" i="2" s="1"/>
  <c r="BU208" i="5" l="1"/>
  <c r="BD210" i="5"/>
  <c r="AW210" i="5"/>
  <c r="T210" i="5"/>
  <c r="U210" i="5" s="1"/>
  <c r="K210" i="5"/>
  <c r="J211" i="5"/>
  <c r="AT210" i="5"/>
  <c r="AE210" i="5"/>
  <c r="AU210" i="5"/>
  <c r="AX209" i="5"/>
  <c r="BU209" i="5" s="1"/>
  <c r="AK209" i="5"/>
  <c r="AS209" i="5" s="1"/>
  <c r="J309" i="4"/>
  <c r="AU308" i="4"/>
  <c r="AT308" i="4"/>
  <c r="AE308" i="4"/>
  <c r="T308" i="4"/>
  <c r="U308" i="4" s="1"/>
  <c r="BD308" i="4"/>
  <c r="AW308" i="4"/>
  <c r="K308" i="4"/>
  <c r="AK307" i="4"/>
  <c r="AS307" i="4" s="1"/>
  <c r="AX307" i="4"/>
  <c r="BU307" i="4" s="1"/>
  <c r="AK266" i="2"/>
  <c r="AS266" i="2" s="1"/>
  <c r="AX266" i="2"/>
  <c r="J268" i="2"/>
  <c r="BD267" i="2"/>
  <c r="AW267" i="2"/>
  <c r="T267" i="2"/>
  <c r="U267" i="2" s="1"/>
  <c r="K267" i="2"/>
  <c r="AU267" i="2"/>
  <c r="AT267" i="2"/>
  <c r="AE267" i="2"/>
  <c r="BU266" i="2" l="1"/>
  <c r="AX210" i="5"/>
  <c r="BU210" i="5" s="1"/>
  <c r="AK210" i="5"/>
  <c r="AS210" i="5" s="1"/>
  <c r="BD211" i="5"/>
  <c r="AW211" i="5"/>
  <c r="T211" i="5"/>
  <c r="U211" i="5" s="1"/>
  <c r="K211" i="5"/>
  <c r="AU211" i="5"/>
  <c r="AT211" i="5"/>
  <c r="J212" i="5"/>
  <c r="AE211" i="5"/>
  <c r="AK308" i="4"/>
  <c r="AS308" i="4" s="1"/>
  <c r="AX308" i="4"/>
  <c r="BU308" i="4" s="1"/>
  <c r="J310" i="4"/>
  <c r="AU309" i="4"/>
  <c r="AT309" i="4"/>
  <c r="AE309" i="4"/>
  <c r="K309" i="4"/>
  <c r="T309" i="4"/>
  <c r="U309" i="4" s="1"/>
  <c r="BD309" i="4"/>
  <c r="AW309" i="4"/>
  <c r="AK267" i="2"/>
  <c r="AS267" i="2" s="1"/>
  <c r="AX267" i="2"/>
  <c r="T268" i="2"/>
  <c r="U268" i="2" s="1"/>
  <c r="AU268" i="2"/>
  <c r="AT268" i="2"/>
  <c r="AW268" i="2"/>
  <c r="AE268" i="2"/>
  <c r="K268" i="2"/>
  <c r="BD268" i="2"/>
  <c r="J269" i="2"/>
  <c r="BU267" i="2" l="1"/>
  <c r="AU212" i="5"/>
  <c r="AT212" i="5"/>
  <c r="AE212" i="5"/>
  <c r="J213" i="5"/>
  <c r="BD212" i="5"/>
  <c r="K212" i="5"/>
  <c r="AW212" i="5"/>
  <c r="T212" i="5"/>
  <c r="U212" i="5" s="1"/>
  <c r="AX211" i="5"/>
  <c r="BU211" i="5" s="1"/>
  <c r="AK211" i="5"/>
  <c r="AS211" i="5" s="1"/>
  <c r="J311" i="4"/>
  <c r="AU310" i="4"/>
  <c r="AT310" i="4"/>
  <c r="AE310" i="4"/>
  <c r="AW310" i="4"/>
  <c r="K310" i="4"/>
  <c r="T310" i="4"/>
  <c r="U310" i="4" s="1"/>
  <c r="BD310" i="4"/>
  <c r="AK309" i="4"/>
  <c r="AS309" i="4" s="1"/>
  <c r="AX309" i="4"/>
  <c r="BU309" i="4" s="1"/>
  <c r="AK268" i="2"/>
  <c r="AS268" i="2" s="1"/>
  <c r="AX268" i="2"/>
  <c r="AU269" i="2"/>
  <c r="AT269" i="2"/>
  <c r="AE269" i="2"/>
  <c r="K269" i="2"/>
  <c r="J270" i="2"/>
  <c r="BD269" i="2"/>
  <c r="T269" i="2"/>
  <c r="U269" i="2" s="1"/>
  <c r="AW269" i="2"/>
  <c r="BU268" i="2" l="1"/>
  <c r="AT213" i="5"/>
  <c r="J214" i="5"/>
  <c r="BD213" i="5"/>
  <c r="AW213" i="5"/>
  <c r="AE213" i="5"/>
  <c r="K213" i="5"/>
  <c r="T213" i="5"/>
  <c r="U213" i="5" s="1"/>
  <c r="AU213" i="5"/>
  <c r="AK212" i="5"/>
  <c r="AS212" i="5" s="1"/>
  <c r="AX212" i="5"/>
  <c r="AK310" i="4"/>
  <c r="AS310" i="4" s="1"/>
  <c r="AX310" i="4"/>
  <c r="BU310" i="4" s="1"/>
  <c r="AU311" i="4"/>
  <c r="J312" i="4"/>
  <c r="AT311" i="4"/>
  <c r="AE311" i="4"/>
  <c r="AW311" i="4"/>
  <c r="K311" i="4"/>
  <c r="T311" i="4"/>
  <c r="U311" i="4" s="1"/>
  <c r="BD311" i="4"/>
  <c r="J271" i="2"/>
  <c r="AU270" i="2"/>
  <c r="AT270" i="2"/>
  <c r="AE270" i="2"/>
  <c r="BD270" i="2"/>
  <c r="AW270" i="2"/>
  <c r="T270" i="2"/>
  <c r="U270" i="2" s="1"/>
  <c r="K270" i="2"/>
  <c r="AK269" i="2"/>
  <c r="AS269" i="2" s="1"/>
  <c r="AX269" i="2"/>
  <c r="BU269" i="2" l="1"/>
  <c r="BU212" i="5"/>
  <c r="AT214" i="5"/>
  <c r="AE214" i="5"/>
  <c r="K214" i="5"/>
  <c r="J215" i="5"/>
  <c r="BD214" i="5"/>
  <c r="AW214" i="5"/>
  <c r="T214" i="5"/>
  <c r="U214" i="5" s="1"/>
  <c r="AU214" i="5"/>
  <c r="AX213" i="5"/>
  <c r="AK213" i="5"/>
  <c r="AS213" i="5" s="1"/>
  <c r="AT312" i="4"/>
  <c r="AE312" i="4"/>
  <c r="J313" i="4"/>
  <c r="BD312" i="4"/>
  <c r="AW312" i="4"/>
  <c r="T312" i="4"/>
  <c r="U312" i="4" s="1"/>
  <c r="K312" i="4"/>
  <c r="AU312" i="4"/>
  <c r="AK311" i="4"/>
  <c r="AS311" i="4" s="1"/>
  <c r="AX311" i="4"/>
  <c r="BU311" i="4" s="1"/>
  <c r="AX270" i="2"/>
  <c r="BU270" i="2" s="1"/>
  <c r="AK270" i="2"/>
  <c r="AS270" i="2" s="1"/>
  <c r="AP270" i="2"/>
  <c r="AP271" i="2" s="1"/>
  <c r="BD271" i="2"/>
  <c r="AW271" i="2"/>
  <c r="J272" i="2"/>
  <c r="AU271" i="2"/>
  <c r="AT271" i="2"/>
  <c r="K271" i="2"/>
  <c r="T271" i="2"/>
  <c r="U271" i="2" s="1"/>
  <c r="AE271" i="2"/>
  <c r="BU213" i="5" l="1"/>
  <c r="J216" i="5"/>
  <c r="T215" i="5"/>
  <c r="U215" i="5" s="1"/>
  <c r="K215" i="5"/>
  <c r="AU215" i="5"/>
  <c r="AT215" i="5"/>
  <c r="AE215" i="5"/>
  <c r="AW215" i="5"/>
  <c r="BD215" i="5"/>
  <c r="AX214" i="5"/>
  <c r="AK214" i="5"/>
  <c r="AS214" i="5" s="1"/>
  <c r="J314" i="4"/>
  <c r="BD313" i="4"/>
  <c r="AW313" i="4"/>
  <c r="AE313" i="4"/>
  <c r="K313" i="4"/>
  <c r="T313" i="4"/>
  <c r="U313" i="4" s="1"/>
  <c r="AU313" i="4"/>
  <c r="AT313" i="4"/>
  <c r="AX312" i="4"/>
  <c r="BU312" i="4" s="1"/>
  <c r="AK312" i="4"/>
  <c r="AS312" i="4" s="1"/>
  <c r="BD272" i="2"/>
  <c r="AW272" i="2"/>
  <c r="T272" i="2"/>
  <c r="U272" i="2" s="1"/>
  <c r="K272" i="2"/>
  <c r="J273" i="2"/>
  <c r="AE272" i="2"/>
  <c r="AU272" i="2"/>
  <c r="AT272" i="2"/>
  <c r="AK271" i="2"/>
  <c r="AS271" i="2" s="1"/>
  <c r="AX271" i="2"/>
  <c r="BU271" i="2" s="1"/>
  <c r="BU272" i="2" l="1"/>
  <c r="BU214" i="5"/>
  <c r="AK215" i="5"/>
  <c r="AS215" i="5" s="1"/>
  <c r="AX215" i="5"/>
  <c r="AU216" i="5"/>
  <c r="AT216" i="5"/>
  <c r="AE216" i="5"/>
  <c r="BD216" i="5"/>
  <c r="AW216" i="5"/>
  <c r="K216" i="5"/>
  <c r="T216" i="5"/>
  <c r="U216" i="5" s="1"/>
  <c r="J217" i="5"/>
  <c r="AK313" i="4"/>
  <c r="AS313" i="4" s="1"/>
  <c r="AX313" i="4"/>
  <c r="BU313" i="4" s="1"/>
  <c r="J315" i="4"/>
  <c r="BD314" i="4"/>
  <c r="AW314" i="4"/>
  <c r="T314" i="4"/>
  <c r="U314" i="4" s="1"/>
  <c r="AU314" i="4"/>
  <c r="AT314" i="4"/>
  <c r="AE314" i="4"/>
  <c r="K314" i="4"/>
  <c r="AK272" i="2"/>
  <c r="AS272" i="2" s="1"/>
  <c r="AX272" i="2"/>
  <c r="J274" i="2"/>
  <c r="BD273" i="2"/>
  <c r="AW273" i="2"/>
  <c r="T273" i="2"/>
  <c r="U273" i="2" s="1"/>
  <c r="K273" i="2"/>
  <c r="AE273" i="2"/>
  <c r="AU273" i="2"/>
  <c r="AT273" i="2"/>
  <c r="BU215" i="5" l="1"/>
  <c r="AU217" i="5"/>
  <c r="AT217" i="5"/>
  <c r="AE217" i="5"/>
  <c r="BD217" i="5"/>
  <c r="AW217" i="5"/>
  <c r="T217" i="5"/>
  <c r="U217" i="5" s="1"/>
  <c r="K217" i="5"/>
  <c r="J218" i="5"/>
  <c r="AK216" i="5"/>
  <c r="AS216" i="5" s="1"/>
  <c r="AX216" i="5"/>
  <c r="BU216" i="5" s="1"/>
  <c r="AU315" i="4"/>
  <c r="AT315" i="4"/>
  <c r="AE315" i="4"/>
  <c r="BD315" i="4"/>
  <c r="AW315" i="4"/>
  <c r="K315" i="4"/>
  <c r="T315" i="4"/>
  <c r="U315" i="4" s="1"/>
  <c r="J316" i="4"/>
  <c r="AK314" i="4"/>
  <c r="AS314" i="4" s="1"/>
  <c r="AX314" i="4"/>
  <c r="BU314" i="4" s="1"/>
  <c r="AX273" i="2"/>
  <c r="AK273" i="2"/>
  <c r="AS273" i="2" s="1"/>
  <c r="AU274" i="2"/>
  <c r="BD274" i="2"/>
  <c r="AT274" i="2"/>
  <c r="AE274" i="2"/>
  <c r="T274" i="2"/>
  <c r="U274" i="2" s="1"/>
  <c r="K274" i="2"/>
  <c r="AW274" i="2"/>
  <c r="J275" i="2"/>
  <c r="BU273" i="2" l="1"/>
  <c r="J219" i="5"/>
  <c r="AU218" i="5"/>
  <c r="AT218" i="5"/>
  <c r="AE218" i="5"/>
  <c r="BD218" i="5"/>
  <c r="AW218" i="5"/>
  <c r="T218" i="5"/>
  <c r="U218" i="5" s="1"/>
  <c r="K218" i="5"/>
  <c r="AK217" i="5"/>
  <c r="AS217" i="5" s="1"/>
  <c r="AX217" i="5"/>
  <c r="BU217" i="5" s="1"/>
  <c r="AT316" i="4"/>
  <c r="AE316" i="4"/>
  <c r="BD316" i="4"/>
  <c r="AW316" i="4"/>
  <c r="J317" i="4"/>
  <c r="T316" i="4"/>
  <c r="U316" i="4" s="1"/>
  <c r="K316" i="4"/>
  <c r="AU316" i="4"/>
  <c r="AK315" i="4"/>
  <c r="AS315" i="4" s="1"/>
  <c r="AX315" i="4"/>
  <c r="BU315" i="4" s="1"/>
  <c r="AU275" i="2"/>
  <c r="AT275" i="2"/>
  <c r="AE275" i="2"/>
  <c r="J276" i="2"/>
  <c r="BD275" i="2"/>
  <c r="K275" i="2"/>
  <c r="T275" i="2"/>
  <c r="U275" i="2" s="1"/>
  <c r="AW275" i="2"/>
  <c r="AK274" i="2"/>
  <c r="AS274" i="2" s="1"/>
  <c r="AX274" i="2"/>
  <c r="BU274" i="2" s="1"/>
  <c r="AK218" i="5" l="1"/>
  <c r="AS218" i="5" s="1"/>
  <c r="AX218" i="5"/>
  <c r="AU219" i="5"/>
  <c r="AT219" i="5"/>
  <c r="AE219" i="5"/>
  <c r="T219" i="5"/>
  <c r="U219" i="5" s="1"/>
  <c r="J220" i="5"/>
  <c r="BD219" i="5"/>
  <c r="AW219" i="5"/>
  <c r="K219" i="5"/>
  <c r="AX316" i="4"/>
  <c r="BU316" i="4" s="1"/>
  <c r="AK316" i="4"/>
  <c r="AS316" i="4" s="1"/>
  <c r="AT317" i="4"/>
  <c r="AE317" i="4"/>
  <c r="BD317" i="4"/>
  <c r="AW317" i="4"/>
  <c r="T317" i="4"/>
  <c r="U317" i="4" s="1"/>
  <c r="K317" i="4"/>
  <c r="J318" i="4"/>
  <c r="AU317" i="4"/>
  <c r="AT276" i="2"/>
  <c r="J277" i="2"/>
  <c r="BD276" i="2"/>
  <c r="AW276" i="2"/>
  <c r="AE276" i="2"/>
  <c r="K276" i="2"/>
  <c r="AU276" i="2"/>
  <c r="T276" i="2"/>
  <c r="U276" i="2" s="1"/>
  <c r="AK275" i="2"/>
  <c r="AS275" i="2" s="1"/>
  <c r="AX275" i="2"/>
  <c r="BU275" i="2" s="1"/>
  <c r="BU218" i="5" l="1"/>
  <c r="AU220" i="5"/>
  <c r="AT220" i="5"/>
  <c r="AE220" i="5"/>
  <c r="J221" i="5"/>
  <c r="BD220" i="5"/>
  <c r="AW220" i="5"/>
  <c r="K220" i="5"/>
  <c r="T220" i="5"/>
  <c r="U220" i="5" s="1"/>
  <c r="AK219" i="5"/>
  <c r="AS219" i="5" s="1"/>
  <c r="AX219" i="5"/>
  <c r="BU219" i="5" s="1"/>
  <c r="AX317" i="4"/>
  <c r="BU317" i="4" s="1"/>
  <c r="AK317" i="4"/>
  <c r="AS317" i="4" s="1"/>
  <c r="J319" i="4"/>
  <c r="BD318" i="4"/>
  <c r="AW318" i="4"/>
  <c r="AT318" i="4"/>
  <c r="AE318" i="4"/>
  <c r="T318" i="4"/>
  <c r="U318" i="4" s="1"/>
  <c r="K318" i="4"/>
  <c r="AU318" i="4"/>
  <c r="AT277" i="2"/>
  <c r="AE277" i="2"/>
  <c r="K277" i="2"/>
  <c r="J278" i="2"/>
  <c r="BD277" i="2"/>
  <c r="AW277" i="2"/>
  <c r="T277" i="2"/>
  <c r="U277" i="2" s="1"/>
  <c r="AU277" i="2"/>
  <c r="AX276" i="2"/>
  <c r="AK276" i="2"/>
  <c r="AS276" i="2" s="1"/>
  <c r="BU276" i="2" l="1"/>
  <c r="AU221" i="5"/>
  <c r="AT221" i="5"/>
  <c r="AE221" i="5"/>
  <c r="K221" i="5"/>
  <c r="J222" i="5"/>
  <c r="BD221" i="5"/>
  <c r="AW221" i="5"/>
  <c r="T221" i="5"/>
  <c r="U221" i="5" s="1"/>
  <c r="AK220" i="5"/>
  <c r="AS220" i="5" s="1"/>
  <c r="AX220" i="5"/>
  <c r="BU220" i="5" s="1"/>
  <c r="AU319" i="4"/>
  <c r="AT319" i="4"/>
  <c r="AE319" i="4"/>
  <c r="K319" i="4"/>
  <c r="J320" i="4"/>
  <c r="BD319" i="4"/>
  <c r="T319" i="4"/>
  <c r="U319" i="4" s="1"/>
  <c r="AW319" i="4"/>
  <c r="AX318" i="4"/>
  <c r="BU318" i="4" s="1"/>
  <c r="AK318" i="4"/>
  <c r="AS318" i="4" s="1"/>
  <c r="BD278" i="2"/>
  <c r="AW278" i="2"/>
  <c r="T278" i="2"/>
  <c r="U278" i="2" s="1"/>
  <c r="K278" i="2"/>
  <c r="J279" i="2"/>
  <c r="AT278" i="2"/>
  <c r="AU278" i="2"/>
  <c r="AE278" i="2"/>
  <c r="AX277" i="2"/>
  <c r="AK277" i="2"/>
  <c r="AS277" i="2" s="1"/>
  <c r="BU277" i="2" l="1"/>
  <c r="AK221" i="5"/>
  <c r="AS221" i="5" s="1"/>
  <c r="AX221" i="5"/>
  <c r="BU221" i="5" s="1"/>
  <c r="J223" i="5"/>
  <c r="BD222" i="5"/>
  <c r="AW222" i="5"/>
  <c r="K222" i="5"/>
  <c r="AT222" i="5"/>
  <c r="AU222" i="5"/>
  <c r="T222" i="5"/>
  <c r="U222" i="5" s="1"/>
  <c r="AE222" i="5"/>
  <c r="AK319" i="4"/>
  <c r="AS319" i="4" s="1"/>
  <c r="AX319" i="4"/>
  <c r="BU319" i="4" s="1"/>
  <c r="AU320" i="4"/>
  <c r="AT320" i="4"/>
  <c r="AE320" i="4"/>
  <c r="J321" i="4"/>
  <c r="BD320" i="4"/>
  <c r="AW320" i="4"/>
  <c r="K320" i="4"/>
  <c r="T320" i="4"/>
  <c r="U320" i="4" s="1"/>
  <c r="AP278" i="2"/>
  <c r="AP279" i="2" s="1"/>
  <c r="AK278" i="2"/>
  <c r="AS278" i="2" s="1"/>
  <c r="AX278" i="2"/>
  <c r="AT279" i="2"/>
  <c r="T279" i="2"/>
  <c r="U279" i="2" s="1"/>
  <c r="K279" i="2"/>
  <c r="BD279" i="2"/>
  <c r="AW279" i="2"/>
  <c r="AU279" i="2"/>
  <c r="AE279" i="2"/>
  <c r="J280" i="2"/>
  <c r="BU278" i="2" l="1"/>
  <c r="AX222" i="5"/>
  <c r="AK222" i="5"/>
  <c r="AS222" i="5" s="1"/>
  <c r="J225" i="5"/>
  <c r="BD223" i="5"/>
  <c r="AW223" i="5"/>
  <c r="T223" i="5"/>
  <c r="U223" i="5" s="1"/>
  <c r="K223" i="5"/>
  <c r="AU223" i="5"/>
  <c r="AE223" i="5"/>
  <c r="AT223" i="5"/>
  <c r="AU321" i="4"/>
  <c r="AT321" i="4"/>
  <c r="AE321" i="4"/>
  <c r="K321" i="4"/>
  <c r="J322" i="4"/>
  <c r="BD321" i="4"/>
  <c r="AW321" i="4"/>
  <c r="T321" i="4"/>
  <c r="U321" i="4" s="1"/>
  <c r="AK320" i="4"/>
  <c r="AS320" i="4" s="1"/>
  <c r="AX320" i="4"/>
  <c r="BU320" i="4" s="1"/>
  <c r="AU280" i="2"/>
  <c r="AT280" i="2"/>
  <c r="AE280" i="2"/>
  <c r="BD280" i="2"/>
  <c r="AW280" i="2"/>
  <c r="T280" i="2"/>
  <c r="U280" i="2" s="1"/>
  <c r="K280" i="2"/>
  <c r="J281" i="2"/>
  <c r="AX279" i="2"/>
  <c r="AK279" i="2"/>
  <c r="AS279" i="2" s="1"/>
  <c r="BU279" i="2" l="1"/>
  <c r="BU222" i="5"/>
  <c r="AX223" i="5"/>
  <c r="AK223" i="5"/>
  <c r="AS223" i="5" s="1"/>
  <c r="J226" i="5"/>
  <c r="AT225" i="5"/>
  <c r="AE225" i="5"/>
  <c r="K225" i="5"/>
  <c r="BD225" i="5"/>
  <c r="AU225" i="5"/>
  <c r="T225" i="5"/>
  <c r="U225" i="5" s="1"/>
  <c r="AW225" i="5"/>
  <c r="AK321" i="4"/>
  <c r="AS321" i="4" s="1"/>
  <c r="AX321" i="4"/>
  <c r="BU321" i="4" s="1"/>
  <c r="AT322" i="4"/>
  <c r="AE322" i="4"/>
  <c r="J323" i="4"/>
  <c r="BD322" i="4"/>
  <c r="AW322" i="4"/>
  <c r="K322" i="4"/>
  <c r="T322" i="4"/>
  <c r="U322" i="4" s="1"/>
  <c r="AU322" i="4"/>
  <c r="AU281" i="2"/>
  <c r="AT281" i="2"/>
  <c r="AE281" i="2"/>
  <c r="J282" i="2"/>
  <c r="BD281" i="2"/>
  <c r="AW281" i="2"/>
  <c r="T281" i="2"/>
  <c r="U281" i="2" s="1"/>
  <c r="K281" i="2"/>
  <c r="AK280" i="2"/>
  <c r="AS280" i="2" s="1"/>
  <c r="AX280" i="2"/>
  <c r="BU280" i="2" s="1"/>
  <c r="BU223" i="5" l="1"/>
  <c r="J227" i="5"/>
  <c r="AT226" i="5"/>
  <c r="AE226" i="5"/>
  <c r="AW226" i="5"/>
  <c r="K226" i="5"/>
  <c r="AU226" i="5"/>
  <c r="T226" i="5"/>
  <c r="U226" i="5" s="1"/>
  <c r="BD226" i="5"/>
  <c r="AX225" i="5"/>
  <c r="AK225" i="5"/>
  <c r="AS225" i="5" s="1"/>
  <c r="AX322" i="4"/>
  <c r="BU322" i="4" s="1"/>
  <c r="AK322" i="4"/>
  <c r="AS322" i="4" s="1"/>
  <c r="AT323" i="4"/>
  <c r="AE323" i="4"/>
  <c r="K323" i="4"/>
  <c r="J325" i="4"/>
  <c r="BD323" i="4"/>
  <c r="AW323" i="4"/>
  <c r="T323" i="4"/>
  <c r="U323" i="4" s="1"/>
  <c r="AU323" i="4"/>
  <c r="J283" i="2"/>
  <c r="AT282" i="2"/>
  <c r="AE282" i="2"/>
  <c r="BD282" i="2"/>
  <c r="AW282" i="2"/>
  <c r="T282" i="2"/>
  <c r="U282" i="2" s="1"/>
  <c r="K282" i="2"/>
  <c r="AU282" i="2"/>
  <c r="AK281" i="2"/>
  <c r="AS281" i="2" s="1"/>
  <c r="AX281" i="2"/>
  <c r="BU281" i="2" s="1"/>
  <c r="BU282" i="2" l="1"/>
  <c r="BU225" i="5"/>
  <c r="AX226" i="5"/>
  <c r="AK226" i="5"/>
  <c r="AS226" i="5" s="1"/>
  <c r="J228" i="5"/>
  <c r="AT227" i="5"/>
  <c r="AE227" i="5"/>
  <c r="K227" i="5"/>
  <c r="BD227" i="5"/>
  <c r="AU227" i="5"/>
  <c r="T227" i="5"/>
  <c r="U227" i="5" s="1"/>
  <c r="AW227" i="5"/>
  <c r="AX323" i="4"/>
  <c r="BU323" i="4" s="1"/>
  <c r="AK323" i="4"/>
  <c r="AS323" i="4" s="1"/>
  <c r="BD325" i="4"/>
  <c r="AW325" i="4"/>
  <c r="T325" i="4"/>
  <c r="U325" i="4" s="1"/>
  <c r="K325" i="4"/>
  <c r="J326" i="4"/>
  <c r="AU325" i="4"/>
  <c r="AT325" i="4"/>
  <c r="AE325" i="4"/>
  <c r="AX282" i="2"/>
  <c r="AK282" i="2"/>
  <c r="AS282" i="2" s="1"/>
  <c r="AU283" i="2"/>
  <c r="AT283" i="2"/>
  <c r="AE283" i="2"/>
  <c r="J284" i="2"/>
  <c r="BD283" i="2"/>
  <c r="T283" i="2"/>
  <c r="U283" i="2" s="1"/>
  <c r="AW283" i="2"/>
  <c r="K283" i="2"/>
  <c r="BU226" i="5" l="1"/>
  <c r="J229" i="5"/>
  <c r="AT228" i="5"/>
  <c r="AE228" i="5"/>
  <c r="AW228" i="5"/>
  <c r="K228" i="5"/>
  <c r="AU228" i="5"/>
  <c r="T228" i="5"/>
  <c r="U228" i="5" s="1"/>
  <c r="BD228" i="5"/>
  <c r="AX227" i="5"/>
  <c r="AK227" i="5"/>
  <c r="AS227" i="5" s="1"/>
  <c r="BD326" i="4"/>
  <c r="AW326" i="4"/>
  <c r="T326" i="4"/>
  <c r="U326" i="4" s="1"/>
  <c r="K326" i="4"/>
  <c r="J327" i="4"/>
  <c r="AU326" i="4"/>
  <c r="AT326" i="4"/>
  <c r="AE326" i="4"/>
  <c r="AK325" i="4"/>
  <c r="AS325" i="4" s="1"/>
  <c r="AX325" i="4"/>
  <c r="BU325" i="4" s="1"/>
  <c r="AK283" i="2"/>
  <c r="AS283" i="2" s="1"/>
  <c r="AX283" i="2"/>
  <c r="BU283" i="2" s="1"/>
  <c r="AU284" i="2"/>
  <c r="AT284" i="2"/>
  <c r="J285" i="2"/>
  <c r="BD284" i="2"/>
  <c r="AW284" i="2"/>
  <c r="AE284" i="2"/>
  <c r="K284" i="2"/>
  <c r="T284" i="2"/>
  <c r="U284" i="2" s="1"/>
  <c r="BU284" i="2" l="1"/>
  <c r="AX228" i="5"/>
  <c r="AK228" i="5"/>
  <c r="AS228" i="5" s="1"/>
  <c r="J230" i="5"/>
  <c r="AT229" i="5"/>
  <c r="AE229" i="5"/>
  <c r="AW229" i="5"/>
  <c r="K229" i="5"/>
  <c r="BD229" i="5"/>
  <c r="AU229" i="5"/>
  <c r="T229" i="5"/>
  <c r="U229" i="5" s="1"/>
  <c r="AK326" i="4"/>
  <c r="AS326" i="4" s="1"/>
  <c r="AX326" i="4"/>
  <c r="BU326" i="4" s="1"/>
  <c r="BD327" i="4"/>
  <c r="AW327" i="4"/>
  <c r="T327" i="4"/>
  <c r="U327" i="4" s="1"/>
  <c r="K327" i="4"/>
  <c r="J328" i="4"/>
  <c r="AU327" i="4"/>
  <c r="AE327" i="4"/>
  <c r="AT327" i="4"/>
  <c r="AK284" i="2"/>
  <c r="AS284" i="2" s="1"/>
  <c r="AX284" i="2"/>
  <c r="AU285" i="2"/>
  <c r="AT285" i="2"/>
  <c r="AE285" i="2"/>
  <c r="K285" i="2"/>
  <c r="J286" i="2"/>
  <c r="BD285" i="2"/>
  <c r="AW285" i="2"/>
  <c r="T285" i="2"/>
  <c r="U285" i="2" s="1"/>
  <c r="AX229" i="5" l="1"/>
  <c r="AK229" i="5"/>
  <c r="AS229" i="5" s="1"/>
  <c r="T230" i="5"/>
  <c r="U230" i="5" s="1"/>
  <c r="AT230" i="5"/>
  <c r="AE230" i="5"/>
  <c r="K230" i="5"/>
  <c r="AW230" i="5"/>
  <c r="J231" i="5"/>
  <c r="BD230" i="5"/>
  <c r="AU230" i="5"/>
  <c r="AK327" i="4"/>
  <c r="AS327" i="4" s="1"/>
  <c r="AX327" i="4"/>
  <c r="BU327" i="4" s="1"/>
  <c r="BD328" i="4"/>
  <c r="AW328" i="4"/>
  <c r="T328" i="4"/>
  <c r="U328" i="4" s="1"/>
  <c r="K328" i="4"/>
  <c r="AU328" i="4"/>
  <c r="J329" i="4"/>
  <c r="AE328" i="4"/>
  <c r="AT328" i="4"/>
  <c r="AT286" i="2"/>
  <c r="AE286" i="2"/>
  <c r="BD286" i="2"/>
  <c r="AW286" i="2"/>
  <c r="T286" i="2"/>
  <c r="U286" i="2" s="1"/>
  <c r="K286" i="2"/>
  <c r="J287" i="2"/>
  <c r="AU286" i="2"/>
  <c r="AK285" i="2"/>
  <c r="AS285" i="2" s="1"/>
  <c r="AX285" i="2"/>
  <c r="BU286" i="2" l="1"/>
  <c r="BU285" i="2"/>
  <c r="AT231" i="5"/>
  <c r="AE231" i="5"/>
  <c r="K231" i="5"/>
  <c r="AW231" i="5"/>
  <c r="AU231" i="5"/>
  <c r="T231" i="5"/>
  <c r="U231" i="5" s="1"/>
  <c r="BD231" i="5"/>
  <c r="J232" i="5"/>
  <c r="AX230" i="5"/>
  <c r="AK230" i="5"/>
  <c r="AS230" i="5" s="1"/>
  <c r="AU329" i="4"/>
  <c r="J330" i="4"/>
  <c r="AT329" i="4"/>
  <c r="AE329" i="4"/>
  <c r="BD329" i="4"/>
  <c r="AW329" i="4"/>
  <c r="T329" i="4"/>
  <c r="U329" i="4" s="1"/>
  <c r="K329" i="4"/>
  <c r="AK328" i="4"/>
  <c r="AS328" i="4" s="1"/>
  <c r="AX328" i="4"/>
  <c r="BU328" i="4" s="1"/>
  <c r="AU287" i="2"/>
  <c r="AE287" i="2"/>
  <c r="AT287" i="2"/>
  <c r="T287" i="2"/>
  <c r="U287" i="2" s="1"/>
  <c r="K287" i="2"/>
  <c r="BD287" i="2"/>
  <c r="AW287" i="2"/>
  <c r="J288" i="2"/>
  <c r="AX286" i="2"/>
  <c r="AP286" i="2"/>
  <c r="AP287" i="2" s="1"/>
  <c r="AK286" i="2"/>
  <c r="AS286" i="2" s="1"/>
  <c r="J233" i="5" l="1"/>
  <c r="AU232" i="5"/>
  <c r="AT232" i="5"/>
  <c r="AE232" i="5"/>
  <c r="BD232" i="5"/>
  <c r="AW232" i="5"/>
  <c r="T232" i="5"/>
  <c r="U232" i="5" s="1"/>
  <c r="K232" i="5"/>
  <c r="AX231" i="5"/>
  <c r="AK231" i="5"/>
  <c r="AS231" i="5" s="1"/>
  <c r="AK329" i="4"/>
  <c r="AS329" i="4" s="1"/>
  <c r="AX329" i="4"/>
  <c r="BU329" i="4" s="1"/>
  <c r="J331" i="4"/>
  <c r="BD330" i="4"/>
  <c r="AW330" i="4"/>
  <c r="AE330" i="4"/>
  <c r="K330" i="4"/>
  <c r="T330" i="4"/>
  <c r="U330" i="4" s="1"/>
  <c r="AU330" i="4"/>
  <c r="AT330" i="4"/>
  <c r="AX287" i="2"/>
  <c r="BU287" i="2" s="1"/>
  <c r="AK287" i="2"/>
  <c r="AS287" i="2" s="1"/>
  <c r="AU288" i="2"/>
  <c r="AT288" i="2"/>
  <c r="AE288" i="2"/>
  <c r="BD288" i="2"/>
  <c r="AW288" i="2"/>
  <c r="T288" i="2"/>
  <c r="U288" i="2" s="1"/>
  <c r="K288" i="2"/>
  <c r="J289" i="2"/>
  <c r="BU288" i="2" l="1"/>
  <c r="AK232" i="5"/>
  <c r="AS232" i="5" s="1"/>
  <c r="AX232" i="5"/>
  <c r="J234" i="5"/>
  <c r="AU233" i="5"/>
  <c r="AT233" i="5"/>
  <c r="AE233" i="5"/>
  <c r="K233" i="5"/>
  <c r="BD233" i="5"/>
  <c r="T233" i="5"/>
  <c r="U233" i="5" s="1"/>
  <c r="AW233" i="5"/>
  <c r="AK330" i="4"/>
  <c r="AS330" i="4" s="1"/>
  <c r="AX330" i="4"/>
  <c r="BU330" i="4" s="1"/>
  <c r="J332" i="4"/>
  <c r="BD331" i="4"/>
  <c r="AW331" i="4"/>
  <c r="T331" i="4"/>
  <c r="U331" i="4" s="1"/>
  <c r="AU331" i="4"/>
  <c r="AT331" i="4"/>
  <c r="AE331" i="4"/>
  <c r="K331" i="4"/>
  <c r="AK288" i="2"/>
  <c r="AS288" i="2" s="1"/>
  <c r="AX288" i="2"/>
  <c r="AU289" i="2"/>
  <c r="AT289" i="2"/>
  <c r="AE289" i="2"/>
  <c r="J290" i="2"/>
  <c r="BD289" i="2"/>
  <c r="AW289" i="2"/>
  <c r="T289" i="2"/>
  <c r="U289" i="2" s="1"/>
  <c r="K289" i="2"/>
  <c r="BU289" i="2" l="1"/>
  <c r="AK233" i="5"/>
  <c r="AS233" i="5" s="1"/>
  <c r="AX233" i="5"/>
  <c r="BD234" i="5"/>
  <c r="AW234" i="5"/>
  <c r="T234" i="5"/>
  <c r="U234" i="5" s="1"/>
  <c r="K234" i="5"/>
  <c r="J235" i="5"/>
  <c r="AU234" i="5"/>
  <c r="AT234" i="5"/>
  <c r="AE234" i="5"/>
  <c r="J333" i="4"/>
  <c r="AU332" i="4"/>
  <c r="AT332" i="4"/>
  <c r="AE332" i="4"/>
  <c r="K332" i="4"/>
  <c r="BD332" i="4"/>
  <c r="T332" i="4"/>
  <c r="U332" i="4" s="1"/>
  <c r="AW332" i="4"/>
  <c r="AK331" i="4"/>
  <c r="AS331" i="4" s="1"/>
  <c r="AX331" i="4"/>
  <c r="BU331" i="4" s="1"/>
  <c r="AT290" i="2"/>
  <c r="AE290" i="2"/>
  <c r="J291" i="2"/>
  <c r="BD290" i="2"/>
  <c r="AW290" i="2"/>
  <c r="T290" i="2"/>
  <c r="U290" i="2" s="1"/>
  <c r="K290" i="2"/>
  <c r="AU290" i="2"/>
  <c r="AK289" i="2"/>
  <c r="AS289" i="2" s="1"/>
  <c r="AX289" i="2"/>
  <c r="AK234" i="5" l="1"/>
  <c r="AS234" i="5" s="1"/>
  <c r="AX234" i="5"/>
  <c r="J236" i="5"/>
  <c r="AT235" i="5"/>
  <c r="AE235" i="5"/>
  <c r="BD235" i="5"/>
  <c r="AW235" i="5"/>
  <c r="T235" i="5"/>
  <c r="U235" i="5" s="1"/>
  <c r="K235" i="5"/>
  <c r="AU235" i="5"/>
  <c r="AK332" i="4"/>
  <c r="AS332" i="4" s="1"/>
  <c r="AX332" i="4"/>
  <c r="BU332" i="4" s="1"/>
  <c r="BD333" i="4"/>
  <c r="AW333" i="4"/>
  <c r="T333" i="4"/>
  <c r="U333" i="4" s="1"/>
  <c r="K333" i="4"/>
  <c r="J334" i="4"/>
  <c r="AU333" i="4"/>
  <c r="AE333" i="4"/>
  <c r="AT333" i="4"/>
  <c r="J292" i="2"/>
  <c r="BD291" i="2"/>
  <c r="AW291" i="2"/>
  <c r="T291" i="2"/>
  <c r="U291" i="2" s="1"/>
  <c r="K291" i="2"/>
  <c r="AU291" i="2"/>
  <c r="AT291" i="2"/>
  <c r="AE291" i="2"/>
  <c r="AX290" i="2"/>
  <c r="BU290" i="2" s="1"/>
  <c r="AK290" i="2"/>
  <c r="AS290" i="2" s="1"/>
  <c r="BU291" i="2" l="1"/>
  <c r="AU236" i="5"/>
  <c r="J237" i="5"/>
  <c r="AT236" i="5"/>
  <c r="AE236" i="5"/>
  <c r="BD236" i="5"/>
  <c r="AW236" i="5"/>
  <c r="K236" i="5"/>
  <c r="T236" i="5"/>
  <c r="U236" i="5" s="1"/>
  <c r="AX235" i="5"/>
  <c r="AK235" i="5"/>
  <c r="AS235" i="5" s="1"/>
  <c r="AT334" i="4"/>
  <c r="AE334" i="4"/>
  <c r="BD334" i="4"/>
  <c r="AW334" i="4"/>
  <c r="T334" i="4"/>
  <c r="U334" i="4" s="1"/>
  <c r="K334" i="4"/>
  <c r="AU334" i="4"/>
  <c r="J335" i="4"/>
  <c r="AK333" i="4"/>
  <c r="AS333" i="4" s="1"/>
  <c r="AX333" i="4"/>
  <c r="BU333" i="4" s="1"/>
  <c r="AK291" i="2"/>
  <c r="AS291" i="2" s="1"/>
  <c r="AX291" i="2"/>
  <c r="J293" i="2"/>
  <c r="BD292" i="2"/>
  <c r="AW292" i="2"/>
  <c r="T292" i="2"/>
  <c r="U292" i="2" s="1"/>
  <c r="AU292" i="2"/>
  <c r="AT292" i="2"/>
  <c r="AE292" i="2"/>
  <c r="K292" i="2"/>
  <c r="AK236" i="5" l="1"/>
  <c r="AS236" i="5" s="1"/>
  <c r="AX236" i="5"/>
  <c r="AT237" i="5"/>
  <c r="J238" i="5"/>
  <c r="BD237" i="5"/>
  <c r="AW237" i="5"/>
  <c r="AE237" i="5"/>
  <c r="K237" i="5"/>
  <c r="T237" i="5"/>
  <c r="U237" i="5" s="1"/>
  <c r="AU237" i="5"/>
  <c r="AU335" i="4"/>
  <c r="J336" i="4"/>
  <c r="AT335" i="4"/>
  <c r="AE335" i="4"/>
  <c r="BD335" i="4"/>
  <c r="AW335" i="4"/>
  <c r="T335" i="4"/>
  <c r="U335" i="4" s="1"/>
  <c r="K335" i="4"/>
  <c r="AX334" i="4"/>
  <c r="BU334" i="4" s="1"/>
  <c r="AK334" i="4"/>
  <c r="AS334" i="4" s="1"/>
  <c r="J295" i="2"/>
  <c r="BD293" i="2"/>
  <c r="AW293" i="2"/>
  <c r="T293" i="2"/>
  <c r="U293" i="2" s="1"/>
  <c r="AU293" i="2"/>
  <c r="AE293" i="2"/>
  <c r="AT293" i="2"/>
  <c r="K293" i="2"/>
  <c r="AK292" i="2"/>
  <c r="AS292" i="2" s="1"/>
  <c r="AX292" i="2"/>
  <c r="BU292" i="2" s="1"/>
  <c r="BU293" i="2" l="1"/>
  <c r="AT238" i="5"/>
  <c r="AE238" i="5"/>
  <c r="K238" i="5"/>
  <c r="BD238" i="5"/>
  <c r="AW238" i="5"/>
  <c r="T238" i="5"/>
  <c r="U238" i="5" s="1"/>
  <c r="AU238" i="5"/>
  <c r="AX237" i="5"/>
  <c r="AK237" i="5"/>
  <c r="AS237" i="5" s="1"/>
  <c r="AK335" i="4"/>
  <c r="AS335" i="4" s="1"/>
  <c r="AX335" i="4"/>
  <c r="BU335" i="4" s="1"/>
  <c r="BD336" i="4"/>
  <c r="AW336" i="4"/>
  <c r="T336" i="4"/>
  <c r="U336" i="4" s="1"/>
  <c r="K336" i="4"/>
  <c r="AU336" i="4"/>
  <c r="AT336" i="4"/>
  <c r="AE336" i="4"/>
  <c r="J337" i="4"/>
  <c r="AK293" i="2"/>
  <c r="AS293" i="2" s="1"/>
  <c r="AX293" i="2"/>
  <c r="AU295" i="2"/>
  <c r="AT295" i="2"/>
  <c r="AE295" i="2"/>
  <c r="J296" i="2"/>
  <c r="BD295" i="2"/>
  <c r="T295" i="2"/>
  <c r="U295" i="2" s="1"/>
  <c r="AW295" i="2"/>
  <c r="K295" i="2"/>
  <c r="AX238" i="5" l="1"/>
  <c r="AK238" i="5"/>
  <c r="AS238" i="5" s="1"/>
  <c r="AU337" i="4"/>
  <c r="AT337" i="4"/>
  <c r="J338" i="4"/>
  <c r="BD337" i="4"/>
  <c r="AW337" i="4"/>
  <c r="AE337" i="4"/>
  <c r="K337" i="4"/>
  <c r="T337" i="4"/>
  <c r="U337" i="4" s="1"/>
  <c r="AK336" i="4"/>
  <c r="AS336" i="4" s="1"/>
  <c r="AX336" i="4"/>
  <c r="BU336" i="4" s="1"/>
  <c r="AU296" i="2"/>
  <c r="AT296" i="2"/>
  <c r="BD296" i="2"/>
  <c r="AW296" i="2"/>
  <c r="T296" i="2"/>
  <c r="U296" i="2" s="1"/>
  <c r="K296" i="2"/>
  <c r="J297" i="2"/>
  <c r="AE296" i="2"/>
  <c r="AK295" i="2"/>
  <c r="AS295" i="2" s="1"/>
  <c r="AX295" i="2"/>
  <c r="BU295" i="2" s="1"/>
  <c r="AU338" i="4" l="1"/>
  <c r="AT338" i="4"/>
  <c r="AE338" i="4"/>
  <c r="K338" i="4"/>
  <c r="J339" i="4"/>
  <c r="BD338" i="4"/>
  <c r="AW338" i="4"/>
  <c r="T338" i="4"/>
  <c r="U338" i="4" s="1"/>
  <c r="AK337" i="4"/>
  <c r="AS337" i="4" s="1"/>
  <c r="AX337" i="4"/>
  <c r="BU337" i="4" s="1"/>
  <c r="AU297" i="2"/>
  <c r="AT297" i="2"/>
  <c r="BD297" i="2"/>
  <c r="AW297" i="2"/>
  <c r="T297" i="2"/>
  <c r="U297" i="2" s="1"/>
  <c r="K297" i="2"/>
  <c r="J298" i="2"/>
  <c r="AK296" i="2"/>
  <c r="AS296" i="2" s="1"/>
  <c r="AE297" i="2"/>
  <c r="AX296" i="2"/>
  <c r="BU296" i="2" s="1"/>
  <c r="AK338" i="4" l="1"/>
  <c r="AS338" i="4" s="1"/>
  <c r="AX338" i="4"/>
  <c r="BU338" i="4" s="1"/>
  <c r="J340" i="4"/>
  <c r="AT339" i="4"/>
  <c r="AE339" i="4"/>
  <c r="BD339" i="4"/>
  <c r="AW339" i="4"/>
  <c r="T339" i="4"/>
  <c r="U339" i="4" s="1"/>
  <c r="K339" i="4"/>
  <c r="AU339" i="4"/>
  <c r="AU298" i="2"/>
  <c r="AT298" i="2"/>
  <c r="BD298" i="2"/>
  <c r="AW298" i="2"/>
  <c r="T298" i="2"/>
  <c r="U298" i="2" s="1"/>
  <c r="K298" i="2"/>
  <c r="J299" i="2"/>
  <c r="AK297" i="2"/>
  <c r="AS297" i="2" s="1"/>
  <c r="AE298" i="2"/>
  <c r="AX297" i="2"/>
  <c r="BU297" i="2" s="1"/>
  <c r="J341" i="4" l="1"/>
  <c r="AW340" i="4"/>
  <c r="BD340" i="4"/>
  <c r="AE340" i="4"/>
  <c r="AU340" i="4"/>
  <c r="T340" i="4"/>
  <c r="U340" i="4" s="1"/>
  <c r="K340" i="4"/>
  <c r="AT340" i="4"/>
  <c r="AX339" i="4"/>
  <c r="BU339" i="4" s="1"/>
  <c r="AK339" i="4"/>
  <c r="AS339" i="4" s="1"/>
  <c r="AU299" i="2"/>
  <c r="AT299" i="2"/>
  <c r="BD299" i="2"/>
  <c r="AW299" i="2"/>
  <c r="T299" i="2"/>
  <c r="U299" i="2" s="1"/>
  <c r="K299" i="2"/>
  <c r="J300" i="2"/>
  <c r="AK298" i="2"/>
  <c r="AS298" i="2" s="1"/>
  <c r="AE299" i="2"/>
  <c r="AX298" i="2"/>
  <c r="BU298" i="2" s="1"/>
  <c r="AK340" i="4" l="1"/>
  <c r="AS340" i="4" s="1"/>
  <c r="AX340" i="4"/>
  <c r="BU340" i="4" s="1"/>
  <c r="J342" i="4"/>
  <c r="AT341" i="4"/>
  <c r="AE341" i="4"/>
  <c r="AW341" i="4"/>
  <c r="K341" i="4"/>
  <c r="BD341" i="4"/>
  <c r="AU341" i="4"/>
  <c r="T341" i="4"/>
  <c r="U341" i="4" s="1"/>
  <c r="AU300" i="2"/>
  <c r="AT300" i="2"/>
  <c r="BD300" i="2"/>
  <c r="AW300" i="2"/>
  <c r="T300" i="2"/>
  <c r="U300" i="2" s="1"/>
  <c r="K300" i="2"/>
  <c r="J301" i="2"/>
  <c r="AK299" i="2"/>
  <c r="AS299" i="2" s="1"/>
  <c r="AE300" i="2"/>
  <c r="AX299" i="2"/>
  <c r="BU299" i="2" s="1"/>
  <c r="AT342" i="4" l="1"/>
  <c r="AE342" i="4"/>
  <c r="AW342" i="4"/>
  <c r="J343" i="4"/>
  <c r="K342" i="4"/>
  <c r="BD342" i="4"/>
  <c r="AU342" i="4"/>
  <c r="T342" i="4"/>
  <c r="U342" i="4" s="1"/>
  <c r="AX341" i="4"/>
  <c r="BU341" i="4" s="1"/>
  <c r="AK341" i="4"/>
  <c r="AS341" i="4" s="1"/>
  <c r="AU301" i="2"/>
  <c r="AT301" i="2"/>
  <c r="BD301" i="2"/>
  <c r="AW301" i="2"/>
  <c r="T301" i="2"/>
  <c r="U301" i="2" s="1"/>
  <c r="K301" i="2"/>
  <c r="J302" i="2"/>
  <c r="AK300" i="2"/>
  <c r="AS300" i="2" s="1"/>
  <c r="AE301" i="2"/>
  <c r="AX300" i="2"/>
  <c r="BU300" i="2" s="1"/>
  <c r="AU343" i="4" l="1"/>
  <c r="J344" i="4"/>
  <c r="AT343" i="4"/>
  <c r="AE343" i="4"/>
  <c r="BD343" i="4"/>
  <c r="AW343" i="4"/>
  <c r="T343" i="4"/>
  <c r="U343" i="4" s="1"/>
  <c r="K343" i="4"/>
  <c r="AX342" i="4"/>
  <c r="BU342" i="4" s="1"/>
  <c r="AK342" i="4"/>
  <c r="AS342" i="4" s="1"/>
  <c r="AU302" i="2"/>
  <c r="AT302" i="2"/>
  <c r="BD302" i="2"/>
  <c r="AW302" i="2"/>
  <c r="T302" i="2"/>
  <c r="U302" i="2" s="1"/>
  <c r="K302" i="2"/>
  <c r="J303" i="2"/>
  <c r="AK301" i="2"/>
  <c r="AS301" i="2" s="1"/>
  <c r="AE302" i="2"/>
  <c r="AX301" i="2"/>
  <c r="BU301" i="2" s="1"/>
  <c r="AK343" i="4" l="1"/>
  <c r="AS343" i="4" s="1"/>
  <c r="AX343" i="4"/>
  <c r="BU343" i="4" s="1"/>
  <c r="BD344" i="4"/>
  <c r="AW344" i="4"/>
  <c r="AE344" i="4"/>
  <c r="K344" i="4"/>
  <c r="T344" i="4"/>
  <c r="U344" i="4" s="1"/>
  <c r="AU344" i="4"/>
  <c r="AT344" i="4"/>
  <c r="J345" i="4"/>
  <c r="AT303" i="2"/>
  <c r="BD303" i="2"/>
  <c r="AW303" i="2"/>
  <c r="J304" i="2"/>
  <c r="T303" i="2"/>
  <c r="U303" i="2" s="1"/>
  <c r="K303" i="2"/>
  <c r="AU303" i="2"/>
  <c r="AK302" i="2"/>
  <c r="AS302" i="2" s="1"/>
  <c r="AE303" i="2"/>
  <c r="AX302" i="2"/>
  <c r="BU302" i="2" s="1"/>
  <c r="AU345" i="4" l="1"/>
  <c r="AT345" i="4"/>
  <c r="AE345" i="4"/>
  <c r="K345" i="4"/>
  <c r="AW345" i="4"/>
  <c r="BD345" i="4"/>
  <c r="J346" i="4"/>
  <c r="T345" i="4"/>
  <c r="U345" i="4" s="1"/>
  <c r="AK344" i="4"/>
  <c r="AS344" i="4" s="1"/>
  <c r="AX344" i="4"/>
  <c r="BU344" i="4" s="1"/>
  <c r="AT304" i="2"/>
  <c r="J305" i="2"/>
  <c r="BD304" i="2"/>
  <c r="AW304" i="2"/>
  <c r="T304" i="2"/>
  <c r="U304" i="2" s="1"/>
  <c r="K304" i="2"/>
  <c r="AU304" i="2"/>
  <c r="AE304" i="2"/>
  <c r="AX303" i="2"/>
  <c r="BU303" i="2" s="1"/>
  <c r="AK303" i="2"/>
  <c r="AS303" i="2" s="1"/>
  <c r="BU304" i="2" l="1"/>
  <c r="J347" i="4"/>
  <c r="AU346" i="4"/>
  <c r="AT346" i="4"/>
  <c r="AE346" i="4"/>
  <c r="BD346" i="4"/>
  <c r="AW346" i="4"/>
  <c r="T346" i="4"/>
  <c r="U346" i="4" s="1"/>
  <c r="K346" i="4"/>
  <c r="AK345" i="4"/>
  <c r="AS345" i="4" s="1"/>
  <c r="AX345" i="4"/>
  <c r="BU345" i="4" s="1"/>
  <c r="J306" i="2"/>
  <c r="BD305" i="2"/>
  <c r="AW305" i="2"/>
  <c r="T305" i="2"/>
  <c r="U305" i="2" s="1"/>
  <c r="K305" i="2"/>
  <c r="AU305" i="2"/>
  <c r="AT305" i="2"/>
  <c r="AX304" i="2"/>
  <c r="AE305" i="2"/>
  <c r="AK304" i="2"/>
  <c r="AS304" i="2" s="1"/>
  <c r="BU305" i="2" l="1"/>
  <c r="AK346" i="4"/>
  <c r="AS346" i="4" s="1"/>
  <c r="AX346" i="4"/>
  <c r="BU346" i="4" s="1"/>
  <c r="J348" i="4"/>
  <c r="AU347" i="4"/>
  <c r="AT347" i="4"/>
  <c r="AE347" i="4"/>
  <c r="AW347" i="4"/>
  <c r="K347" i="4"/>
  <c r="T347" i="4"/>
  <c r="U347" i="4" s="1"/>
  <c r="BD347" i="4"/>
  <c r="AE306" i="2"/>
  <c r="AK305" i="2"/>
  <c r="AS305" i="2" s="1"/>
  <c r="AX305" i="2"/>
  <c r="AU306" i="2"/>
  <c r="AT306" i="2"/>
  <c r="AW306" i="2"/>
  <c r="K306" i="2"/>
  <c r="BD306" i="2"/>
  <c r="J307" i="2"/>
  <c r="T306" i="2"/>
  <c r="U306" i="2" s="1"/>
  <c r="BD348" i="4" l="1"/>
  <c r="AW348" i="4"/>
  <c r="T348" i="4"/>
  <c r="U348" i="4" s="1"/>
  <c r="K348" i="4"/>
  <c r="J349" i="4"/>
  <c r="AU348" i="4"/>
  <c r="AT348" i="4"/>
  <c r="AE348" i="4"/>
  <c r="AK347" i="4"/>
  <c r="AS347" i="4" s="1"/>
  <c r="AX347" i="4"/>
  <c r="BU347" i="4" s="1"/>
  <c r="AU307" i="2"/>
  <c r="AT307" i="2"/>
  <c r="K307" i="2"/>
  <c r="J308" i="2"/>
  <c r="BD307" i="2"/>
  <c r="T307" i="2"/>
  <c r="U307" i="2" s="1"/>
  <c r="AW307" i="2"/>
  <c r="AK306" i="2"/>
  <c r="AS306" i="2" s="1"/>
  <c r="AE307" i="2"/>
  <c r="AX306" i="2"/>
  <c r="BU306" i="2" s="1"/>
  <c r="AK348" i="4" l="1"/>
  <c r="AS348" i="4" s="1"/>
  <c r="AX348" i="4"/>
  <c r="BU348" i="4" s="1"/>
  <c r="AT349" i="4"/>
  <c r="AE349" i="4"/>
  <c r="J350" i="4"/>
  <c r="BD349" i="4"/>
  <c r="AW349" i="4"/>
  <c r="T349" i="4"/>
  <c r="U349" i="4" s="1"/>
  <c r="K349" i="4"/>
  <c r="AU349" i="4"/>
  <c r="AU308" i="2"/>
  <c r="AT308" i="2"/>
  <c r="BD308" i="2"/>
  <c r="AW308" i="2"/>
  <c r="T308" i="2"/>
  <c r="U308" i="2" s="1"/>
  <c r="K308" i="2"/>
  <c r="J309" i="2"/>
  <c r="AE308" i="2"/>
  <c r="AK307" i="2"/>
  <c r="AS307" i="2" s="1"/>
  <c r="AX307" i="2"/>
  <c r="BU307" i="2" s="1"/>
  <c r="AX349" i="4" l="1"/>
  <c r="BU349" i="4" s="1"/>
  <c r="AK349" i="4"/>
  <c r="AS349" i="4" s="1"/>
  <c r="BD350" i="4"/>
  <c r="AW350" i="4"/>
  <c r="T350" i="4"/>
  <c r="U350" i="4" s="1"/>
  <c r="K350" i="4"/>
  <c r="AU350" i="4"/>
  <c r="J351" i="4"/>
  <c r="AE350" i="4"/>
  <c r="AT350" i="4"/>
  <c r="AU309" i="2"/>
  <c r="AT309" i="2"/>
  <c r="BD309" i="2"/>
  <c r="AW309" i="2"/>
  <c r="T309" i="2"/>
  <c r="U309" i="2" s="1"/>
  <c r="K309" i="2"/>
  <c r="J310" i="2"/>
  <c r="AK308" i="2"/>
  <c r="AS308" i="2" s="1"/>
  <c r="BU308" i="2" s="1"/>
  <c r="AE309" i="2"/>
  <c r="AX308" i="2"/>
  <c r="AU351" i="4" l="1"/>
  <c r="J352" i="4"/>
  <c r="AT351" i="4"/>
  <c r="BD351" i="4"/>
  <c r="AW351" i="4"/>
  <c r="AE351" i="4"/>
  <c r="K351" i="4"/>
  <c r="T351" i="4"/>
  <c r="U351" i="4" s="1"/>
  <c r="AK350" i="4"/>
  <c r="AS350" i="4" s="1"/>
  <c r="AX350" i="4"/>
  <c r="BU350" i="4" s="1"/>
  <c r="AU310" i="2"/>
  <c r="AT310" i="2"/>
  <c r="BD310" i="2"/>
  <c r="AW310" i="2"/>
  <c r="T310" i="2"/>
  <c r="U310" i="2" s="1"/>
  <c r="K310" i="2"/>
  <c r="J311" i="2"/>
  <c r="AK309" i="2"/>
  <c r="AS309" i="2" s="1"/>
  <c r="AE310" i="2"/>
  <c r="AX309" i="2"/>
  <c r="BU309" i="2" s="1"/>
  <c r="AK351" i="4" l="1"/>
  <c r="AS351" i="4" s="1"/>
  <c r="AX351" i="4"/>
  <c r="BU351" i="4" s="1"/>
  <c r="AU352" i="4"/>
  <c r="AE352" i="4"/>
  <c r="K352" i="4"/>
  <c r="AT352" i="4"/>
  <c r="T352" i="4"/>
  <c r="U352" i="4" s="1"/>
  <c r="J353" i="4"/>
  <c r="AW352" i="4"/>
  <c r="BD352" i="4"/>
  <c r="BD311" i="2"/>
  <c r="AU311" i="2"/>
  <c r="AT311" i="2"/>
  <c r="AW311" i="2"/>
  <c r="T311" i="2"/>
  <c r="U311" i="2" s="1"/>
  <c r="K311" i="2"/>
  <c r="J312" i="2"/>
  <c r="AK310" i="2"/>
  <c r="AS310" i="2" s="1"/>
  <c r="AE311" i="2"/>
  <c r="AX310" i="2"/>
  <c r="BU310" i="2" s="1"/>
  <c r="AU353" i="4" l="1"/>
  <c r="BD353" i="4"/>
  <c r="AW353" i="4"/>
  <c r="T353" i="4"/>
  <c r="U353" i="4" s="1"/>
  <c r="K353" i="4"/>
  <c r="J354" i="4"/>
  <c r="AE353" i="4"/>
  <c r="AT353" i="4"/>
  <c r="AX352" i="4"/>
  <c r="BU352" i="4" s="1"/>
  <c r="AK352" i="4"/>
  <c r="AS352" i="4" s="1"/>
  <c r="AU312" i="2"/>
  <c r="AT312" i="2"/>
  <c r="AW312" i="2"/>
  <c r="T312" i="2"/>
  <c r="U312" i="2" s="1"/>
  <c r="K312" i="2"/>
  <c r="BD312" i="2"/>
  <c r="J313" i="2"/>
  <c r="AK311" i="2"/>
  <c r="AS311" i="2" s="1"/>
  <c r="AX311" i="2"/>
  <c r="BU311" i="2" s="1"/>
  <c r="AE312" i="2"/>
  <c r="AK353" i="4" l="1"/>
  <c r="AS353" i="4" s="1"/>
  <c r="AX353" i="4"/>
  <c r="BU353" i="4" s="1"/>
  <c r="AU354" i="4"/>
  <c r="AT354" i="4"/>
  <c r="AE354" i="4"/>
  <c r="BD354" i="4"/>
  <c r="AW354" i="4"/>
  <c r="T354" i="4"/>
  <c r="U354" i="4" s="1"/>
  <c r="K354" i="4"/>
  <c r="J355" i="4"/>
  <c r="AK312" i="2"/>
  <c r="AS312" i="2" s="1"/>
  <c r="AE313" i="2"/>
  <c r="AX312" i="2"/>
  <c r="BU312" i="2" s="1"/>
  <c r="AU313" i="2"/>
  <c r="AT313" i="2"/>
  <c r="J314" i="2"/>
  <c r="BD313" i="2"/>
  <c r="AW313" i="2"/>
  <c r="K313" i="2"/>
  <c r="T313" i="2"/>
  <c r="U313" i="2" s="1"/>
  <c r="AU355" i="4" l="1"/>
  <c r="AT355" i="4"/>
  <c r="AE355" i="4"/>
  <c r="BD355" i="4"/>
  <c r="AW355" i="4"/>
  <c r="T355" i="4"/>
  <c r="U355" i="4" s="1"/>
  <c r="K355" i="4"/>
  <c r="J356" i="4"/>
  <c r="AK354" i="4"/>
  <c r="AS354" i="4" s="1"/>
  <c r="AX354" i="4"/>
  <c r="BU354" i="4" s="1"/>
  <c r="AU314" i="2"/>
  <c r="AT314" i="2"/>
  <c r="K314" i="2"/>
  <c r="J315" i="2"/>
  <c r="BD314" i="2"/>
  <c r="AW314" i="2"/>
  <c r="T314" i="2"/>
  <c r="U314" i="2" s="1"/>
  <c r="AK313" i="2"/>
  <c r="AS313" i="2" s="1"/>
  <c r="AE314" i="2"/>
  <c r="AX313" i="2"/>
  <c r="BU313" i="2" s="1"/>
  <c r="AU356" i="4" l="1"/>
  <c r="AT356" i="4"/>
  <c r="AE356" i="4"/>
  <c r="J357" i="4"/>
  <c r="BD356" i="4"/>
  <c r="AW356" i="4"/>
  <c r="T356" i="4"/>
  <c r="U356" i="4" s="1"/>
  <c r="K356" i="4"/>
  <c r="AK355" i="4"/>
  <c r="AS355" i="4" s="1"/>
  <c r="AX355" i="4"/>
  <c r="BU355" i="4" s="1"/>
  <c r="BD315" i="2"/>
  <c r="AW315" i="2"/>
  <c r="J316" i="2"/>
  <c r="T315" i="2"/>
  <c r="U315" i="2" s="1"/>
  <c r="K315" i="2"/>
  <c r="AU315" i="2"/>
  <c r="AT315" i="2"/>
  <c r="AK314" i="2"/>
  <c r="AS314" i="2" s="1"/>
  <c r="AX314" i="2"/>
  <c r="BU314" i="2" s="1"/>
  <c r="AE315" i="2"/>
  <c r="AT357" i="4" l="1"/>
  <c r="AE357" i="4"/>
  <c r="J358" i="4"/>
  <c r="BD357" i="4"/>
  <c r="AW357" i="4"/>
  <c r="T357" i="4"/>
  <c r="U357" i="4" s="1"/>
  <c r="K357" i="4"/>
  <c r="AU357" i="4"/>
  <c r="AK356" i="4"/>
  <c r="AS356" i="4" s="1"/>
  <c r="AX356" i="4"/>
  <c r="BU356" i="4" s="1"/>
  <c r="AE316" i="2"/>
  <c r="AK315" i="2"/>
  <c r="AS315" i="2" s="1"/>
  <c r="BU315" i="2" s="1"/>
  <c r="AX315" i="2"/>
  <c r="J317" i="2"/>
  <c r="T316" i="2"/>
  <c r="U316" i="2" s="1"/>
  <c r="K316" i="2"/>
  <c r="AU316" i="2"/>
  <c r="AT316" i="2"/>
  <c r="AW316" i="2"/>
  <c r="BD316" i="2"/>
  <c r="J359" i="4" l="1"/>
  <c r="BD358" i="4"/>
  <c r="AW358" i="4"/>
  <c r="AE358" i="4"/>
  <c r="K358" i="4"/>
  <c r="T358" i="4"/>
  <c r="U358" i="4" s="1"/>
  <c r="AU358" i="4"/>
  <c r="AT358" i="4"/>
  <c r="AX357" i="4"/>
  <c r="BU357" i="4" s="1"/>
  <c r="AK357" i="4"/>
  <c r="AS357" i="4" s="1"/>
  <c r="J318" i="2"/>
  <c r="AU317" i="2"/>
  <c r="AT317" i="2"/>
  <c r="BD317" i="2"/>
  <c r="AW317" i="2"/>
  <c r="K317" i="2"/>
  <c r="T317" i="2"/>
  <c r="U317" i="2" s="1"/>
  <c r="AK316" i="2"/>
  <c r="AS316" i="2" s="1"/>
  <c r="AE317" i="2"/>
  <c r="AX316" i="2"/>
  <c r="BU316" i="2" s="1"/>
  <c r="AK358" i="4" l="1"/>
  <c r="AS358" i="4" s="1"/>
  <c r="AX358" i="4"/>
  <c r="BU358" i="4" s="1"/>
  <c r="T359" i="4"/>
  <c r="U359" i="4" s="1"/>
  <c r="AU359" i="4"/>
  <c r="AT359" i="4"/>
  <c r="J360" i="4"/>
  <c r="BD359" i="4"/>
  <c r="AW359" i="4"/>
  <c r="AE359" i="4"/>
  <c r="K359" i="4"/>
  <c r="AK317" i="2"/>
  <c r="AS317" i="2" s="1"/>
  <c r="AE318" i="2"/>
  <c r="AX317" i="2"/>
  <c r="BU317" i="2" s="1"/>
  <c r="J319" i="2"/>
  <c r="AU318" i="2"/>
  <c r="AT318" i="2"/>
  <c r="T318" i="2"/>
  <c r="U318" i="2" s="1"/>
  <c r="BD318" i="2"/>
  <c r="AW318" i="2"/>
  <c r="K318" i="2"/>
  <c r="AU360" i="4" l="1"/>
  <c r="AT360" i="4"/>
  <c r="AE360" i="4"/>
  <c r="BD360" i="4"/>
  <c r="AW360" i="4"/>
  <c r="T360" i="4"/>
  <c r="U360" i="4" s="1"/>
  <c r="K360" i="4"/>
  <c r="J361" i="4"/>
  <c r="AK359" i="4"/>
  <c r="AS359" i="4" s="1"/>
  <c r="AX359" i="4"/>
  <c r="BU359" i="4" s="1"/>
  <c r="J320" i="2"/>
  <c r="BD319" i="2"/>
  <c r="AW319" i="2"/>
  <c r="T319" i="2"/>
  <c r="U319" i="2" s="1"/>
  <c r="K319" i="2"/>
  <c r="AU319" i="2"/>
  <c r="AT319" i="2"/>
  <c r="AK318" i="2"/>
  <c r="AS318" i="2" s="1"/>
  <c r="AX318" i="2"/>
  <c r="BU318" i="2" s="1"/>
  <c r="AE319" i="2"/>
  <c r="AU361" i="4" l="1"/>
  <c r="AT361" i="4"/>
  <c r="AE361" i="4"/>
  <c r="BD361" i="4"/>
  <c r="AW361" i="4"/>
  <c r="T361" i="4"/>
  <c r="U361" i="4" s="1"/>
  <c r="K361" i="4"/>
  <c r="J362" i="4"/>
  <c r="AK360" i="4"/>
  <c r="AS360" i="4" s="1"/>
  <c r="AX360" i="4"/>
  <c r="BU360" i="4" s="1"/>
  <c r="AE320" i="2"/>
  <c r="AK319" i="2"/>
  <c r="AS319" i="2" s="1"/>
  <c r="AX319" i="2"/>
  <c r="BU319" i="2" s="1"/>
  <c r="T320" i="2"/>
  <c r="U320" i="2" s="1"/>
  <c r="AU320" i="2"/>
  <c r="AT320" i="2"/>
  <c r="J321" i="2"/>
  <c r="BD320" i="2"/>
  <c r="AW320" i="2"/>
  <c r="K320" i="2"/>
  <c r="AU362" i="4" l="1"/>
  <c r="BD362" i="4"/>
  <c r="AW362" i="4"/>
  <c r="T362" i="4"/>
  <c r="U362" i="4" s="1"/>
  <c r="AE362" i="4"/>
  <c r="J363" i="4"/>
  <c r="K362" i="4"/>
  <c r="AT362" i="4"/>
  <c r="AK361" i="4"/>
  <c r="AS361" i="4" s="1"/>
  <c r="AX361" i="4"/>
  <c r="BU361" i="4" s="1"/>
  <c r="AU321" i="2"/>
  <c r="AT321" i="2"/>
  <c r="K321" i="2"/>
  <c r="AW321" i="2"/>
  <c r="T321" i="2"/>
  <c r="U321" i="2" s="1"/>
  <c r="BD321" i="2"/>
  <c r="J322" i="2"/>
  <c r="AK320" i="2"/>
  <c r="AS320" i="2" s="1"/>
  <c r="AE321" i="2"/>
  <c r="AX320" i="2"/>
  <c r="BU320" i="2" s="1"/>
  <c r="AU363" i="4" l="1"/>
  <c r="J364" i="4"/>
  <c r="BD363" i="4"/>
  <c r="AW363" i="4"/>
  <c r="T363" i="4"/>
  <c r="U363" i="4" s="1"/>
  <c r="K363" i="4"/>
  <c r="AT363" i="4"/>
  <c r="AE363" i="4"/>
  <c r="AK362" i="4"/>
  <c r="AS362" i="4" s="1"/>
  <c r="AX362" i="4"/>
  <c r="BU362" i="4" s="1"/>
  <c r="AU322" i="2"/>
  <c r="AT322" i="2"/>
  <c r="J323" i="2"/>
  <c r="BD322" i="2"/>
  <c r="AW322" i="2"/>
  <c r="K322" i="2"/>
  <c r="T322" i="2"/>
  <c r="U322" i="2" s="1"/>
  <c r="AE322" i="2"/>
  <c r="AK321" i="2"/>
  <c r="AS321" i="2" s="1"/>
  <c r="AX321" i="2"/>
  <c r="BU321" i="2" s="1"/>
  <c r="AK363" i="4" l="1"/>
  <c r="AS363" i="4" s="1"/>
  <c r="AX363" i="4"/>
  <c r="BU363" i="4" s="1"/>
  <c r="AT364" i="4"/>
  <c r="AE364" i="4"/>
  <c r="J365" i="4"/>
  <c r="BD364" i="4"/>
  <c r="AW364" i="4"/>
  <c r="K364" i="4"/>
  <c r="AU364" i="4"/>
  <c r="T364" i="4"/>
  <c r="U364" i="4" s="1"/>
  <c r="AU323" i="2"/>
  <c r="AT323" i="2"/>
  <c r="K323" i="2"/>
  <c r="J325" i="2"/>
  <c r="BD323" i="2"/>
  <c r="AW323" i="2"/>
  <c r="T323" i="2"/>
  <c r="U323" i="2" s="1"/>
  <c r="AK322" i="2"/>
  <c r="AS322" i="2" s="1"/>
  <c r="AE323" i="2"/>
  <c r="AX322" i="2"/>
  <c r="BU322" i="2" s="1"/>
  <c r="AX364" i="4" l="1"/>
  <c r="BU364" i="4" s="1"/>
  <c r="AK364" i="4"/>
  <c r="AS364" i="4" s="1"/>
  <c r="J366" i="4"/>
  <c r="BD365" i="4"/>
  <c r="AW365" i="4"/>
  <c r="AE365" i="4"/>
  <c r="K365" i="4"/>
  <c r="T365" i="4"/>
  <c r="U365" i="4" s="1"/>
  <c r="AU365" i="4"/>
  <c r="AT365" i="4"/>
  <c r="AT325" i="2"/>
  <c r="AE325" i="2"/>
  <c r="J326" i="2"/>
  <c r="BD325" i="2"/>
  <c r="AW325" i="2"/>
  <c r="T325" i="2"/>
  <c r="U325" i="2" s="1"/>
  <c r="K325" i="2"/>
  <c r="AU325" i="2"/>
  <c r="AK323" i="2"/>
  <c r="AS323" i="2" s="1"/>
  <c r="AX323" i="2"/>
  <c r="BU323" i="2" s="1"/>
  <c r="T366" i="4" l="1"/>
  <c r="U366" i="4" s="1"/>
  <c r="AU366" i="4"/>
  <c r="AT366" i="4"/>
  <c r="J367" i="4"/>
  <c r="BD366" i="4"/>
  <c r="AE366" i="4"/>
  <c r="AW366" i="4"/>
  <c r="K366" i="4"/>
  <c r="AK365" i="4"/>
  <c r="AS365" i="4" s="1"/>
  <c r="AX365" i="4"/>
  <c r="BU365" i="4" s="1"/>
  <c r="AX325" i="2"/>
  <c r="AK325" i="2"/>
  <c r="AS325" i="2" s="1"/>
  <c r="AE326" i="2"/>
  <c r="BD326" i="2"/>
  <c r="AW326" i="2"/>
  <c r="T326" i="2"/>
  <c r="U326" i="2" s="1"/>
  <c r="K326" i="2"/>
  <c r="J327" i="2"/>
  <c r="AU326" i="2"/>
  <c r="AT326" i="2"/>
  <c r="BU325" i="2" l="1"/>
  <c r="AT367" i="4"/>
  <c r="AE367" i="4"/>
  <c r="BD367" i="4"/>
  <c r="AW367" i="4"/>
  <c r="J368" i="4"/>
  <c r="T367" i="4"/>
  <c r="U367" i="4" s="1"/>
  <c r="K367" i="4"/>
  <c r="AU367" i="4"/>
  <c r="AK366" i="4"/>
  <c r="AS366" i="4" s="1"/>
  <c r="AX366" i="4"/>
  <c r="BU366" i="4" s="1"/>
  <c r="BD327" i="2"/>
  <c r="AW327" i="2"/>
  <c r="T327" i="2"/>
  <c r="U327" i="2" s="1"/>
  <c r="K327" i="2"/>
  <c r="J328" i="2"/>
  <c r="AU327" i="2"/>
  <c r="AT327" i="2"/>
  <c r="AK326" i="2"/>
  <c r="AS326" i="2" s="1"/>
  <c r="AX326" i="2"/>
  <c r="BU326" i="2" s="1"/>
  <c r="AE327" i="2"/>
  <c r="AX367" i="4" l="1"/>
  <c r="BU367" i="4" s="1"/>
  <c r="AK367" i="4"/>
  <c r="AS367" i="4" s="1"/>
  <c r="BD368" i="4"/>
  <c r="AW368" i="4"/>
  <c r="J369" i="4"/>
  <c r="T368" i="4"/>
  <c r="U368" i="4" s="1"/>
  <c r="K368" i="4"/>
  <c r="AU368" i="4"/>
  <c r="AT368" i="4"/>
  <c r="AE368" i="4"/>
  <c r="AK327" i="2"/>
  <c r="AS327" i="2" s="1"/>
  <c r="AX327" i="2"/>
  <c r="BU327" i="2" s="1"/>
  <c r="AE328" i="2"/>
  <c r="BD328" i="2"/>
  <c r="AW328" i="2"/>
  <c r="T328" i="2"/>
  <c r="U328" i="2" s="1"/>
  <c r="K328" i="2"/>
  <c r="J329" i="2"/>
  <c r="AU328" i="2"/>
  <c r="AT328" i="2"/>
  <c r="J370" i="4" l="1"/>
  <c r="T369" i="4"/>
  <c r="U369" i="4" s="1"/>
  <c r="K369" i="4"/>
  <c r="AU369" i="4"/>
  <c r="AT369" i="4"/>
  <c r="AE369" i="4"/>
  <c r="AW369" i="4"/>
  <c r="BD369" i="4"/>
  <c r="AK368" i="4"/>
  <c r="AS368" i="4" s="1"/>
  <c r="AX368" i="4"/>
  <c r="BU368" i="4" s="1"/>
  <c r="BD329" i="2"/>
  <c r="AW329" i="2"/>
  <c r="T329" i="2"/>
  <c r="U329" i="2" s="1"/>
  <c r="K329" i="2"/>
  <c r="J330" i="2"/>
  <c r="AU329" i="2"/>
  <c r="AT329" i="2"/>
  <c r="AK328" i="2"/>
  <c r="AS328" i="2" s="1"/>
  <c r="AX328" i="2"/>
  <c r="BU328" i="2" s="1"/>
  <c r="AE329" i="2"/>
  <c r="AK369" i="4" l="1"/>
  <c r="AS369" i="4" s="1"/>
  <c r="AX369" i="4"/>
  <c r="BU369" i="4" s="1"/>
  <c r="J371" i="4"/>
  <c r="AU370" i="4"/>
  <c r="AT370" i="4"/>
  <c r="AE370" i="4"/>
  <c r="BD370" i="4"/>
  <c r="AW370" i="4"/>
  <c r="K370" i="4"/>
  <c r="T370" i="4"/>
  <c r="U370" i="4" s="1"/>
  <c r="AE330" i="2"/>
  <c r="AK329" i="2"/>
  <c r="AS329" i="2" s="1"/>
  <c r="AX329" i="2"/>
  <c r="J331" i="2"/>
  <c r="AU330" i="2"/>
  <c r="T330" i="2"/>
  <c r="U330" i="2" s="1"/>
  <c r="K330" i="2"/>
  <c r="AW330" i="2"/>
  <c r="AT330" i="2"/>
  <c r="BD330" i="2"/>
  <c r="BU329" i="2" l="1"/>
  <c r="AU371" i="4"/>
  <c r="AT371" i="4"/>
  <c r="AE371" i="4"/>
  <c r="J372" i="4"/>
  <c r="BD371" i="4"/>
  <c r="AW371" i="4"/>
  <c r="K371" i="4"/>
  <c r="T371" i="4"/>
  <c r="U371" i="4" s="1"/>
  <c r="AK370" i="4"/>
  <c r="AS370" i="4" s="1"/>
  <c r="AX370" i="4"/>
  <c r="BU370" i="4" s="1"/>
  <c r="J332" i="2"/>
  <c r="AU331" i="2"/>
  <c r="BD331" i="2"/>
  <c r="AT331" i="2"/>
  <c r="T331" i="2"/>
  <c r="U331" i="2" s="1"/>
  <c r="K331" i="2"/>
  <c r="AW331" i="2"/>
  <c r="AK330" i="2"/>
  <c r="AS330" i="2" s="1"/>
  <c r="AE331" i="2"/>
  <c r="AX330" i="2"/>
  <c r="BU330" i="2" s="1"/>
  <c r="BD372" i="4" l="1"/>
  <c r="AW372" i="4"/>
  <c r="AE372" i="4"/>
  <c r="K372" i="4"/>
  <c r="AU372" i="4"/>
  <c r="T372" i="4"/>
  <c r="U372" i="4" s="1"/>
  <c r="J373" i="4"/>
  <c r="AT372" i="4"/>
  <c r="AK371" i="4"/>
  <c r="AS371" i="4" s="1"/>
  <c r="AX371" i="4"/>
  <c r="BU371" i="4" s="1"/>
  <c r="AK331" i="2"/>
  <c r="AS331" i="2" s="1"/>
  <c r="AE332" i="2"/>
  <c r="AX331" i="2"/>
  <c r="J333" i="2"/>
  <c r="AU332" i="2"/>
  <c r="BD332" i="2"/>
  <c r="AT332" i="2"/>
  <c r="T332" i="2"/>
  <c r="U332" i="2" s="1"/>
  <c r="K332" i="2"/>
  <c r="AW332" i="2"/>
  <c r="BU331" i="2" l="1"/>
  <c r="AU373" i="4"/>
  <c r="AT373" i="4"/>
  <c r="AE373" i="4"/>
  <c r="BD373" i="4"/>
  <c r="AW373" i="4"/>
  <c r="K373" i="4"/>
  <c r="T373" i="4"/>
  <c r="U373" i="4" s="1"/>
  <c r="AK372" i="4"/>
  <c r="AS372" i="4" s="1"/>
  <c r="AX372" i="4"/>
  <c r="BU372" i="4" s="1"/>
  <c r="AU333" i="2"/>
  <c r="AT333" i="2"/>
  <c r="AW333" i="2"/>
  <c r="BD333" i="2"/>
  <c r="T333" i="2"/>
  <c r="U333" i="2" s="1"/>
  <c r="K333" i="2"/>
  <c r="J334" i="2"/>
  <c r="AK332" i="2"/>
  <c r="AS332" i="2" s="1"/>
  <c r="AE333" i="2"/>
  <c r="AX332" i="2"/>
  <c r="BU332" i="2" s="1"/>
  <c r="AK373" i="4" l="1"/>
  <c r="AS373" i="4" s="1"/>
  <c r="AX373" i="4"/>
  <c r="BU373" i="4" s="1"/>
  <c r="AU334" i="2"/>
  <c r="AT334" i="2"/>
  <c r="J335" i="2"/>
  <c r="BD334" i="2"/>
  <c r="K334" i="2"/>
  <c r="AW334" i="2"/>
  <c r="T334" i="2"/>
  <c r="U334" i="2" s="1"/>
  <c r="AK333" i="2"/>
  <c r="AS333" i="2" s="1"/>
  <c r="AE334" i="2"/>
  <c r="AX333" i="2"/>
  <c r="BU333" i="2" s="1"/>
  <c r="AT335" i="2" l="1"/>
  <c r="J336" i="2"/>
  <c r="BD335" i="2"/>
  <c r="AW335" i="2"/>
  <c r="T335" i="2"/>
  <c r="U335" i="2" s="1"/>
  <c r="K335" i="2"/>
  <c r="AU335" i="2"/>
  <c r="AE335" i="2"/>
  <c r="AK334" i="2"/>
  <c r="AS334" i="2" s="1"/>
  <c r="AX334" i="2"/>
  <c r="BU334" i="2" s="1"/>
  <c r="J337" i="2" l="1"/>
  <c r="BD336" i="2"/>
  <c r="AW336" i="2"/>
  <c r="T336" i="2"/>
  <c r="U336" i="2" s="1"/>
  <c r="K336" i="2"/>
  <c r="AU336" i="2"/>
  <c r="AT336" i="2"/>
  <c r="AX335" i="2"/>
  <c r="BU335" i="2" s="1"/>
  <c r="AE336" i="2"/>
  <c r="AK335" i="2"/>
  <c r="AS335" i="2" s="1"/>
  <c r="AX336" i="2" l="1"/>
  <c r="BU336" i="2" s="1"/>
  <c r="AK336" i="2"/>
  <c r="AS336" i="2" s="1"/>
  <c r="AE337" i="2"/>
  <c r="J338" i="2"/>
  <c r="BD337" i="2"/>
  <c r="AW337" i="2"/>
  <c r="T337" i="2"/>
  <c r="U337" i="2" s="1"/>
  <c r="AU337" i="2"/>
  <c r="K337" i="2"/>
  <c r="AT337" i="2"/>
  <c r="AE338" i="2" l="1"/>
  <c r="AK337" i="2"/>
  <c r="AS337" i="2" s="1"/>
  <c r="AX337" i="2"/>
  <c r="BU337" i="2" s="1"/>
  <c r="J339" i="2"/>
  <c r="AU338" i="2"/>
  <c r="BD338" i="2"/>
  <c r="AT338" i="2"/>
  <c r="T338" i="2"/>
  <c r="U338" i="2" s="1"/>
  <c r="K338" i="2"/>
  <c r="AW338" i="2"/>
  <c r="AU339" i="2" l="1"/>
  <c r="AT339" i="2"/>
  <c r="BD339" i="2"/>
  <c r="T339" i="2"/>
  <c r="U339" i="2" s="1"/>
  <c r="K339" i="2"/>
  <c r="J340" i="2"/>
  <c r="AW339" i="2"/>
  <c r="AK338" i="2"/>
  <c r="AS338" i="2" s="1"/>
  <c r="AE339" i="2"/>
  <c r="AX338" i="2"/>
  <c r="BU338" i="2" s="1"/>
  <c r="AK339" i="2" l="1"/>
  <c r="AS339" i="2" s="1"/>
  <c r="AE340" i="2"/>
  <c r="AX339" i="2"/>
  <c r="BU339" i="2" s="1"/>
  <c r="AU340" i="2"/>
  <c r="AT340" i="2"/>
  <c r="BD340" i="2"/>
  <c r="K340" i="2"/>
  <c r="AW340" i="2"/>
  <c r="T340" i="2"/>
  <c r="U340" i="2" s="1"/>
  <c r="J341" i="2"/>
  <c r="AT341" i="2" l="1"/>
  <c r="BD341" i="2"/>
  <c r="AW341" i="2"/>
  <c r="T341" i="2"/>
  <c r="U341" i="2" s="1"/>
  <c r="K341" i="2"/>
  <c r="AU341" i="2"/>
  <c r="J342" i="2"/>
  <c r="AE341" i="2"/>
  <c r="AK340" i="2"/>
  <c r="AS340" i="2" s="1"/>
  <c r="AX340" i="2"/>
  <c r="BU340" i="2" s="1"/>
  <c r="AT342" i="2" l="1"/>
  <c r="BD342" i="2"/>
  <c r="AW342" i="2"/>
  <c r="J343" i="2"/>
  <c r="T342" i="2"/>
  <c r="U342" i="2" s="1"/>
  <c r="K342" i="2"/>
  <c r="AU342" i="2"/>
  <c r="AX341" i="2"/>
  <c r="BU341" i="2" s="1"/>
  <c r="AE342" i="2"/>
  <c r="AK341" i="2"/>
  <c r="AS341" i="2" s="1"/>
  <c r="AU343" i="2" l="1"/>
  <c r="J344" i="2"/>
  <c r="AW343" i="2"/>
  <c r="T343" i="2"/>
  <c r="U343" i="2" s="1"/>
  <c r="K343" i="2"/>
  <c r="BD343" i="2"/>
  <c r="AT343" i="2"/>
  <c r="AE343" i="2"/>
  <c r="AX342" i="2"/>
  <c r="BU342" i="2" s="1"/>
  <c r="AK342" i="2"/>
  <c r="AS342" i="2" s="1"/>
  <c r="AT344" i="2" l="1"/>
  <c r="BD344" i="2"/>
  <c r="AW344" i="2"/>
  <c r="K344" i="2"/>
  <c r="J346" i="2"/>
  <c r="AU344" i="2"/>
  <c r="T344" i="2"/>
  <c r="U344" i="2" s="1"/>
  <c r="J345" i="2"/>
  <c r="AE344" i="2"/>
  <c r="AK343" i="2"/>
  <c r="AS343" i="2" s="1"/>
  <c r="AX343" i="2"/>
  <c r="BU343" i="2" s="1"/>
  <c r="BD345" i="2" l="1"/>
  <c r="AU345" i="2"/>
  <c r="AW345" i="2"/>
  <c r="K345" i="2"/>
  <c r="AT345" i="2"/>
  <c r="AE345" i="2"/>
  <c r="AX344" i="2"/>
  <c r="BU344" i="2" s="1"/>
  <c r="AK344" i="2"/>
  <c r="AS344" i="2" s="1"/>
  <c r="BD346" i="2"/>
  <c r="AW346" i="2"/>
  <c r="J347" i="2"/>
  <c r="T346" i="2"/>
  <c r="U346" i="2" s="1"/>
  <c r="K346" i="2"/>
  <c r="AU346" i="2"/>
  <c r="AT346" i="2"/>
  <c r="AK345" i="2" l="1"/>
  <c r="AS345" i="2" s="1"/>
  <c r="AX345" i="2"/>
  <c r="BU345" i="2" s="1"/>
  <c r="AE346" i="2"/>
  <c r="T347" i="2"/>
  <c r="U347" i="2" s="1"/>
  <c r="K347" i="2"/>
  <c r="J348" i="2"/>
  <c r="AU347" i="2"/>
  <c r="BD347" i="2"/>
  <c r="AT347" i="2"/>
  <c r="AW347" i="2"/>
  <c r="AE347" i="2" l="1"/>
  <c r="AK346" i="2"/>
  <c r="AS346" i="2" s="1"/>
  <c r="AX346" i="2"/>
  <c r="BU346" i="2" s="1"/>
  <c r="T348" i="2"/>
  <c r="U348" i="2" s="1"/>
  <c r="K348" i="2"/>
  <c r="AU348" i="2"/>
  <c r="J349" i="2"/>
  <c r="AW348" i="2"/>
  <c r="AT348" i="2"/>
  <c r="BD348" i="2"/>
  <c r="BD349" i="2" l="1"/>
  <c r="AW349" i="2"/>
  <c r="J350" i="2"/>
  <c r="T349" i="2"/>
  <c r="U349" i="2" s="1"/>
  <c r="K349" i="2"/>
  <c r="AU349" i="2"/>
  <c r="AT349" i="2"/>
  <c r="AK347" i="2"/>
  <c r="AS347" i="2" s="1"/>
  <c r="AX347" i="2"/>
  <c r="BU347" i="2" s="1"/>
  <c r="AE348" i="2"/>
  <c r="AK348" i="2" l="1"/>
  <c r="AS348" i="2" s="1"/>
  <c r="AX348" i="2"/>
  <c r="BU348" i="2" s="1"/>
  <c r="AE349" i="2"/>
  <c r="J351" i="2"/>
  <c r="BD350" i="2"/>
  <c r="AW350" i="2"/>
  <c r="K350" i="2"/>
  <c r="T350" i="2"/>
  <c r="U350" i="2" s="1"/>
  <c r="AU350" i="2"/>
  <c r="AT350" i="2"/>
  <c r="T351" i="2" l="1"/>
  <c r="U351" i="2" s="1"/>
  <c r="AU351" i="2"/>
  <c r="J353" i="2"/>
  <c r="AW351" i="2"/>
  <c r="AT351" i="2"/>
  <c r="BD351" i="2"/>
  <c r="K351" i="2"/>
  <c r="AE350" i="2"/>
  <c r="AK349" i="2"/>
  <c r="AS349" i="2" s="1"/>
  <c r="AX349" i="2"/>
  <c r="BU349" i="2" s="1"/>
  <c r="J354" i="2" l="1"/>
  <c r="AU353" i="2"/>
  <c r="AT353" i="2"/>
  <c r="K353" i="2"/>
  <c r="AW353" i="2"/>
  <c r="T353" i="2"/>
  <c r="U353" i="2" s="1"/>
  <c r="BD353" i="2"/>
  <c r="AE351" i="2"/>
  <c r="AX350" i="2"/>
  <c r="BU350" i="2" s="1"/>
  <c r="AK350" i="2"/>
  <c r="AS350" i="2" s="1"/>
  <c r="AE353" i="2" l="1"/>
  <c r="AK351" i="2"/>
  <c r="AS351" i="2" s="1"/>
  <c r="AX351" i="2"/>
  <c r="BU351" i="2" s="1"/>
  <c r="J355" i="2"/>
  <c r="AU354" i="2"/>
  <c r="BD354" i="2"/>
  <c r="AT354" i="2"/>
  <c r="T354" i="2"/>
  <c r="U354" i="2" s="1"/>
  <c r="K354" i="2"/>
  <c r="AW354" i="2"/>
  <c r="J356" i="2" l="1"/>
  <c r="AU355" i="2"/>
  <c r="AW355" i="2"/>
  <c r="BD355" i="2"/>
  <c r="AT355" i="2"/>
  <c r="T355" i="2"/>
  <c r="U355" i="2" s="1"/>
  <c r="K355" i="2"/>
  <c r="AK353" i="2"/>
  <c r="AS353" i="2" s="1"/>
  <c r="AX353" i="2"/>
  <c r="BU353" i="2" s="1"/>
  <c r="AE354" i="2"/>
  <c r="AK354" i="2" l="1"/>
  <c r="AS354" i="2" s="1"/>
  <c r="AE355" i="2"/>
  <c r="AX354" i="2"/>
  <c r="BU354" i="2" s="1"/>
  <c r="J357" i="2"/>
  <c r="AU356" i="2"/>
  <c r="AW356" i="2"/>
  <c r="T356" i="2"/>
  <c r="U356" i="2" s="1"/>
  <c r="BD356" i="2"/>
  <c r="K356" i="2"/>
  <c r="AT356" i="2"/>
  <c r="J358" i="2" l="1"/>
  <c r="AU357" i="2"/>
  <c r="BD357" i="2"/>
  <c r="AT357" i="2"/>
  <c r="T357" i="2"/>
  <c r="U357" i="2" s="1"/>
  <c r="K357" i="2"/>
  <c r="AW357" i="2"/>
  <c r="AK355" i="2"/>
  <c r="AS355" i="2" s="1"/>
  <c r="AE356" i="2"/>
  <c r="AX355" i="2"/>
  <c r="BU355" i="2" s="1"/>
  <c r="AK356" i="2" l="1"/>
  <c r="AS356" i="2" s="1"/>
  <c r="AE357" i="2"/>
  <c r="AX356" i="2"/>
  <c r="BU356" i="2" s="1"/>
  <c r="J359" i="2"/>
  <c r="AU358" i="2"/>
  <c r="BD358" i="2"/>
  <c r="AT358" i="2"/>
  <c r="T358" i="2"/>
  <c r="U358" i="2" s="1"/>
  <c r="K358" i="2"/>
  <c r="AW358" i="2"/>
  <c r="J360" i="2" l="1"/>
  <c r="AU359" i="2"/>
  <c r="AW359" i="2"/>
  <c r="BD359" i="2"/>
  <c r="AT359" i="2"/>
  <c r="T359" i="2"/>
  <c r="U359" i="2" s="1"/>
  <c r="K359" i="2"/>
  <c r="AK357" i="2"/>
  <c r="AS357" i="2" s="1"/>
  <c r="AE358" i="2"/>
  <c r="AX357" i="2"/>
  <c r="BU357" i="2" s="1"/>
  <c r="AK358" i="2" l="1"/>
  <c r="AS358" i="2" s="1"/>
  <c r="AE359" i="2"/>
  <c r="AX358" i="2"/>
  <c r="BU358" i="2" s="1"/>
  <c r="J361" i="2"/>
  <c r="AU360" i="2"/>
  <c r="AW360" i="2"/>
  <c r="AT360" i="2"/>
  <c r="K360" i="2"/>
  <c r="T360" i="2"/>
  <c r="U360" i="2" s="1"/>
  <c r="BD360" i="2"/>
  <c r="AU361" i="2" l="1"/>
  <c r="AT361" i="2"/>
  <c r="BD361" i="2"/>
  <c r="T361" i="2"/>
  <c r="U361" i="2" s="1"/>
  <c r="K361" i="2"/>
  <c r="J362" i="2"/>
  <c r="AW361" i="2"/>
  <c r="AK359" i="2"/>
  <c r="AS359" i="2" s="1"/>
  <c r="AX359" i="2"/>
  <c r="BU359" i="2" s="1"/>
  <c r="AE360" i="2"/>
  <c r="AK360" i="2" l="1"/>
  <c r="AS360" i="2" s="1"/>
  <c r="AE361" i="2"/>
  <c r="AX360" i="2"/>
  <c r="BU360" i="2" s="1"/>
  <c r="AU362" i="2"/>
  <c r="AT362" i="2"/>
  <c r="K362" i="2"/>
  <c r="AW362" i="2"/>
  <c r="T362" i="2"/>
  <c r="U362" i="2" s="1"/>
  <c r="J363" i="2"/>
  <c r="BD362" i="2"/>
  <c r="AT363" i="2" l="1"/>
  <c r="J364" i="2"/>
  <c r="BD363" i="2"/>
  <c r="AW363" i="2"/>
  <c r="T363" i="2"/>
  <c r="U363" i="2" s="1"/>
  <c r="K363" i="2"/>
  <c r="AU363" i="2"/>
  <c r="AK361" i="2"/>
  <c r="AS361" i="2" s="1"/>
  <c r="AE362" i="2"/>
  <c r="AX361" i="2"/>
  <c r="BU361" i="2" s="1"/>
  <c r="AE363" i="2" l="1"/>
  <c r="AK362" i="2"/>
  <c r="AS362" i="2" s="1"/>
  <c r="AX362" i="2"/>
  <c r="BU362" i="2" s="1"/>
  <c r="BD364" i="2"/>
  <c r="AW364" i="2"/>
  <c r="T364" i="2"/>
  <c r="U364" i="2" s="1"/>
  <c r="K364" i="2"/>
  <c r="AU364" i="2"/>
  <c r="AT364" i="2"/>
  <c r="J365" i="2"/>
  <c r="AU365" i="2" l="1"/>
  <c r="AT365" i="2"/>
  <c r="AW365" i="2"/>
  <c r="K365" i="2"/>
  <c r="BD365" i="2"/>
  <c r="J366" i="2"/>
  <c r="T365" i="2"/>
  <c r="U365" i="2" s="1"/>
  <c r="AX363" i="2"/>
  <c r="BU363" i="2" s="1"/>
  <c r="AE364" i="2"/>
  <c r="AK363" i="2"/>
  <c r="AS363" i="2" s="1"/>
  <c r="AE365" i="2" l="1"/>
  <c r="AX364" i="2"/>
  <c r="BU364" i="2" s="1"/>
  <c r="AK364" i="2"/>
  <c r="AS364" i="2" s="1"/>
  <c r="AT366" i="2"/>
  <c r="BD366" i="2"/>
  <c r="AW366" i="2"/>
  <c r="T366" i="2"/>
  <c r="U366" i="2" s="1"/>
  <c r="K366" i="2"/>
  <c r="AU366" i="2"/>
  <c r="J367" i="2"/>
  <c r="AU367" i="2" l="1"/>
  <c r="AT367" i="2"/>
  <c r="BD367" i="2"/>
  <c r="J368" i="2"/>
  <c r="K367" i="2"/>
  <c r="T367" i="2"/>
  <c r="U367" i="2" s="1"/>
  <c r="AW367" i="2"/>
  <c r="AE366" i="2"/>
  <c r="AK365" i="2"/>
  <c r="AS365" i="2" s="1"/>
  <c r="AX365" i="2"/>
  <c r="BU365" i="2" s="1"/>
  <c r="AU368" i="2" l="1"/>
  <c r="AT368" i="2"/>
  <c r="J369" i="2"/>
  <c r="K368" i="2"/>
  <c r="AW368" i="2"/>
  <c r="T368" i="2"/>
  <c r="U368" i="2" s="1"/>
  <c r="BD368" i="2"/>
  <c r="AX366" i="2"/>
  <c r="BU366" i="2" s="1"/>
  <c r="AE367" i="2"/>
  <c r="AK366" i="2"/>
  <c r="AS366" i="2" s="1"/>
  <c r="AU369" i="2" l="1"/>
  <c r="AT369" i="2"/>
  <c r="AW369" i="2"/>
  <c r="T369" i="2"/>
  <c r="U369" i="2" s="1"/>
  <c r="K369" i="2"/>
  <c r="J370" i="2"/>
  <c r="BD369" i="2"/>
  <c r="AK367" i="2"/>
  <c r="AS367" i="2" s="1"/>
  <c r="AE368" i="2"/>
  <c r="AX367" i="2"/>
  <c r="BU367" i="2" s="1"/>
  <c r="J371" i="2" l="1"/>
  <c r="AU370" i="2"/>
  <c r="AT370" i="2"/>
  <c r="K370" i="2"/>
  <c r="T370" i="2"/>
  <c r="U370" i="2" s="1"/>
  <c r="BD370" i="2"/>
  <c r="AW370" i="2"/>
  <c r="AK368" i="2"/>
  <c r="AS368" i="2" s="1"/>
  <c r="AE369" i="2"/>
  <c r="AX368" i="2"/>
  <c r="BU368" i="2" s="1"/>
  <c r="AK369" i="2" l="1"/>
  <c r="AS369" i="2" s="1"/>
  <c r="AE370" i="2"/>
  <c r="AX369" i="2"/>
  <c r="BU369" i="2" s="1"/>
  <c r="J372" i="2"/>
  <c r="AU371" i="2"/>
  <c r="AT371" i="2"/>
  <c r="K371" i="2"/>
  <c r="T371" i="2"/>
  <c r="U371" i="2" s="1"/>
  <c r="BD371" i="2"/>
  <c r="AW371" i="2"/>
  <c r="J373" i="2" l="1"/>
  <c r="AU372" i="2"/>
  <c r="AT372" i="2"/>
  <c r="AW372" i="2"/>
  <c r="BD372" i="2"/>
  <c r="K372" i="2"/>
  <c r="T372" i="2"/>
  <c r="U372" i="2" s="1"/>
  <c r="AK370" i="2"/>
  <c r="AS370" i="2" s="1"/>
  <c r="AE371" i="2"/>
  <c r="AX370" i="2"/>
  <c r="BU370" i="2" s="1"/>
  <c r="AK371" i="2" l="1"/>
  <c r="AS371" i="2" s="1"/>
  <c r="AE372" i="2"/>
  <c r="AX371" i="2"/>
  <c r="BU371" i="2" s="1"/>
  <c r="J374" i="2"/>
  <c r="AU373" i="2"/>
  <c r="AT373" i="2"/>
  <c r="AW373" i="2"/>
  <c r="BD373" i="2"/>
  <c r="K373" i="2"/>
  <c r="T373" i="2"/>
  <c r="U373" i="2" s="1"/>
  <c r="AU374" i="2" l="1"/>
  <c r="AT374" i="2"/>
  <c r="J375" i="2"/>
  <c r="BD374" i="2"/>
  <c r="T374" i="2"/>
  <c r="U374" i="2" s="1"/>
  <c r="K374" i="2"/>
  <c r="AW374" i="2"/>
  <c r="AK372" i="2"/>
  <c r="AS372" i="2" s="1"/>
  <c r="AE373" i="2"/>
  <c r="AX372" i="2"/>
  <c r="BU372" i="2" s="1"/>
  <c r="AU375" i="2" l="1"/>
  <c r="AT375" i="2"/>
  <c r="AW375" i="2"/>
  <c r="T375" i="2"/>
  <c r="U375" i="2" s="1"/>
  <c r="J376" i="2"/>
  <c r="BD375" i="2"/>
  <c r="K375" i="2"/>
  <c r="AK373" i="2"/>
  <c r="AS373" i="2" s="1"/>
  <c r="AE374" i="2"/>
  <c r="AX373" i="2"/>
  <c r="BU373" i="2" s="1"/>
  <c r="AK374" i="2" l="1"/>
  <c r="AS374" i="2" s="1"/>
  <c r="AE375" i="2"/>
  <c r="AX374" i="2"/>
  <c r="BU374" i="2" s="1"/>
  <c r="AT376" i="2"/>
  <c r="J377" i="2"/>
  <c r="BD376" i="2"/>
  <c r="AW376" i="2"/>
  <c r="T376" i="2"/>
  <c r="U376" i="2" s="1"/>
  <c r="K376" i="2"/>
  <c r="AU376" i="2"/>
  <c r="AE376" i="2" l="1"/>
  <c r="AK375" i="2"/>
  <c r="AS375" i="2" s="1"/>
  <c r="AX375" i="2"/>
  <c r="BU375" i="2" s="1"/>
  <c r="BD377" i="2"/>
  <c r="AW377" i="2"/>
  <c r="T377" i="2"/>
  <c r="U377" i="2" s="1"/>
  <c r="K377" i="2"/>
  <c r="J378" i="2"/>
  <c r="AU377" i="2"/>
  <c r="AT377" i="2"/>
  <c r="AT378" i="2" l="1"/>
  <c r="K378" i="2"/>
  <c r="J379" i="2"/>
  <c r="BD378" i="2"/>
  <c r="AW378" i="2"/>
  <c r="T378" i="2"/>
  <c r="U378" i="2" s="1"/>
  <c r="AU378" i="2"/>
  <c r="AX376" i="2"/>
  <c r="BU376" i="2" s="1"/>
  <c r="AE377" i="2"/>
  <c r="AK376" i="2"/>
  <c r="AS376" i="2" s="1"/>
  <c r="J380" i="2" l="1"/>
  <c r="AW379" i="2"/>
  <c r="T379" i="2"/>
  <c r="U379" i="2" s="1"/>
  <c r="K379" i="2"/>
  <c r="BD379" i="2"/>
  <c r="AU379" i="2"/>
  <c r="AT379" i="2"/>
  <c r="AE378" i="2"/>
  <c r="AK377" i="2"/>
  <c r="AS377" i="2" s="1"/>
  <c r="AX377" i="2"/>
  <c r="BU377" i="2" s="1"/>
  <c r="AX378" i="2" l="1"/>
  <c r="BU378" i="2" s="1"/>
  <c r="AE379" i="2"/>
  <c r="AK378" i="2"/>
  <c r="AS378" i="2" s="1"/>
  <c r="J381" i="2"/>
  <c r="AU380" i="2"/>
  <c r="AW380" i="2"/>
  <c r="BD380" i="2"/>
  <c r="AT380" i="2"/>
  <c r="T380" i="2"/>
  <c r="U380" i="2" s="1"/>
  <c r="K380" i="2"/>
  <c r="J382" i="2" l="1"/>
  <c r="AU381" i="2"/>
  <c r="AW381" i="2"/>
  <c r="T381" i="2"/>
  <c r="U381" i="2" s="1"/>
  <c r="BD381" i="2"/>
  <c r="K381" i="2"/>
  <c r="AT381" i="2"/>
  <c r="AX379" i="2"/>
  <c r="AE380" i="2"/>
  <c r="AK379" i="2"/>
  <c r="AS379" i="2" s="1"/>
  <c r="BU379" i="2" s="1"/>
  <c r="AK380" i="2" l="1"/>
  <c r="AS380" i="2" s="1"/>
  <c r="AE381" i="2"/>
  <c r="AX380" i="2"/>
  <c r="BU380" i="2" s="1"/>
  <c r="J383" i="2"/>
  <c r="AU382" i="2"/>
  <c r="BD382" i="2"/>
  <c r="AT382" i="2"/>
  <c r="T382" i="2"/>
  <c r="U382" i="2" s="1"/>
  <c r="K382" i="2"/>
  <c r="AW382" i="2"/>
  <c r="J384" i="2" l="1"/>
  <c r="AU383" i="2"/>
  <c r="BD383" i="2"/>
  <c r="AT383" i="2"/>
  <c r="T383" i="2"/>
  <c r="U383" i="2" s="1"/>
  <c r="K383" i="2"/>
  <c r="AW383" i="2"/>
  <c r="AK381" i="2"/>
  <c r="AS381" i="2" s="1"/>
  <c r="AE382" i="2"/>
  <c r="AX381" i="2"/>
  <c r="BU381" i="2" s="1"/>
  <c r="AK382" i="2" l="1"/>
  <c r="AS382" i="2" s="1"/>
  <c r="AE383" i="2"/>
  <c r="AX382" i="2"/>
  <c r="BU382" i="2" s="1"/>
  <c r="J385" i="2"/>
  <c r="AU384" i="2"/>
  <c r="AW384" i="2"/>
  <c r="BD384" i="2"/>
  <c r="AT384" i="2"/>
  <c r="T384" i="2"/>
  <c r="U384" i="2" s="1"/>
  <c r="K384" i="2"/>
  <c r="J386" i="2" l="1"/>
  <c r="AU385" i="2"/>
  <c r="AW385" i="2"/>
  <c r="BD385" i="2"/>
  <c r="AT385" i="2"/>
  <c r="K385" i="2"/>
  <c r="T385" i="2"/>
  <c r="U385" i="2" s="1"/>
  <c r="AK383" i="2"/>
  <c r="AS383" i="2" s="1"/>
  <c r="AE384" i="2"/>
  <c r="AX383" i="2"/>
  <c r="BU383" i="2" s="1"/>
  <c r="AK384" i="2" l="1"/>
  <c r="AS384" i="2" s="1"/>
  <c r="AE385" i="2"/>
  <c r="AX384" i="2"/>
  <c r="BU384" i="2" s="1"/>
  <c r="J387" i="2"/>
  <c r="AU386" i="2"/>
  <c r="BD386" i="2"/>
  <c r="AT386" i="2"/>
  <c r="T386" i="2"/>
  <c r="U386" i="2" s="1"/>
  <c r="K386" i="2"/>
  <c r="AW386" i="2"/>
  <c r="AU387" i="2" l="1"/>
  <c r="AT387" i="2"/>
  <c r="BD387" i="2"/>
  <c r="T387" i="2"/>
  <c r="U387" i="2" s="1"/>
  <c r="K387" i="2"/>
  <c r="J388" i="2"/>
  <c r="AW387" i="2"/>
  <c r="AK385" i="2"/>
  <c r="AS385" i="2" s="1"/>
  <c r="AE386" i="2"/>
  <c r="AX385" i="2"/>
  <c r="BU385" i="2" s="1"/>
  <c r="AK386" i="2" l="1"/>
  <c r="AS386" i="2" s="1"/>
  <c r="AE387" i="2"/>
  <c r="AX386" i="2"/>
  <c r="BU386" i="2" s="1"/>
  <c r="AU388" i="2"/>
  <c r="AT388" i="2"/>
  <c r="BD388" i="2"/>
  <c r="K388" i="2"/>
  <c r="AW388" i="2"/>
  <c r="T388" i="2"/>
  <c r="U388" i="2" s="1"/>
  <c r="J389" i="2"/>
  <c r="AT389" i="2" l="1"/>
  <c r="J390" i="2"/>
  <c r="BD389" i="2"/>
  <c r="AW389" i="2"/>
  <c r="T389" i="2"/>
  <c r="U389" i="2" s="1"/>
  <c r="K389" i="2"/>
  <c r="AU389" i="2"/>
  <c r="AK387" i="2"/>
  <c r="AS387" i="2" s="1"/>
  <c r="AE388" i="2"/>
  <c r="AX387" i="2"/>
  <c r="BU387" i="2" s="1"/>
  <c r="AE389" i="2" l="1"/>
  <c r="AK388" i="2"/>
  <c r="AS388" i="2" s="1"/>
  <c r="AX388" i="2"/>
  <c r="BU388" i="2" s="1"/>
  <c r="BD390" i="2"/>
  <c r="AW390" i="2"/>
  <c r="T390" i="2"/>
  <c r="U390" i="2" s="1"/>
  <c r="K390" i="2"/>
  <c r="J391" i="2"/>
  <c r="AU390" i="2"/>
  <c r="AT390" i="2"/>
  <c r="J393" i="2" l="1"/>
  <c r="AT391" i="2"/>
  <c r="K391" i="2"/>
  <c r="BD391" i="2"/>
  <c r="AW391" i="2"/>
  <c r="T391" i="2"/>
  <c r="U391" i="2" s="1"/>
  <c r="AU391" i="2"/>
  <c r="AX389" i="2"/>
  <c r="BU389" i="2" s="1"/>
  <c r="AE390" i="2"/>
  <c r="AK389" i="2"/>
  <c r="AS389" i="2" s="1"/>
  <c r="AW393" i="2" l="1"/>
  <c r="AT393" i="2"/>
  <c r="BD393" i="2"/>
  <c r="J394" i="2"/>
  <c r="AU393" i="2"/>
  <c r="T393" i="2"/>
  <c r="U393" i="2" s="1"/>
  <c r="K393" i="2"/>
  <c r="AE391" i="2"/>
  <c r="AE393" i="2" s="1"/>
  <c r="AK390" i="2"/>
  <c r="AS390" i="2" s="1"/>
  <c r="AX390" i="2"/>
  <c r="BU390" i="2" s="1"/>
  <c r="AE394" i="2" l="1"/>
  <c r="AK393" i="2"/>
  <c r="AS393" i="2" s="1"/>
  <c r="BU393" i="2" s="1"/>
  <c r="AX393" i="2"/>
  <c r="AT394" i="2"/>
  <c r="J395" i="2"/>
  <c r="AU394" i="2"/>
  <c r="K394" i="2"/>
  <c r="T394" i="2"/>
  <c r="U394" i="2" s="1"/>
  <c r="AW394" i="2"/>
  <c r="BD394" i="2"/>
  <c r="AX391" i="2"/>
  <c r="BU391" i="2" s="1"/>
  <c r="AK391" i="2"/>
  <c r="AS391" i="2" s="1"/>
  <c r="AE395" i="2" l="1"/>
  <c r="AX394" i="2"/>
  <c r="BU394" i="2" s="1"/>
  <c r="AK394" i="2"/>
  <c r="AS394" i="2" s="1"/>
  <c r="J396" i="2"/>
  <c r="T395" i="2"/>
  <c r="U395" i="2" s="1"/>
  <c r="AT395" i="2"/>
  <c r="AW395" i="2"/>
  <c r="BD395" i="2"/>
  <c r="AU395" i="2"/>
  <c r="K395" i="2"/>
  <c r="J397" i="2" l="1"/>
  <c r="AE396" i="2"/>
  <c r="AK395" i="2"/>
  <c r="AS395" i="2" s="1"/>
  <c r="AX395" i="2"/>
  <c r="BU395" i="2" s="1"/>
  <c r="T396" i="2"/>
  <c r="U396" i="2" s="1"/>
  <c r="AT396" i="2"/>
  <c r="K396" i="2"/>
  <c r="AW396" i="2"/>
  <c r="BD396" i="2"/>
  <c r="AU396" i="2"/>
  <c r="AE397" i="2" l="1"/>
  <c r="AX396" i="2"/>
  <c r="BU396" i="2" s="1"/>
  <c r="AK396" i="2"/>
  <c r="AS396" i="2" s="1"/>
  <c r="J398" i="2"/>
  <c r="BD397" i="2"/>
  <c r="AU397" i="2"/>
  <c r="T397" i="2"/>
  <c r="U397" i="2" s="1"/>
  <c r="AT397" i="2"/>
  <c r="K397" i="2"/>
  <c r="AW397" i="2"/>
  <c r="J399" i="2" l="1"/>
  <c r="AT398" i="2"/>
  <c r="T398" i="2"/>
  <c r="U398" i="2" s="1"/>
  <c r="K398" i="2"/>
  <c r="AU398" i="2"/>
  <c r="BD398" i="2"/>
  <c r="AW398" i="2"/>
  <c r="AE398" i="2"/>
  <c r="AK397" i="2"/>
  <c r="AS397" i="2" s="1"/>
  <c r="AX397" i="2"/>
  <c r="BU397" i="2" s="1"/>
  <c r="AE399" i="2" l="1"/>
  <c r="AX398" i="2"/>
  <c r="BU398" i="2" s="1"/>
  <c r="AK398" i="2"/>
  <c r="AS398" i="2" s="1"/>
  <c r="J400" i="2"/>
  <c r="BD399" i="2"/>
  <c r="T399" i="2"/>
  <c r="U399" i="2" s="1"/>
  <c r="AT399" i="2"/>
  <c r="K399" i="2"/>
  <c r="AU399" i="2"/>
  <c r="AW399" i="2"/>
  <c r="AT400" i="2" l="1"/>
  <c r="BD400" i="2"/>
  <c r="AU400" i="2"/>
  <c r="AW400" i="2"/>
  <c r="J401" i="2"/>
  <c r="T400" i="2"/>
  <c r="U400" i="2" s="1"/>
  <c r="K400" i="2"/>
  <c r="AE400" i="2"/>
  <c r="AK399" i="2"/>
  <c r="AS399" i="2" s="1"/>
  <c r="BU399" i="2" s="1"/>
  <c r="AX399" i="2"/>
  <c r="J402" i="2" l="1"/>
  <c r="AW401" i="2"/>
  <c r="AU401" i="2"/>
  <c r="T401" i="2"/>
  <c r="U401" i="2" s="1"/>
  <c r="AT401" i="2"/>
  <c r="K401" i="2"/>
  <c r="BD401" i="2"/>
  <c r="AE401" i="2"/>
  <c r="AX400" i="2"/>
  <c r="AK400" i="2"/>
  <c r="AS400" i="2" s="1"/>
  <c r="BU400" i="2"/>
  <c r="AE402" i="2" l="1"/>
  <c r="AX401" i="2"/>
  <c r="BU401" i="2" s="1"/>
  <c r="AK401" i="2"/>
  <c r="AS401" i="2" s="1"/>
  <c r="J403" i="2"/>
  <c r="AU402" i="2"/>
  <c r="K402" i="2"/>
  <c r="AT402" i="2"/>
  <c r="BD402" i="2"/>
  <c r="AW402" i="2"/>
  <c r="T402" i="2"/>
  <c r="U402" i="2" s="1"/>
  <c r="J404" i="2" l="1"/>
  <c r="AU403" i="2"/>
  <c r="T403" i="2"/>
  <c r="U403" i="2" s="1"/>
  <c r="AT403" i="2"/>
  <c r="K403" i="2"/>
  <c r="BD403" i="2"/>
  <c r="AW403" i="2"/>
  <c r="AE403" i="2"/>
  <c r="AK402" i="2"/>
  <c r="AS402" i="2" s="1"/>
  <c r="AX402" i="2"/>
  <c r="BU402" i="2" s="1"/>
  <c r="AE404" i="2" l="1"/>
  <c r="AX403" i="2"/>
  <c r="BU403" i="2" s="1"/>
  <c r="AK403" i="2"/>
  <c r="AS403" i="2" s="1"/>
  <c r="J405" i="2"/>
  <c r="K404" i="2"/>
  <c r="AU404" i="2"/>
  <c r="BD404" i="2"/>
  <c r="AW404" i="2"/>
  <c r="AT404" i="2"/>
  <c r="T404" i="2"/>
  <c r="U404" i="2" s="1"/>
  <c r="J406" i="2" l="1"/>
  <c r="BD405" i="2"/>
  <c r="K405" i="2"/>
  <c r="T405" i="2"/>
  <c r="U405" i="2" s="1"/>
  <c r="AT405" i="2"/>
  <c r="AU405" i="2"/>
  <c r="AW405" i="2"/>
  <c r="AW406" i="2" s="1"/>
  <c r="AE405" i="2"/>
  <c r="AX404" i="2"/>
  <c r="BU404" i="2" s="1"/>
  <c r="AK404" i="2"/>
  <c r="AS404" i="2" s="1"/>
  <c r="AE406" i="2" l="1"/>
  <c r="AX405" i="2"/>
  <c r="AK405" i="2"/>
  <c r="AS405" i="2" s="1"/>
  <c r="BU405" i="2" s="1"/>
  <c r="J407" i="2"/>
  <c r="K406" i="2"/>
  <c r="T406" i="2"/>
  <c r="U406" i="2" s="1"/>
  <c r="AU406" i="2"/>
  <c r="AT406" i="2"/>
  <c r="BD406" i="2"/>
  <c r="J408" i="2" l="1"/>
  <c r="AW407" i="2"/>
  <c r="AU407" i="2"/>
  <c r="T407" i="2"/>
  <c r="U407" i="2" s="1"/>
  <c r="K407" i="2"/>
  <c r="BD407" i="2"/>
  <c r="AT407" i="2"/>
  <c r="AK406" i="2"/>
  <c r="AS406" i="2" s="1"/>
  <c r="AX406" i="2"/>
  <c r="BU406" i="2" s="1"/>
  <c r="AE407" i="2"/>
  <c r="AK407" i="2" l="1"/>
  <c r="AS407" i="2" s="1"/>
  <c r="AE408" i="2"/>
  <c r="AX407" i="2"/>
  <c r="BU407" i="2" s="1"/>
  <c r="J409" i="2"/>
  <c r="BD408" i="2"/>
  <c r="AT408" i="2"/>
  <c r="AW408" i="2"/>
  <c r="T408" i="2"/>
  <c r="U408" i="2" s="1"/>
  <c r="K408" i="2"/>
  <c r="AU408" i="2"/>
  <c r="J410" i="2" l="1"/>
  <c r="AU409" i="2"/>
  <c r="K409" i="2"/>
  <c r="AT409" i="2"/>
  <c r="BD409" i="2"/>
  <c r="AW409" i="2"/>
  <c r="T409" i="2"/>
  <c r="U409" i="2" s="1"/>
  <c r="AE409" i="2"/>
  <c r="AK408" i="2"/>
  <c r="AS408" i="2" s="1"/>
  <c r="AX408" i="2"/>
  <c r="BU408" i="2" s="1"/>
  <c r="AE410" i="2" l="1"/>
  <c r="AK409" i="2"/>
  <c r="AS409" i="2" s="1"/>
  <c r="AX409" i="2"/>
  <c r="BU409" i="2" s="1"/>
  <c r="AT410" i="2"/>
  <c r="T410" i="2"/>
  <c r="U410" i="2" s="1"/>
  <c r="K410" i="2"/>
  <c r="AU410" i="2"/>
  <c r="BD410" i="2"/>
  <c r="AW410" i="2"/>
  <c r="AX410" i="2" l="1"/>
  <c r="BU410" i="2" s="1"/>
  <c r="AK410" i="2"/>
  <c r="AS410" i="2" s="1"/>
</calcChain>
</file>

<file path=xl/sharedStrings.xml><?xml version="1.0" encoding="utf-8"?>
<sst xmlns="http://schemas.openxmlformats.org/spreadsheetml/2006/main" count="6715" uniqueCount="268">
  <si>
    <t>scale:</t>
  </si>
  <si>
    <t>period</t>
  </si>
  <si>
    <t>firm_id:</t>
  </si>
  <si>
    <t>start_dt:</t>
  </si>
  <si>
    <t>comm/opt</t>
  </si>
  <si>
    <t>contract_id</t>
  </si>
  <si>
    <t>agency_id</t>
  </si>
  <si>
    <t>invoice_id</t>
  </si>
  <si>
    <t>act_id</t>
  </si>
  <si>
    <t>client_id</t>
  </si>
  <si>
    <t>bunker</t>
  </si>
  <si>
    <t>ывпып</t>
  </si>
  <si>
    <t xml:space="preserve"> - эти тесты надо листать или разбирать на отдельные</t>
  </si>
  <si>
    <t>тут скрыты  --&gt;</t>
  </si>
  <si>
    <t>лишние поля(квартал/полугод)</t>
  </si>
  <si>
    <t>opt</t>
  </si>
  <si>
    <t>https://bunker.yandex-team.ru/agency-rewards/test/calc/direct/prof_domains_new_scheme</t>
  </si>
  <si>
    <t>только для ежемес. профов</t>
  </si>
  <si>
    <t>для полугодовых</t>
  </si>
  <si>
    <t>консолидация(квартал/полугод) база/проф</t>
  </si>
  <si>
    <t>#</t>
  </si>
  <si>
    <t>id</t>
  </si>
  <si>
    <t>contract</t>
  </si>
  <si>
    <t>dt_from</t>
  </si>
  <si>
    <t>dt_till</t>
  </si>
  <si>
    <t>scale</t>
  </si>
  <si>
    <t>contract_payment_type</t>
  </si>
  <si>
    <t>invoice_eid</t>
  </si>
  <si>
    <t>invoice_dt</t>
  </si>
  <si>
    <t>invoice_type</t>
  </si>
  <si>
    <t>invoice_sum</t>
  </si>
  <si>
    <t>curr</t>
  </si>
  <si>
    <t>nds</t>
  </si>
  <si>
    <t>nds_pct</t>
  </si>
  <si>
    <t>inv_disc_type</t>
  </si>
  <si>
    <t>act_com_type</t>
  </si>
  <si>
    <t>act_eid</t>
  </si>
  <si>
    <t>hddn</t>
  </si>
  <si>
    <t>act_dt</t>
  </si>
  <si>
    <t>act_term_dt</t>
  </si>
  <si>
    <t>a_trans_sum</t>
  </si>
  <si>
    <t>a_trans_nds</t>
  </si>
  <si>
    <t>a_trans_nsp</t>
  </si>
  <si>
    <t>act_netting</t>
  </si>
  <si>
    <t>act_sum</t>
  </si>
  <si>
    <t>is_loyal</t>
  </si>
  <si>
    <t>client</t>
  </si>
  <si>
    <t>act_wo_nds</t>
  </si>
  <si>
    <t>turnover_wo_nds</t>
  </si>
  <si>
    <t>payment_wo_nds</t>
  </si>
  <si>
    <t>payment_sum</t>
  </si>
  <si>
    <t>doc_date</t>
  </si>
  <si>
    <t>payment_number</t>
  </si>
  <si>
    <t>collateral_id</t>
  </si>
  <si>
    <t>coll_start_dt</t>
  </si>
  <si>
    <t>coll_till_date</t>
  </si>
  <si>
    <t>value_num</t>
  </si>
  <si>
    <t>main_client_id</t>
  </si>
  <si>
    <t>is_in_extprops</t>
  </si>
  <si>
    <t>LS_invoice</t>
  </si>
  <si>
    <t>stamp</t>
  </si>
  <si>
    <t>consume_id</t>
  </si>
  <si>
    <t>order_id</t>
  </si>
  <si>
    <t>service_id</t>
  </si>
  <si>
    <t>service_order_id</t>
  </si>
  <si>
    <t>person_id</t>
  </si>
  <si>
    <t>is_gray</t>
  </si>
  <si>
    <t>is_blacklist</t>
  </si>
  <si>
    <t>stat_from</t>
  </si>
  <si>
    <t>stat_till</t>
  </si>
  <si>
    <t>cost</t>
  </si>
  <si>
    <t>domain</t>
  </si>
  <si>
    <t>fin_docs_from_dt</t>
  </si>
  <si>
    <t>fin_docs_receive_dt</t>
  </si>
  <si>
    <t>is_KOS</t>
  </si>
  <si>
    <t>is_loyal_domain</t>
  </si>
  <si>
    <t>loyal_period</t>
  </si>
  <si>
    <t>is_new_domain</t>
  </si>
  <si>
    <t>new_period</t>
  </si>
  <si>
    <t>consolid_contracts(дочерние)</t>
  </si>
  <si>
    <t>consolid_period(2-квартал, 3 -полугод)</t>
  </si>
  <si>
    <t>consolid_type(1- пропорц, 2- на главн)</t>
  </si>
  <si>
    <t>Comment</t>
  </si>
  <si>
    <t>TK</t>
  </si>
  <si>
    <t>turnover</t>
  </si>
  <si>
    <t>to_charge</t>
  </si>
  <si>
    <t>to_pay</t>
  </si>
  <si>
    <t>y_invoice</t>
  </si>
  <si>
    <t>RUR</t>
  </si>
  <si>
    <t>null</t>
  </si>
  <si>
    <t>3330000000</t>
  </si>
  <si>
    <t>Проходят только нужные ТК</t>
  </si>
  <si>
    <t>3000000000</t>
  </si>
  <si>
    <t>и все они участвуют при подсчете 200к</t>
  </si>
  <si>
    <t xml:space="preserve">оборот директа участвует при подсчете </t>
  </si>
  <si>
    <t>общего оборота  за период</t>
  </si>
  <si>
    <t xml:space="preserve">Другая шкала </t>
  </si>
  <si>
    <t>ТК берем из строчек актов</t>
  </si>
  <si>
    <t xml:space="preserve">2 значения НДС </t>
  </si>
  <si>
    <t>по директу ндс=0 попадает в расчет, по остальным discount_type</t>
  </si>
  <si>
    <t>проверяем, что по договору только 1 значене ндс (старые вьюхи) - не начисляем</t>
  </si>
  <si>
    <t>USD</t>
  </si>
  <si>
    <t>2 валюты по договору</t>
  </si>
  <si>
    <t>по discount_type&lt;&gt;7 проверяем, что по</t>
  </si>
  <si>
    <t>договору только 1 валюта (старые вьюхи) - не начисляем</t>
  </si>
  <si>
    <t>Тип договора - предоплата, на это не смотрим</t>
  </si>
  <si>
    <t>т.к. смотрим только на тип счета</t>
  </si>
  <si>
    <t>1 акт  hidden - без него не добираем до порога</t>
  </si>
  <si>
    <t>1 акт  - лояльный</t>
  </si>
  <si>
    <t>без него не добираем до порога</t>
  </si>
  <si>
    <t>немного не добрали до мин порога</t>
  </si>
  <si>
    <t>в 200к</t>
  </si>
  <si>
    <t>13224</t>
  </si>
  <si>
    <t>у  1 акта netting is not null</t>
  </si>
  <si>
    <t>его не учитываем, до порога не добираем</t>
  </si>
  <si>
    <t>только акты за период</t>
  </si>
  <si>
    <t>оплат нет</t>
  </si>
  <si>
    <t>только 1</t>
  </si>
  <si>
    <t>только 2</t>
  </si>
  <si>
    <t>только 3</t>
  </si>
  <si>
    <t>только 12</t>
  </si>
  <si>
    <t>только 36</t>
  </si>
  <si>
    <t>только 37</t>
  </si>
  <si>
    <t>только 40</t>
  </si>
  <si>
    <t>нет актов, только платежи</t>
  </si>
  <si>
    <t>платежи</t>
  </si>
  <si>
    <t>1 счет не доплачен</t>
  </si>
  <si>
    <t>to _pay не платим никому</t>
  </si>
  <si>
    <t>по всем счетам переплата</t>
  </si>
  <si>
    <t xml:space="preserve">на переплату не смотрим  - платим </t>
  </si>
  <si>
    <t>нет актов, только оплаты</t>
  </si>
  <si>
    <t>(для постоплат такого не будет, но все же)</t>
  </si>
  <si>
    <t>[Частичная оплата+ДО 37] Полная оплата в след. Месяце</t>
  </si>
  <si>
    <t xml:space="preserve">to_pay и 2% платим в след месяце </t>
  </si>
  <si>
    <t>[Частичная оплата+ДО 37] Агентская линия(на это не проверяем сейчас, платим как обычно)</t>
  </si>
  <si>
    <t>[Частичная оплата+ДО 37] Клиентская линия(на это не проверяем сейчас, платим как обычно)</t>
  </si>
  <si>
    <t>[Частичная оплата+ДО 37] Частичная оплата в след.месяце, полная - через месяц</t>
  </si>
  <si>
    <t xml:space="preserve">to_pay и 2% платим в последнем месяце месяце </t>
  </si>
  <si>
    <t>[Частичная оплата 1] Полная оплата в след. Месяце</t>
  </si>
  <si>
    <t xml:space="preserve">to_pay платим в след месяце </t>
  </si>
  <si>
    <t>[Частичная оплата 1 ] Агентская линия(на это не проверяем сейчас, платим как обычно)</t>
  </si>
  <si>
    <t>[Частичная оплата 1] Клиентская линия(на это не проверяем сейчас, платим как обычно)</t>
  </si>
  <si>
    <t>[Частичная оплата 1] Частичная оплата в след.месяце, полная - через месяц</t>
  </si>
  <si>
    <t xml:space="preserve">to_pay платим в последнем  месяце </t>
  </si>
  <si>
    <t xml:space="preserve">[ДО]  за день до срока </t>
  </si>
  <si>
    <t>2% платим только по 7 и 37</t>
  </si>
  <si>
    <t xml:space="preserve">[ДО] В день истечения срока </t>
  </si>
  <si>
    <t>2% НЕ платим по 7 и 37</t>
  </si>
  <si>
    <t>[ДО] по директу 4 клиента</t>
  </si>
  <si>
    <t>базовой нет, ДО нет</t>
  </si>
  <si>
    <t>ДО только по 37</t>
  </si>
  <si>
    <t>[Частичная оплата]  по 1 счету по директу</t>
  </si>
  <si>
    <t>-</t>
  </si>
  <si>
    <t>to_pay не отдаем никому</t>
  </si>
  <si>
    <t>[Частичная оплата]  по 1 счету по Мед. В Директе</t>
  </si>
  <si>
    <t>[Частичная оплата]  по 1 счету по Медийке</t>
  </si>
  <si>
    <t>[ДО+Частичная оплата]  по 1 счету по директу</t>
  </si>
  <si>
    <t xml:space="preserve">частичная оплата в текущем месяце, полная - </t>
  </si>
  <si>
    <t>в след., to_pay отдаем в след. месяце</t>
  </si>
  <si>
    <t>2% по директу и 37 поже в след. Месяце</t>
  </si>
  <si>
    <t>В первом месяце только акты, во втором оплаты</t>
  </si>
  <si>
    <t xml:space="preserve">[КО] проверяем, что если есть оплаченные счета с </t>
  </si>
  <si>
    <t>другими ТК (42, 38), по которым премию по</t>
  </si>
  <si>
    <t>текущей шкале не платим,</t>
  </si>
  <si>
    <t xml:space="preserve">то эти счета не мешают КО и мы отдадим </t>
  </si>
  <si>
    <t>директ</t>
  </si>
  <si>
    <t>5 актов по 1 клиенту</t>
  </si>
  <si>
    <t>to_charge/to_pay = 0</t>
  </si>
  <si>
    <t>5 клиентов, весь оборот по директу</t>
  </si>
  <si>
    <t>4 клиента по директу + есть 37 и 1</t>
  </si>
  <si>
    <t>&gt;=200к</t>
  </si>
  <si>
    <t>5 клиентов по директу + есть 37 и 1</t>
  </si>
  <si>
    <t>&lt;200к</t>
  </si>
  <si>
    <t>=1000 по 1 клиенту</t>
  </si>
  <si>
    <t xml:space="preserve">5 клиентов по директу + есть 37 и 1 </t>
  </si>
  <si>
    <t>&lt;1000 по 1 клиенту</t>
  </si>
  <si>
    <t>=1000 по 1 клиенту (по нему 2 акта)</t>
  </si>
  <si>
    <t>[БРЕНД] 5 клинтов, 2 из них в тех. Связке</t>
  </si>
  <si>
    <t>итого, 4 лиента по директу</t>
  </si>
  <si>
    <t>[БРЕНД] 6  клинтов, 2 из них в тех. Связке</t>
  </si>
  <si>
    <t>итого 5 клиентов</t>
  </si>
  <si>
    <t>бренд набрал 1к</t>
  </si>
  <si>
    <t>бренд НЕ набрал 1к</t>
  </si>
  <si>
    <t>[БОК] в первом месяце</t>
  </si>
  <si>
    <t>в первом месяце не наказываем, платим</t>
  </si>
  <si>
    <t>во втором наказываем</t>
  </si>
  <si>
    <t>во третьем месяце нет бок-платим</t>
  </si>
  <si>
    <t>[БРЕНД+БОК] 6  клинтов, 2 из них в тех. Связке</t>
  </si>
  <si>
    <t>бренд - БОК 2 месяца подряд</t>
  </si>
  <si>
    <t>в первом месяце не наказываем</t>
  </si>
  <si>
    <t>во втором месяце наказываем по директу</t>
  </si>
  <si>
    <t xml:space="preserve">во втором месяце допник не дейстует на </t>
  </si>
  <si>
    <t>конец месяца. БОК нет - платим</t>
  </si>
  <si>
    <t>предоплата</t>
  </si>
  <si>
    <t>prepayment</t>
  </si>
  <si>
    <t>[Предоплата] Проверяем % для предоплаты</t>
  </si>
  <si>
    <t>[Предоплата] Не все счета оплачены</t>
  </si>
  <si>
    <t>но для предоплаты смотрим только акты</t>
  </si>
  <si>
    <t xml:space="preserve">[Предоплата+постоплата] проверяем, что по предоплате </t>
  </si>
  <si>
    <t>не отдаем отдельно 2%, а по постоплате -да</t>
  </si>
  <si>
    <t>КОС</t>
  </si>
  <si>
    <t>1</t>
  </si>
  <si>
    <t>1 счет по директу не доплачен</t>
  </si>
  <si>
    <t>to _pay считаем для 1 и 37</t>
  </si>
  <si>
    <t>не доплачены счета по 1 и 7</t>
  </si>
  <si>
    <t>to _pay считаем только для 37</t>
  </si>
  <si>
    <t>фин. док</t>
  </si>
  <si>
    <t xml:space="preserve">[Фин.док] считаем 1% за предоставление фин. док-ументов   </t>
  </si>
  <si>
    <t>только по постоплатным счетам Директа</t>
  </si>
  <si>
    <t xml:space="preserve">[Фин.док] Cчитаем 1% за предоставление фин. док-ументов   </t>
  </si>
  <si>
    <t>по предоплатным счетам Директа тоже (на тип счета не смотрим)</t>
  </si>
  <si>
    <t>по договору и предоплата и постоплата</t>
  </si>
  <si>
    <t>720к</t>
  </si>
  <si>
    <t>По директу премия больше 720к</t>
  </si>
  <si>
    <t>счета оплачены полностью</t>
  </si>
  <si>
    <t>Платим 720к по директу to_charge &amp;to_pay + премию по медийке</t>
  </si>
  <si>
    <t>счета оплачены НЕполностью</t>
  </si>
  <si>
    <t>По директу премия меньше 720к</t>
  </si>
  <si>
    <t xml:space="preserve">Платим по директу от фактического оборота </t>
  </si>
  <si>
    <t>to_charge &amp;to_pay + премию по медийке</t>
  </si>
  <si>
    <t>счета оплачены НЕ полностью</t>
  </si>
  <si>
    <t xml:space="preserve">Платим по директу от фактического оборота to_charge  </t>
  </si>
  <si>
    <t>+премию по медийке to_charge</t>
  </si>
  <si>
    <t>По медийке премия больше 720к</t>
  </si>
  <si>
    <t>платим по всем discount_type от фактических оборотов</t>
  </si>
  <si>
    <t>По медийке в директе премия больше 720к</t>
  </si>
  <si>
    <t>По директу премия больше 720к +ДО</t>
  </si>
  <si>
    <t xml:space="preserve">Платим 720к по директу to_charge &amp;to_pay </t>
  </si>
  <si>
    <t>+премию по медийке + 2% по медийке в директе</t>
  </si>
  <si>
    <t>ВСЕ КЕЙСЫ НАДО ПРОВЕРИТЬ И  ДЛЯ 8 И 21 ШКАЛ</t>
  </si>
  <si>
    <t>по директу 3 клиента - платим</t>
  </si>
  <si>
    <t>счета не доплачены, но мы платим от актов, на оплаты не смотрим</t>
  </si>
  <si>
    <t>по директу не поатим, т.к. 1 клиент</t>
  </si>
  <si>
    <t>счета полностью оплачены +ДО</t>
  </si>
  <si>
    <t>на ДО не смотрим и не платим</t>
  </si>
  <si>
    <t>3 акта  по 1 клиенту</t>
  </si>
  <si>
    <t>2 клиента по директу + есть 37 и 1</t>
  </si>
  <si>
    <t>3 клиента по директу + есть 37 и 1</t>
  </si>
  <si>
    <t>[БРЕНД] 3 клинта, 2 из них в тех. Связке</t>
  </si>
  <si>
    <t>итого, 2 лиента по директу</t>
  </si>
  <si>
    <t>3 клиента, весь оборот по директу</t>
  </si>
  <si>
    <t>&gt;=10к</t>
  </si>
  <si>
    <t>&lt;10к</t>
  </si>
  <si>
    <t xml:space="preserve">3 клиента по директу + есть 37 и 1 </t>
  </si>
  <si>
    <t>[БРЕНД] 4  клинта, 2 из них в тех. Связке</t>
  </si>
  <si>
    <t>итого 3 клиента</t>
  </si>
  <si>
    <t>итого3 клиента</t>
  </si>
  <si>
    <t>[Предоплата] Проверяем %</t>
  </si>
  <si>
    <t xml:space="preserve">[Предоплата+постоплата] проверяем, что ничего не </t>
  </si>
  <si>
    <t>меняется от типа счета</t>
  </si>
  <si>
    <t>и не считаем лищние discount_type</t>
  </si>
  <si>
    <t>но смотрим только акты</t>
  </si>
  <si>
    <t>По директу оборот =  200к</t>
  </si>
  <si>
    <t>Платим по директу от фактического оборота</t>
  </si>
  <si>
    <t>По директу оборот &gt; 200к</t>
  </si>
  <si>
    <t>Платим по директу от 200к</t>
  </si>
  <si>
    <t>200к</t>
  </si>
  <si>
    <t>грейдирование</t>
  </si>
  <si>
    <t>А</t>
  </si>
  <si>
    <t>С</t>
  </si>
  <si>
    <t>В</t>
  </si>
  <si>
    <t>Z</t>
  </si>
  <si>
    <t>B</t>
  </si>
  <si>
    <t>1 акт, 2 заказа на разные домены</t>
  </si>
  <si>
    <t>2 домена в 1 soid</t>
  </si>
  <si>
    <t>is_gray идет как B домен</t>
  </si>
  <si>
    <t>платим за долю каждого домена  в акте</t>
  </si>
  <si>
    <t>проверяем только домены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</si>
</sst>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92D05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0"/>
      <color rgb="FF00B0F0"/>
      <name val="Calibri"/>
      <family val="2"/>
      <charset val="204"/>
      <scheme val="minor"/>
    </font>
    <font>
      <sz val="10"/>
      <color rgb="FF92D05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rgb="FF00B0F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375">
    <xf numFmtId="0" fontId="0" fillId="0" borderId="0" xfId="0"/>
    <xf numFmtId="0" fontId="4" fillId="0" borderId="0" xfId="1" applyFont="1"/>
    <xf numFmtId="0" fontId="4" fillId="0" borderId="0" xfId="1"/>
    <xf numFmtId="0" fontId="3" fillId="0" borderId="0" xfId="1" applyFont="1"/>
    <xf numFmtId="0" fontId="3" fillId="2" borderId="0" xfId="1" applyFont="1" applyFill="1"/>
    <xf numFmtId="0" fontId="1" fillId="0" borderId="1" xfId="2" applyNumberFormat="1" applyFont="1" applyBorder="1"/>
    <xf numFmtId="0" fontId="1" fillId="0" borderId="0" xfId="1" applyFont="1"/>
    <xf numFmtId="0" fontId="4" fillId="0" borderId="0" xfId="1" applyFill="1"/>
    <xf numFmtId="0" fontId="5" fillId="0" borderId="0" xfId="1" applyFont="1" applyFill="1"/>
    <xf numFmtId="43" fontId="6" fillId="0" borderId="0" xfId="3" applyFont="1"/>
    <xf numFmtId="43" fontId="0" fillId="0" borderId="0" xfId="3" applyFont="1"/>
    <xf numFmtId="43" fontId="4" fillId="0" borderId="0" xfId="3" applyFont="1"/>
    <xf numFmtId="0" fontId="4" fillId="0" borderId="0" xfId="1" applyFont="1" applyFill="1"/>
    <xf numFmtId="0" fontId="2" fillId="0" borderId="2" xfId="2" applyFont="1" applyBorder="1" applyAlignment="1">
      <alignment horizontal="right"/>
    </xf>
    <xf numFmtId="0" fontId="1" fillId="0" borderId="0" xfId="2"/>
    <xf numFmtId="0" fontId="2" fillId="0" borderId="1" xfId="2" applyFont="1" applyBorder="1"/>
    <xf numFmtId="0" fontId="7" fillId="3" borderId="0" xfId="1" applyFont="1" applyFill="1"/>
    <xf numFmtId="14" fontId="1" fillId="2" borderId="0" xfId="1" applyNumberFormat="1" applyFont="1" applyFill="1"/>
    <xf numFmtId="0" fontId="1" fillId="0" borderId="0" xfId="2" applyNumberFormat="1" applyFont="1" applyBorder="1"/>
    <xf numFmtId="0" fontId="8" fillId="0" borderId="0" xfId="4" applyFill="1"/>
    <xf numFmtId="0" fontId="4" fillId="0" borderId="3" xfId="1" applyBorder="1" applyAlignment="1">
      <alignment horizontal="center"/>
    </xf>
    <xf numFmtId="0" fontId="4" fillId="0" borderId="4" xfId="1" applyBorder="1" applyAlignment="1">
      <alignment horizontal="center"/>
    </xf>
    <xf numFmtId="0" fontId="4" fillId="0" borderId="5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4" borderId="7" xfId="2" applyFont="1" applyFill="1" applyBorder="1" applyAlignment="1">
      <alignment horizontal="center"/>
    </xf>
    <xf numFmtId="0" fontId="6" fillId="4" borderId="8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  <xf numFmtId="0" fontId="6" fillId="6" borderId="8" xfId="2" applyFont="1" applyFill="1" applyBorder="1" applyAlignment="1">
      <alignment horizontal="center"/>
    </xf>
    <xf numFmtId="0" fontId="10" fillId="6" borderId="8" xfId="2" applyFont="1" applyFill="1" applyBorder="1" applyAlignment="1">
      <alignment horizontal="center"/>
    </xf>
    <xf numFmtId="43" fontId="6" fillId="6" borderId="8" xfId="3" applyFont="1" applyFill="1" applyBorder="1" applyAlignment="1">
      <alignment horizontal="center"/>
    </xf>
    <xf numFmtId="0" fontId="10" fillId="4" borderId="8" xfId="2" applyFont="1" applyFill="1" applyBorder="1" applyAlignment="1">
      <alignment horizontal="center"/>
    </xf>
    <xf numFmtId="43" fontId="10" fillId="7" borderId="8" xfId="3" applyFont="1" applyFill="1" applyBorder="1" applyAlignment="1">
      <alignment horizontal="center"/>
    </xf>
    <xf numFmtId="43" fontId="6" fillId="7" borderId="9" xfId="3" applyFont="1" applyFill="1" applyBorder="1" applyAlignment="1">
      <alignment horizontal="left"/>
    </xf>
    <xf numFmtId="43" fontId="10" fillId="8" borderId="8" xfId="3" applyFont="1" applyFill="1" applyBorder="1" applyAlignment="1">
      <alignment horizontal="center"/>
    </xf>
    <xf numFmtId="0" fontId="10" fillId="8" borderId="8" xfId="2" applyFont="1" applyFill="1" applyBorder="1" applyAlignment="1">
      <alignment horizontal="center"/>
    </xf>
    <xf numFmtId="0" fontId="6" fillId="8" borderId="8" xfId="2" applyFont="1" applyFill="1" applyBorder="1" applyAlignment="1">
      <alignment horizontal="center"/>
    </xf>
    <xf numFmtId="0" fontId="6" fillId="9" borderId="8" xfId="2" applyFont="1" applyFill="1" applyBorder="1" applyAlignment="1">
      <alignment horizontal="center"/>
    </xf>
    <xf numFmtId="0" fontId="6" fillId="10" borderId="8" xfId="2" applyFont="1" applyFill="1" applyBorder="1" applyAlignment="1">
      <alignment horizontal="center"/>
    </xf>
    <xf numFmtId="0" fontId="6" fillId="11" borderId="8" xfId="2" applyFont="1" applyFill="1" applyBorder="1" applyAlignment="1">
      <alignment horizontal="center"/>
    </xf>
    <xf numFmtId="43" fontId="6" fillId="4" borderId="8" xfId="3" applyFont="1" applyFill="1" applyBorder="1" applyAlignment="1">
      <alignment horizontal="center"/>
    </xf>
    <xf numFmtId="0" fontId="4" fillId="12" borderId="0" xfId="2" quotePrefix="1" applyFont="1" applyFill="1" applyBorder="1"/>
    <xf numFmtId="0" fontId="4" fillId="4" borderId="0" xfId="2" applyFont="1" applyFill="1" applyBorder="1"/>
    <xf numFmtId="0" fontId="6" fillId="0" borderId="0" xfId="2" applyFont="1" applyFill="1" applyBorder="1"/>
    <xf numFmtId="14" fontId="6" fillId="0" borderId="0" xfId="2" applyNumberFormat="1" applyFont="1" applyFill="1" applyBorder="1"/>
    <xf numFmtId="0" fontId="1" fillId="0" borderId="0" xfId="5" applyNumberFormat="1" applyFont="1" applyBorder="1" applyAlignment="1">
      <alignment horizontal="left"/>
    </xf>
    <xf numFmtId="0" fontId="6" fillId="0" borderId="0" xfId="2" applyFont="1" applyBorder="1"/>
    <xf numFmtId="0" fontId="10" fillId="0" borderId="0" xfId="2" applyFont="1" applyFill="1" applyBorder="1" applyAlignment="1">
      <alignment horizontal="center"/>
    </xf>
    <xf numFmtId="0" fontId="11" fillId="3" borderId="0" xfId="2" applyFont="1" applyFill="1" applyBorder="1" applyAlignment="1">
      <alignment horizontal="right"/>
    </xf>
    <xf numFmtId="0" fontId="10" fillId="0" borderId="0" xfId="2" applyFont="1" applyFill="1" applyBorder="1"/>
    <xf numFmtId="14" fontId="10" fillId="0" borderId="0" xfId="2" applyNumberFormat="1" applyFont="1" applyFill="1" applyBorder="1"/>
    <xf numFmtId="43" fontId="10" fillId="0" borderId="0" xfId="3" applyFont="1" applyFill="1" applyBorder="1"/>
    <xf numFmtId="0" fontId="10" fillId="13" borderId="0" xfId="2" applyFont="1" applyFill="1" applyBorder="1"/>
    <xf numFmtId="0" fontId="10" fillId="3" borderId="0" xfId="2" applyFont="1" applyFill="1" applyBorder="1"/>
    <xf numFmtId="0" fontId="4" fillId="0" borderId="0" xfId="5" applyFont="1" applyBorder="1"/>
    <xf numFmtId="43" fontId="10" fillId="0" borderId="0" xfId="3" applyFont="1" applyBorder="1"/>
    <xf numFmtId="49" fontId="10" fillId="0" borderId="0" xfId="2" applyNumberFormat="1" applyFont="1" applyFill="1" applyBorder="1"/>
    <xf numFmtId="0" fontId="10" fillId="0" borderId="0" xfId="2" applyFont="1" applyBorder="1"/>
    <xf numFmtId="0" fontId="10" fillId="3" borderId="0" xfId="2" applyFont="1" applyFill="1" applyBorder="1" applyAlignment="1">
      <alignment horizontal="right"/>
    </xf>
    <xf numFmtId="43" fontId="10" fillId="7" borderId="0" xfId="3" applyFont="1" applyFill="1" applyBorder="1" applyAlignment="1">
      <alignment horizontal="left"/>
    </xf>
    <xf numFmtId="0" fontId="10" fillId="7" borderId="10" xfId="2" applyFont="1" applyFill="1" applyBorder="1" applyAlignment="1">
      <alignment horizontal="left"/>
    </xf>
    <xf numFmtId="43" fontId="10" fillId="9" borderId="0" xfId="3" applyFont="1" applyFill="1" applyBorder="1"/>
    <xf numFmtId="0" fontId="10" fillId="0" borderId="0" xfId="2" applyNumberFormat="1" applyFont="1" applyFill="1" applyBorder="1"/>
    <xf numFmtId="0" fontId="10" fillId="14" borderId="0" xfId="2" applyFont="1" applyFill="1" applyBorder="1"/>
    <xf numFmtId="0" fontId="10" fillId="0" borderId="0" xfId="2" applyNumberFormat="1" applyFont="1" applyBorder="1"/>
    <xf numFmtId="2" fontId="4" fillId="0" borderId="0" xfId="5" applyNumberFormat="1" applyFont="1" applyBorder="1" applyAlignment="1">
      <alignment horizontal="left"/>
    </xf>
    <xf numFmtId="0" fontId="4" fillId="0" borderId="0" xfId="5" applyNumberFormat="1" applyFont="1" applyBorder="1" applyAlignment="1">
      <alignment horizontal="left"/>
    </xf>
    <xf numFmtId="43" fontId="4" fillId="0" borderId="0" xfId="5" applyNumberFormat="1" applyFont="1" applyBorder="1"/>
    <xf numFmtId="0" fontId="4" fillId="0" borderId="0" xfId="2" applyFont="1" applyFill="1" applyBorder="1"/>
    <xf numFmtId="43" fontId="4" fillId="0" borderId="0" xfId="3" applyFont="1" applyFill="1" applyBorder="1"/>
    <xf numFmtId="9" fontId="4" fillId="0" borderId="0" xfId="2" applyNumberFormat="1" applyFont="1" applyFill="1" applyBorder="1"/>
    <xf numFmtId="0" fontId="10" fillId="15" borderId="0" xfId="2" applyFont="1" applyFill="1" applyBorder="1"/>
    <xf numFmtId="43" fontId="10" fillId="7" borderId="10" xfId="2" applyNumberFormat="1" applyFont="1" applyFill="1" applyBorder="1" applyAlignment="1">
      <alignment horizontal="left"/>
    </xf>
    <xf numFmtId="43" fontId="4" fillId="0" borderId="0" xfId="3" applyFont="1" applyBorder="1"/>
    <xf numFmtId="0" fontId="10" fillId="7" borderId="0" xfId="2" applyFont="1" applyFill="1" applyBorder="1" applyAlignment="1">
      <alignment horizontal="left"/>
    </xf>
    <xf numFmtId="0" fontId="4" fillId="12" borderId="3" xfId="2" quotePrefix="1" applyFont="1" applyFill="1" applyBorder="1"/>
    <xf numFmtId="0" fontId="4" fillId="4" borderId="3" xfId="2" applyFont="1" applyFill="1" applyBorder="1"/>
    <xf numFmtId="0" fontId="6" fillId="0" borderId="3" xfId="2" applyFont="1" applyFill="1" applyBorder="1"/>
    <xf numFmtId="14" fontId="6" fillId="0" borderId="3" xfId="2" applyNumberFormat="1" applyFont="1" applyFill="1" applyBorder="1"/>
    <xf numFmtId="0" fontId="1" fillId="0" borderId="3" xfId="5" applyNumberFormat="1" applyFont="1" applyBorder="1" applyAlignment="1">
      <alignment horizontal="left"/>
    </xf>
    <xf numFmtId="0" fontId="6" fillId="0" borderId="3" xfId="2" applyFont="1" applyBorder="1"/>
    <xf numFmtId="0" fontId="10" fillId="0" borderId="3" xfId="2" applyFont="1" applyFill="1" applyBorder="1" applyAlignment="1">
      <alignment horizontal="center"/>
    </xf>
    <xf numFmtId="0" fontId="10" fillId="3" borderId="3" xfId="2" applyFont="1" applyFill="1" applyBorder="1"/>
    <xf numFmtId="0" fontId="10" fillId="0" borderId="3" xfId="2" applyFont="1" applyFill="1" applyBorder="1"/>
    <xf numFmtId="14" fontId="10" fillId="0" borderId="3" xfId="2" applyNumberFormat="1" applyFont="1" applyFill="1" applyBorder="1"/>
    <xf numFmtId="43" fontId="10" fillId="0" borderId="3" xfId="3" applyFont="1" applyFill="1" applyBorder="1"/>
    <xf numFmtId="0" fontId="10" fillId="16" borderId="3" xfId="2" applyFont="1" applyFill="1" applyBorder="1"/>
    <xf numFmtId="0" fontId="10" fillId="15" borderId="3" xfId="2" applyFont="1" applyFill="1" applyBorder="1"/>
    <xf numFmtId="0" fontId="4" fillId="0" borderId="3" xfId="5" applyFont="1" applyBorder="1"/>
    <xf numFmtId="43" fontId="10" fillId="0" borderId="3" xfId="3" applyFont="1" applyBorder="1"/>
    <xf numFmtId="49" fontId="10" fillId="0" borderId="3" xfId="2" applyNumberFormat="1" applyFont="1" applyFill="1" applyBorder="1"/>
    <xf numFmtId="0" fontId="10" fillId="0" borderId="3" xfId="2" applyFont="1" applyBorder="1"/>
    <xf numFmtId="43" fontId="10" fillId="7" borderId="3" xfId="3" applyFont="1" applyFill="1" applyBorder="1" applyAlignment="1">
      <alignment horizontal="left"/>
    </xf>
    <xf numFmtId="0" fontId="10" fillId="7" borderId="11" xfId="2" applyFont="1" applyFill="1" applyBorder="1" applyAlignment="1">
      <alignment horizontal="left"/>
    </xf>
    <xf numFmtId="43" fontId="10" fillId="9" borderId="3" xfId="3" applyFont="1" applyFill="1" applyBorder="1"/>
    <xf numFmtId="0" fontId="10" fillId="0" borderId="3" xfId="2" applyNumberFormat="1" applyFont="1" applyFill="1" applyBorder="1"/>
    <xf numFmtId="0" fontId="10" fillId="14" borderId="3" xfId="2" applyFont="1" applyFill="1" applyBorder="1"/>
    <xf numFmtId="0" fontId="10" fillId="0" borderId="3" xfId="2" applyNumberFormat="1" applyFont="1" applyBorder="1"/>
    <xf numFmtId="2" fontId="4" fillId="0" borderId="3" xfId="5" applyNumberFormat="1" applyFont="1" applyBorder="1" applyAlignment="1">
      <alignment horizontal="left"/>
    </xf>
    <xf numFmtId="0" fontId="4" fillId="0" borderId="3" xfId="5" applyNumberFormat="1" applyFont="1" applyBorder="1" applyAlignment="1">
      <alignment horizontal="left"/>
    </xf>
    <xf numFmtId="43" fontId="4" fillId="0" borderId="3" xfId="3" applyFont="1" applyFill="1" applyBorder="1"/>
    <xf numFmtId="0" fontId="4" fillId="0" borderId="3" xfId="2" applyFont="1" applyFill="1" applyBorder="1"/>
    <xf numFmtId="43" fontId="4" fillId="0" borderId="3" xfId="3" applyFont="1" applyBorder="1"/>
    <xf numFmtId="0" fontId="6" fillId="16" borderId="0" xfId="2" applyFont="1" applyFill="1" applyBorder="1"/>
    <xf numFmtId="0" fontId="6" fillId="16" borderId="3" xfId="2" applyFont="1" applyFill="1" applyBorder="1"/>
    <xf numFmtId="0" fontId="10" fillId="16" borderId="0" xfId="2" applyFont="1" applyFill="1" applyBorder="1"/>
    <xf numFmtId="0" fontId="10" fillId="4" borderId="0" xfId="2" applyFont="1" applyFill="1" applyBorder="1"/>
    <xf numFmtId="0" fontId="10" fillId="4" borderId="3" xfId="2" applyFont="1" applyFill="1" applyBorder="1"/>
    <xf numFmtId="0" fontId="10" fillId="16" borderId="0" xfId="2" applyFont="1" applyFill="1" applyBorder="1" applyAlignment="1">
      <alignment horizontal="center"/>
    </xf>
    <xf numFmtId="0" fontId="10" fillId="16" borderId="3" xfId="2" applyFont="1" applyFill="1" applyBorder="1" applyAlignment="1">
      <alignment horizontal="center"/>
    </xf>
    <xf numFmtId="43" fontId="10" fillId="16" borderId="0" xfId="3" applyFont="1" applyFill="1" applyBorder="1"/>
    <xf numFmtId="43" fontId="10" fillId="16" borderId="10" xfId="2" applyNumberFormat="1" applyFont="1" applyFill="1" applyBorder="1" applyAlignment="1">
      <alignment horizontal="left"/>
    </xf>
    <xf numFmtId="49" fontId="10" fillId="16" borderId="0" xfId="2" applyNumberFormat="1" applyFont="1" applyFill="1" applyBorder="1"/>
    <xf numFmtId="14" fontId="10" fillId="16" borderId="0" xfId="2" applyNumberFormat="1" applyFont="1" applyFill="1" applyBorder="1"/>
    <xf numFmtId="43" fontId="10" fillId="16" borderId="3" xfId="3" applyFont="1" applyFill="1" applyBorder="1"/>
    <xf numFmtId="14" fontId="10" fillId="16" borderId="3" xfId="2" applyNumberFormat="1" applyFont="1" applyFill="1" applyBorder="1"/>
    <xf numFmtId="0" fontId="10" fillId="17" borderId="3" xfId="2" applyFont="1" applyFill="1" applyBorder="1"/>
    <xf numFmtId="43" fontId="10" fillId="7" borderId="11" xfId="2" applyNumberFormat="1" applyFont="1" applyFill="1" applyBorder="1" applyAlignment="1">
      <alignment horizontal="left"/>
    </xf>
    <xf numFmtId="0" fontId="10" fillId="7" borderId="3" xfId="2" applyFont="1" applyFill="1" applyBorder="1" applyAlignment="1">
      <alignment horizontal="left"/>
    </xf>
    <xf numFmtId="0" fontId="4" fillId="16" borderId="0" xfId="5" applyFont="1" applyFill="1" applyBorder="1"/>
    <xf numFmtId="0" fontId="4" fillId="16" borderId="3" xfId="5" applyFont="1" applyFill="1" applyBorder="1"/>
    <xf numFmtId="0" fontId="13" fillId="0" borderId="0" xfId="1" applyFont="1"/>
    <xf numFmtId="43" fontId="10" fillId="0" borderId="0" xfId="3" applyFont="1"/>
    <xf numFmtId="43" fontId="4" fillId="7" borderId="0" xfId="3" applyFont="1" applyFill="1"/>
    <xf numFmtId="0" fontId="4" fillId="7" borderId="10" xfId="1" applyFont="1" applyFill="1" applyBorder="1"/>
    <xf numFmtId="0" fontId="4" fillId="14" borderId="0" xfId="1" applyFont="1" applyFill="1"/>
    <xf numFmtId="43" fontId="10" fillId="11" borderId="0" xfId="3" applyFont="1" applyFill="1" applyBorder="1"/>
    <xf numFmtId="43" fontId="10" fillId="11" borderId="3" xfId="3" applyFont="1" applyFill="1" applyBorder="1"/>
    <xf numFmtId="0" fontId="0" fillId="12" borderId="0" xfId="2" quotePrefix="1" applyFont="1" applyFill="1" applyBorder="1"/>
    <xf numFmtId="0" fontId="14" fillId="4" borderId="0" xfId="2" applyFont="1" applyFill="1" applyBorder="1"/>
    <xf numFmtId="0" fontId="15" fillId="0" borderId="0" xfId="2" applyFont="1" applyFill="1" applyBorder="1"/>
    <xf numFmtId="14" fontId="15" fillId="0" borderId="0" xfId="2" applyNumberFormat="1" applyFont="1" applyFill="1" applyBorder="1"/>
    <xf numFmtId="0" fontId="14" fillId="0" borderId="0" xfId="5" applyNumberFormat="1" applyFont="1" applyBorder="1" applyAlignment="1">
      <alignment horizontal="left"/>
    </xf>
    <xf numFmtId="0" fontId="15" fillId="0" borderId="0" xfId="2" applyFont="1" applyBorder="1"/>
    <xf numFmtId="0" fontId="15" fillId="0" borderId="0" xfId="2" applyFont="1" applyFill="1" applyBorder="1" applyAlignment="1">
      <alignment horizontal="center"/>
    </xf>
    <xf numFmtId="0" fontId="15" fillId="3" borderId="0" xfId="2" applyFont="1" applyFill="1" applyBorder="1"/>
    <xf numFmtId="43" fontId="15" fillId="0" borderId="0" xfId="3" applyFont="1" applyFill="1" applyBorder="1"/>
    <xf numFmtId="0" fontId="15" fillId="16" borderId="0" xfId="2" applyFont="1" applyFill="1" applyBorder="1"/>
    <xf numFmtId="0" fontId="14" fillId="0" borderId="0" xfId="5" applyFont="1" applyBorder="1"/>
    <xf numFmtId="14" fontId="15" fillId="16" borderId="0" xfId="2" applyNumberFormat="1" applyFont="1" applyFill="1" applyBorder="1"/>
    <xf numFmtId="43" fontId="15" fillId="0" borderId="0" xfId="3" applyFont="1" applyBorder="1"/>
    <xf numFmtId="49" fontId="15" fillId="0" borderId="0" xfId="2" applyNumberFormat="1" applyFont="1" applyFill="1" applyBorder="1"/>
    <xf numFmtId="43" fontId="15" fillId="7" borderId="0" xfId="3" applyFont="1" applyFill="1" applyBorder="1" applyAlignment="1">
      <alignment horizontal="left"/>
    </xf>
    <xf numFmtId="0" fontId="15" fillId="7" borderId="10" xfId="2" applyFont="1" applyFill="1" applyBorder="1" applyAlignment="1">
      <alignment horizontal="left"/>
    </xf>
    <xf numFmtId="0" fontId="15" fillId="0" borderId="0" xfId="2" applyNumberFormat="1" applyFont="1" applyFill="1" applyBorder="1"/>
    <xf numFmtId="0" fontId="15" fillId="14" borderId="0" xfId="2" applyFont="1" applyFill="1" applyBorder="1"/>
    <xf numFmtId="0" fontId="16" fillId="0" borderId="0" xfId="2" applyFont="1" applyBorder="1"/>
    <xf numFmtId="0" fontId="15" fillId="0" borderId="0" xfId="2" applyNumberFormat="1" applyFont="1" applyBorder="1"/>
    <xf numFmtId="0" fontId="9" fillId="0" borderId="0" xfId="5" applyFont="1" applyBorder="1"/>
    <xf numFmtId="2" fontId="14" fillId="0" borderId="0" xfId="5" applyNumberFormat="1" applyFont="1" applyBorder="1" applyAlignment="1">
      <alignment horizontal="left"/>
    </xf>
    <xf numFmtId="0" fontId="12" fillId="0" borderId="0" xfId="5" applyFont="1" applyBorder="1"/>
    <xf numFmtId="43" fontId="14" fillId="0" borderId="0" xfId="3" applyFont="1" applyFill="1" applyBorder="1"/>
    <xf numFmtId="0" fontId="14" fillId="0" borderId="0" xfId="2" applyFont="1" applyFill="1" applyBorder="1"/>
    <xf numFmtId="0" fontId="0" fillId="12" borderId="3" xfId="2" quotePrefix="1" applyFont="1" applyFill="1" applyBorder="1"/>
    <xf numFmtId="0" fontId="14" fillId="4" borderId="3" xfId="2" applyFont="1" applyFill="1" applyBorder="1"/>
    <xf numFmtId="0" fontId="15" fillId="0" borderId="3" xfId="2" applyFont="1" applyFill="1" applyBorder="1"/>
    <xf numFmtId="14" fontId="15" fillId="0" borderId="3" xfId="2" applyNumberFormat="1" applyFont="1" applyFill="1" applyBorder="1"/>
    <xf numFmtId="0" fontId="14" fillId="0" borderId="3" xfId="5" applyNumberFormat="1" applyFont="1" applyBorder="1" applyAlignment="1">
      <alignment horizontal="left"/>
    </xf>
    <xf numFmtId="0" fontId="15" fillId="0" borderId="3" xfId="2" applyFont="1" applyBorder="1"/>
    <xf numFmtId="0" fontId="15" fillId="0" borderId="3" xfId="2" applyFont="1" applyFill="1" applyBorder="1" applyAlignment="1">
      <alignment horizontal="center"/>
    </xf>
    <xf numFmtId="0" fontId="15" fillId="3" borderId="3" xfId="2" applyFont="1" applyFill="1" applyBorder="1"/>
    <xf numFmtId="43" fontId="15" fillId="0" borderId="3" xfId="3" applyFont="1" applyFill="1" applyBorder="1"/>
    <xf numFmtId="0" fontId="15" fillId="16" borderId="3" xfId="2" applyFont="1" applyFill="1" applyBorder="1"/>
    <xf numFmtId="0" fontId="12" fillId="16" borderId="3" xfId="5" applyFont="1" applyFill="1" applyBorder="1"/>
    <xf numFmtId="49" fontId="15" fillId="0" borderId="3" xfId="2" applyNumberFormat="1" applyFont="1" applyFill="1" applyBorder="1"/>
    <xf numFmtId="43" fontId="15" fillId="16" borderId="3" xfId="3" applyFont="1" applyFill="1" applyBorder="1"/>
    <xf numFmtId="43" fontId="15" fillId="7" borderId="3" xfId="3" applyFont="1" applyFill="1" applyBorder="1" applyAlignment="1">
      <alignment horizontal="left"/>
    </xf>
    <xf numFmtId="0" fontId="15" fillId="7" borderId="3" xfId="2" applyFont="1" applyFill="1" applyBorder="1" applyAlignment="1">
      <alignment horizontal="left"/>
    </xf>
    <xf numFmtId="0" fontId="15" fillId="0" borderId="3" xfId="2" applyNumberFormat="1" applyFont="1" applyFill="1" applyBorder="1"/>
    <xf numFmtId="0" fontId="15" fillId="14" borderId="3" xfId="2" applyFont="1" applyFill="1" applyBorder="1"/>
    <xf numFmtId="0" fontId="16" fillId="0" borderId="3" xfId="2" applyFont="1" applyBorder="1"/>
    <xf numFmtId="0" fontId="15" fillId="0" borderId="3" xfId="2" applyNumberFormat="1" applyFont="1" applyBorder="1"/>
    <xf numFmtId="0" fontId="14" fillId="0" borderId="3" xfId="5" applyFont="1" applyBorder="1"/>
    <xf numFmtId="0" fontId="9" fillId="0" borderId="3" xfId="5" applyFont="1" applyBorder="1"/>
    <xf numFmtId="2" fontId="14" fillId="0" borderId="3" xfId="5" applyNumberFormat="1" applyFont="1" applyBorder="1" applyAlignment="1">
      <alignment horizontal="left"/>
    </xf>
    <xf numFmtId="0" fontId="12" fillId="0" borderId="3" xfId="5" applyFont="1" applyBorder="1"/>
    <xf numFmtId="43" fontId="14" fillId="0" borderId="3" xfId="3" applyFont="1" applyFill="1" applyBorder="1"/>
    <xf numFmtId="9" fontId="14" fillId="0" borderId="3" xfId="2" applyNumberFormat="1" applyFont="1" applyFill="1" applyBorder="1"/>
    <xf numFmtId="0" fontId="14" fillId="0" borderId="3" xfId="2" applyFont="1" applyFill="1" applyBorder="1"/>
    <xf numFmtId="0" fontId="1" fillId="4" borderId="0" xfId="2" applyFont="1" applyFill="1" applyBorder="1"/>
    <xf numFmtId="0" fontId="6" fillId="0" borderId="0" xfId="2" applyFont="1" applyFill="1" applyBorder="1" applyAlignment="1">
      <alignment horizontal="center"/>
    </xf>
    <xf numFmtId="0" fontId="6" fillId="3" borderId="0" xfId="2" applyFont="1" applyFill="1" applyBorder="1"/>
    <xf numFmtId="43" fontId="6" fillId="0" borderId="0" xfId="3" applyFont="1" applyFill="1" applyBorder="1"/>
    <xf numFmtId="0" fontId="6" fillId="13" borderId="0" xfId="2" applyFont="1" applyFill="1" applyBorder="1"/>
    <xf numFmtId="0" fontId="1" fillId="0" borderId="0" xfId="5" applyFont="1" applyBorder="1"/>
    <xf numFmtId="14" fontId="17" fillId="16" borderId="0" xfId="2" applyNumberFormat="1" applyFont="1" applyFill="1" applyBorder="1"/>
    <xf numFmtId="43" fontId="6" fillId="0" borderId="0" xfId="3" applyFont="1" applyBorder="1"/>
    <xf numFmtId="49" fontId="6" fillId="0" borderId="0" xfId="2" applyNumberFormat="1" applyFont="1" applyFill="1" applyBorder="1"/>
    <xf numFmtId="43" fontId="6" fillId="7" borderId="0" xfId="3" applyFont="1" applyFill="1" applyBorder="1" applyAlignment="1">
      <alignment horizontal="left"/>
    </xf>
    <xf numFmtId="0" fontId="6" fillId="7" borderId="0" xfId="2" applyFont="1" applyFill="1" applyBorder="1" applyAlignment="1">
      <alignment horizontal="left"/>
    </xf>
    <xf numFmtId="0" fontId="6" fillId="0" borderId="0" xfId="2" applyNumberFormat="1" applyFont="1" applyFill="1" applyBorder="1"/>
    <xf numFmtId="0" fontId="6" fillId="14" borderId="0" xfId="2" applyFont="1" applyFill="1" applyBorder="1"/>
    <xf numFmtId="0" fontId="6" fillId="0" borderId="0" xfId="2" applyNumberFormat="1" applyFont="1" applyBorder="1"/>
    <xf numFmtId="2" fontId="1" fillId="0" borderId="0" xfId="5" applyNumberFormat="1" applyFont="1" applyBorder="1" applyAlignment="1">
      <alignment horizontal="left"/>
    </xf>
    <xf numFmtId="0" fontId="17" fillId="0" borderId="0" xfId="2" applyFont="1" applyFill="1" applyBorder="1"/>
    <xf numFmtId="43" fontId="12" fillId="0" borderId="0" xfId="3" applyFont="1" applyFill="1" applyBorder="1"/>
    <xf numFmtId="0" fontId="1" fillId="0" borderId="0" xfId="2" applyFont="1" applyFill="1" applyBorder="1"/>
    <xf numFmtId="43" fontId="1" fillId="0" borderId="0" xfId="3" applyFont="1" applyFill="1" applyBorder="1"/>
    <xf numFmtId="9" fontId="1" fillId="0" borderId="0" xfId="2" applyNumberFormat="1" applyFont="1" applyFill="1" applyBorder="1"/>
    <xf numFmtId="0" fontId="6" fillId="18" borderId="0" xfId="2" applyFont="1" applyFill="1" applyBorder="1"/>
    <xf numFmtId="0" fontId="1" fillId="4" borderId="3" xfId="2" applyFont="1" applyFill="1" applyBorder="1"/>
    <xf numFmtId="0" fontId="6" fillId="0" borderId="3" xfId="2" applyFont="1" applyFill="1" applyBorder="1" applyAlignment="1">
      <alignment horizontal="center"/>
    </xf>
    <xf numFmtId="0" fontId="6" fillId="3" borderId="3" xfId="2" applyFont="1" applyFill="1" applyBorder="1"/>
    <xf numFmtId="43" fontId="6" fillId="0" borderId="3" xfId="3" applyFont="1" applyFill="1" applyBorder="1"/>
    <xf numFmtId="0" fontId="1" fillId="0" borderId="3" xfId="5" applyFont="1" applyBorder="1"/>
    <xf numFmtId="14" fontId="17" fillId="16" borderId="3" xfId="2" applyNumberFormat="1" applyFont="1" applyFill="1" applyBorder="1"/>
    <xf numFmtId="43" fontId="6" fillId="0" borderId="3" xfId="3" applyFont="1" applyBorder="1"/>
    <xf numFmtId="49" fontId="6" fillId="0" borderId="3" xfId="2" applyNumberFormat="1" applyFont="1" applyFill="1" applyBorder="1"/>
    <xf numFmtId="43" fontId="6" fillId="7" borderId="3" xfId="3" applyFont="1" applyFill="1" applyBorder="1" applyAlignment="1">
      <alignment horizontal="left"/>
    </xf>
    <xf numFmtId="0" fontId="6" fillId="7" borderId="11" xfId="2" applyFont="1" applyFill="1" applyBorder="1" applyAlignment="1">
      <alignment horizontal="left"/>
    </xf>
    <xf numFmtId="0" fontId="6" fillId="0" borderId="3" xfId="2" applyNumberFormat="1" applyFont="1" applyFill="1" applyBorder="1"/>
    <xf numFmtId="0" fontId="6" fillId="14" borderId="3" xfId="2" applyFont="1" applyFill="1" applyBorder="1"/>
    <xf numFmtId="0" fontId="6" fillId="0" borderId="3" xfId="2" applyNumberFormat="1" applyFont="1" applyBorder="1"/>
    <xf numFmtId="2" fontId="1" fillId="0" borderId="3" xfId="5" applyNumberFormat="1" applyFont="1" applyBorder="1" applyAlignment="1">
      <alignment horizontal="left"/>
    </xf>
    <xf numFmtId="0" fontId="17" fillId="0" borderId="12" xfId="2" applyFont="1" applyFill="1" applyBorder="1"/>
    <xf numFmtId="43" fontId="1" fillId="0" borderId="3" xfId="3" applyFont="1" applyFill="1" applyBorder="1"/>
    <xf numFmtId="0" fontId="1" fillId="0" borderId="3" xfId="2" applyFont="1" applyFill="1" applyBorder="1"/>
    <xf numFmtId="14" fontId="17" fillId="11" borderId="0" xfId="2" applyNumberFormat="1" applyFont="1" applyFill="1" applyBorder="1"/>
    <xf numFmtId="14" fontId="17" fillId="11" borderId="3" xfId="2" applyNumberFormat="1" applyFont="1" applyFill="1" applyBorder="1"/>
    <xf numFmtId="0" fontId="4" fillId="0" borderId="3" xfId="1" applyBorder="1"/>
    <xf numFmtId="0" fontId="15" fillId="13" borderId="0" xfId="2" applyFont="1" applyFill="1" applyBorder="1"/>
    <xf numFmtId="0" fontId="15" fillId="7" borderId="0" xfId="2" applyFont="1" applyFill="1" applyBorder="1" applyAlignment="1">
      <alignment horizontal="left"/>
    </xf>
    <xf numFmtId="0" fontId="12" fillId="16" borderId="0" xfId="5" applyFont="1" applyFill="1" applyBorder="1"/>
    <xf numFmtId="43" fontId="15" fillId="16" borderId="0" xfId="3" applyFont="1" applyFill="1" applyBorder="1"/>
    <xf numFmtId="9" fontId="14" fillId="0" borderId="0" xfId="2" applyNumberFormat="1" applyFont="1" applyFill="1" applyBorder="1"/>
    <xf numFmtId="0" fontId="15" fillId="18" borderId="0" xfId="2" applyFont="1" applyFill="1" applyBorder="1"/>
    <xf numFmtId="14" fontId="15" fillId="16" borderId="3" xfId="2" applyNumberFormat="1" applyFont="1" applyFill="1" applyBorder="1"/>
    <xf numFmtId="43" fontId="15" fillId="0" borderId="3" xfId="3" applyFont="1" applyBorder="1"/>
    <xf numFmtId="0" fontId="15" fillId="7" borderId="11" xfId="2" applyFont="1" applyFill="1" applyBorder="1" applyAlignment="1">
      <alignment horizontal="left"/>
    </xf>
    <xf numFmtId="0" fontId="15" fillId="0" borderId="12" xfId="2" applyFont="1" applyFill="1" applyBorder="1"/>
    <xf numFmtId="0" fontId="15" fillId="0" borderId="1" xfId="2" applyFont="1" applyFill="1" applyBorder="1"/>
    <xf numFmtId="43" fontId="14" fillId="0" borderId="0" xfId="3" applyFont="1" applyFill="1"/>
    <xf numFmtId="43" fontId="14" fillId="0" borderId="0" xfId="3" applyFont="1" applyFill="1" applyAlignment="1">
      <alignment horizontal="right"/>
    </xf>
    <xf numFmtId="0" fontId="19" fillId="0" borderId="1" xfId="2" applyFont="1" applyFill="1" applyBorder="1"/>
    <xf numFmtId="43" fontId="15" fillId="0" borderId="1" xfId="2" applyNumberFormat="1" applyFont="1" applyFill="1" applyBorder="1"/>
    <xf numFmtId="0" fontId="6" fillId="6" borderId="0" xfId="2" applyFont="1" applyFill="1" applyBorder="1"/>
    <xf numFmtId="0" fontId="6" fillId="7" borderId="3" xfId="2" applyFont="1" applyFill="1" applyBorder="1" applyAlignment="1">
      <alignment horizontal="left"/>
    </xf>
    <xf numFmtId="9" fontId="1" fillId="0" borderId="3" xfId="2" applyNumberFormat="1" applyFont="1" applyFill="1" applyBorder="1"/>
    <xf numFmtId="0" fontId="20" fillId="0" borderId="0" xfId="1" applyFont="1"/>
    <xf numFmtId="43" fontId="0" fillId="7" borderId="0" xfId="3" applyFont="1" applyFill="1"/>
    <xf numFmtId="0" fontId="4" fillId="14" borderId="0" xfId="1" applyFill="1"/>
    <xf numFmtId="0" fontId="6" fillId="7" borderId="10" xfId="2" applyFont="1" applyFill="1" applyBorder="1" applyAlignment="1">
      <alignment horizontal="left"/>
    </xf>
    <xf numFmtId="0" fontId="17" fillId="0" borderId="1" xfId="2" applyFont="1" applyFill="1" applyBorder="1"/>
    <xf numFmtId="43" fontId="12" fillId="0" borderId="0" xfId="3" applyFont="1" applyFill="1"/>
    <xf numFmtId="0" fontId="18" fillId="0" borderId="1" xfId="2" applyFont="1" applyFill="1" applyBorder="1"/>
    <xf numFmtId="0" fontId="6" fillId="13" borderId="3" xfId="2" applyFont="1" applyFill="1" applyBorder="1"/>
    <xf numFmtId="0" fontId="12" fillId="0" borderId="3" xfId="2" applyFont="1" applyBorder="1"/>
    <xf numFmtId="0" fontId="12" fillId="19" borderId="0" xfId="5" applyFont="1" applyFill="1" applyBorder="1"/>
    <xf numFmtId="43" fontId="17" fillId="0" borderId="1" xfId="2" applyNumberFormat="1" applyFont="1" applyFill="1" applyBorder="1"/>
    <xf numFmtId="43" fontId="12" fillId="16" borderId="0" xfId="3" applyFont="1" applyFill="1"/>
    <xf numFmtId="43" fontId="12" fillId="0" borderId="0" xfId="3" applyFont="1" applyFill="1" applyAlignment="1">
      <alignment horizontal="right"/>
    </xf>
    <xf numFmtId="43" fontId="6" fillId="16" borderId="0" xfId="3" applyFont="1" applyFill="1" applyBorder="1"/>
    <xf numFmtId="0" fontId="17" fillId="0" borderId="1" xfId="2" quotePrefix="1" applyFont="1" applyFill="1" applyBorder="1"/>
    <xf numFmtId="43" fontId="6" fillId="7" borderId="10" xfId="2" applyNumberFormat="1" applyFont="1" applyFill="1" applyBorder="1" applyAlignment="1">
      <alignment horizontal="left"/>
    </xf>
    <xf numFmtId="43" fontId="6" fillId="16" borderId="0" xfId="3" applyFont="1" applyFill="1" applyBorder="1" applyAlignment="1">
      <alignment horizontal="left"/>
    </xf>
    <xf numFmtId="0" fontId="12" fillId="0" borderId="13" xfId="5" applyFont="1" applyBorder="1"/>
    <xf numFmtId="0" fontId="10" fillId="2" borderId="0" xfId="2" applyFont="1" applyFill="1" applyBorder="1"/>
    <xf numFmtId="14" fontId="6" fillId="16" borderId="0" xfId="2" applyNumberFormat="1" applyFont="1" applyFill="1" applyBorder="1"/>
    <xf numFmtId="43" fontId="6" fillId="16" borderId="10" xfId="2" applyNumberFormat="1" applyFont="1" applyFill="1" applyBorder="1" applyAlignment="1">
      <alignment horizontal="left"/>
    </xf>
    <xf numFmtId="0" fontId="6" fillId="16" borderId="10" xfId="2" applyFont="1" applyFill="1" applyBorder="1" applyAlignment="1">
      <alignment horizontal="left"/>
    </xf>
    <xf numFmtId="0" fontId="15" fillId="16" borderId="10" xfId="2" applyFont="1" applyFill="1" applyBorder="1" applyAlignment="1">
      <alignment horizontal="left"/>
    </xf>
    <xf numFmtId="0" fontId="14" fillId="4" borderId="13" xfId="2" applyFont="1" applyFill="1" applyBorder="1"/>
    <xf numFmtId="14" fontId="15" fillId="0" borderId="13" xfId="2" applyNumberFormat="1" applyFont="1" applyFill="1" applyBorder="1"/>
    <xf numFmtId="0" fontId="15" fillId="0" borderId="13" xfId="2" applyFont="1" applyFill="1" applyBorder="1" applyAlignment="1">
      <alignment horizontal="center"/>
    </xf>
    <xf numFmtId="0" fontId="15" fillId="3" borderId="13" xfId="2" applyFont="1" applyFill="1" applyBorder="1"/>
    <xf numFmtId="0" fontId="15" fillId="0" borderId="13" xfId="2" applyFont="1" applyFill="1" applyBorder="1"/>
    <xf numFmtId="43" fontId="15" fillId="0" borderId="13" xfId="3" applyFont="1" applyFill="1" applyBorder="1"/>
    <xf numFmtId="0" fontId="14" fillId="0" borderId="13" xfId="5" applyFont="1" applyBorder="1"/>
    <xf numFmtId="43" fontId="15" fillId="0" borderId="13" xfId="3" applyFont="1" applyBorder="1"/>
    <xf numFmtId="49" fontId="15" fillId="0" borderId="13" xfId="2" applyNumberFormat="1" applyFont="1" applyFill="1" applyBorder="1"/>
    <xf numFmtId="0" fontId="15" fillId="0" borderId="13" xfId="2" applyFont="1" applyBorder="1"/>
    <xf numFmtId="0" fontId="10" fillId="3" borderId="13" xfId="2" applyFont="1" applyFill="1" applyBorder="1"/>
    <xf numFmtId="43" fontId="15" fillId="7" borderId="13" xfId="3" applyFont="1" applyFill="1" applyBorder="1" applyAlignment="1">
      <alignment horizontal="left"/>
    </xf>
    <xf numFmtId="0" fontId="15" fillId="7" borderId="14" xfId="2" applyFont="1" applyFill="1" applyBorder="1" applyAlignment="1">
      <alignment horizontal="left"/>
    </xf>
    <xf numFmtId="43" fontId="10" fillId="9" borderId="13" xfId="3" applyFont="1" applyFill="1" applyBorder="1"/>
    <xf numFmtId="14" fontId="10" fillId="0" borderId="13" xfId="2" applyNumberFormat="1" applyFont="1" applyFill="1" applyBorder="1"/>
    <xf numFmtId="0" fontId="15" fillId="0" borderId="13" xfId="2" applyNumberFormat="1" applyFont="1" applyFill="1" applyBorder="1"/>
    <xf numFmtId="0" fontId="15" fillId="14" borderId="13" xfId="2" applyFont="1" applyFill="1" applyBorder="1"/>
    <xf numFmtId="0" fontId="15" fillId="0" borderId="13" xfId="2" applyNumberFormat="1" applyFont="1" applyBorder="1"/>
    <xf numFmtId="2" fontId="14" fillId="0" borderId="13" xfId="5" applyNumberFormat="1" applyFont="1" applyBorder="1" applyAlignment="1">
      <alignment horizontal="left"/>
    </xf>
    <xf numFmtId="0" fontId="14" fillId="0" borderId="13" xfId="5" applyNumberFormat="1" applyFont="1" applyBorder="1" applyAlignment="1">
      <alignment horizontal="left"/>
    </xf>
    <xf numFmtId="0" fontId="15" fillId="0" borderId="15" xfId="2" applyFont="1" applyFill="1" applyBorder="1"/>
    <xf numFmtId="43" fontId="14" fillId="0" borderId="13" xfId="3" applyFont="1" applyFill="1" applyBorder="1"/>
    <xf numFmtId="0" fontId="14" fillId="0" borderId="13" xfId="2" applyFont="1" applyFill="1" applyBorder="1"/>
    <xf numFmtId="43" fontId="15" fillId="7" borderId="10" xfId="2" applyNumberFormat="1" applyFont="1" applyFill="1" applyBorder="1" applyAlignment="1">
      <alignment horizontal="left"/>
    </xf>
    <xf numFmtId="14" fontId="15" fillId="16" borderId="13" xfId="2" applyNumberFormat="1" applyFont="1" applyFill="1" applyBorder="1"/>
    <xf numFmtId="14" fontId="10" fillId="16" borderId="13" xfId="2" applyNumberFormat="1" applyFont="1" applyFill="1" applyBorder="1"/>
    <xf numFmtId="14" fontId="15" fillId="15" borderId="0" xfId="2" applyNumberFormat="1" applyFont="1" applyFill="1" applyBorder="1"/>
    <xf numFmtId="14" fontId="10" fillId="15" borderId="0" xfId="2" applyNumberFormat="1" applyFont="1" applyFill="1" applyBorder="1"/>
    <xf numFmtId="14" fontId="15" fillId="15" borderId="3" xfId="2" applyNumberFormat="1" applyFont="1" applyFill="1" applyBorder="1"/>
    <xf numFmtId="14" fontId="10" fillId="15" borderId="3" xfId="2" applyNumberFormat="1" applyFont="1" applyFill="1" applyBorder="1"/>
    <xf numFmtId="43" fontId="15" fillId="16" borderId="10" xfId="2" applyNumberFormat="1" applyFont="1" applyFill="1" applyBorder="1" applyAlignment="1">
      <alignment horizontal="left"/>
    </xf>
    <xf numFmtId="0" fontId="1" fillId="4" borderId="13" xfId="2" applyFont="1" applyFill="1" applyBorder="1"/>
    <xf numFmtId="0" fontId="6" fillId="0" borderId="13" xfId="2" applyFont="1" applyFill="1" applyBorder="1"/>
    <xf numFmtId="49" fontId="6" fillId="0" borderId="13" xfId="2" applyNumberFormat="1" applyFont="1" applyFill="1" applyBorder="1"/>
    <xf numFmtId="43" fontId="6" fillId="0" borderId="13" xfId="3" applyFont="1" applyBorder="1"/>
    <xf numFmtId="0" fontId="6" fillId="0" borderId="13" xfId="2" applyFont="1" applyBorder="1"/>
    <xf numFmtId="43" fontId="6" fillId="7" borderId="13" xfId="3" applyFont="1" applyFill="1" applyBorder="1" applyAlignment="1">
      <alignment horizontal="left"/>
    </xf>
    <xf numFmtId="0" fontId="6" fillId="7" borderId="14" xfId="2" applyFont="1" applyFill="1" applyBorder="1" applyAlignment="1">
      <alignment horizontal="left"/>
    </xf>
    <xf numFmtId="0" fontId="6" fillId="0" borderId="13" xfId="2" applyNumberFormat="1" applyFont="1" applyFill="1" applyBorder="1"/>
    <xf numFmtId="0" fontId="6" fillId="14" borderId="13" xfId="2" applyFont="1" applyFill="1" applyBorder="1"/>
    <xf numFmtId="0" fontId="1" fillId="0" borderId="13" xfId="5" applyFont="1" applyBorder="1"/>
    <xf numFmtId="14" fontId="6" fillId="0" borderId="13" xfId="2" applyNumberFormat="1" applyFont="1" applyFill="1" applyBorder="1"/>
    <xf numFmtId="0" fontId="17" fillId="0" borderId="15" xfId="2" applyFont="1" applyFill="1" applyBorder="1"/>
    <xf numFmtId="43" fontId="6" fillId="0" borderId="13" xfId="3" applyFont="1" applyFill="1" applyBorder="1"/>
    <xf numFmtId="43" fontId="1" fillId="0" borderId="13" xfId="3" applyFont="1" applyFill="1" applyBorder="1"/>
    <xf numFmtId="0" fontId="1" fillId="0" borderId="13" xfId="2" applyFont="1" applyFill="1" applyBorder="1"/>
    <xf numFmtId="0" fontId="12" fillId="0" borderId="13" xfId="2" applyFont="1" applyBorder="1"/>
    <xf numFmtId="43" fontId="10" fillId="2" borderId="0" xfId="3" applyFont="1" applyFill="1" applyBorder="1"/>
    <xf numFmtId="0" fontId="10" fillId="11" borderId="0" xfId="2" applyFont="1" applyFill="1" applyBorder="1"/>
    <xf numFmtId="49" fontId="10" fillId="11" borderId="0" xfId="2" applyNumberFormat="1" applyFont="1" applyFill="1" applyBorder="1"/>
    <xf numFmtId="43" fontId="0" fillId="0" borderId="0" xfId="3" applyFont="1" applyFill="1" applyBorder="1"/>
    <xf numFmtId="0" fontId="5" fillId="0" borderId="0" xfId="5" applyFont="1" applyBorder="1"/>
    <xf numFmtId="0" fontId="5" fillId="0" borderId="3" xfId="5" applyFont="1" applyBorder="1"/>
    <xf numFmtId="0" fontId="1" fillId="0" borderId="1" xfId="2" applyNumberFormat="1" applyBorder="1"/>
    <xf numFmtId="43" fontId="6" fillId="7" borderId="11" xfId="2" applyNumberFormat="1" applyFont="1" applyFill="1" applyBorder="1" applyAlignment="1">
      <alignment horizontal="left"/>
    </xf>
    <xf numFmtId="0" fontId="21" fillId="0" borderId="0" xfId="1" applyFont="1" applyFill="1"/>
    <xf numFmtId="43" fontId="6" fillId="16" borderId="11" xfId="2" applyNumberFormat="1" applyFont="1" applyFill="1" applyBorder="1" applyAlignment="1">
      <alignment horizontal="left"/>
    </xf>
    <xf numFmtId="43" fontId="10" fillId="7" borderId="13" xfId="3" applyFont="1" applyFill="1" applyBorder="1" applyAlignment="1">
      <alignment horizontal="left"/>
    </xf>
    <xf numFmtId="43" fontId="12" fillId="0" borderId="3" xfId="3" applyFont="1" applyFill="1" applyBorder="1"/>
    <xf numFmtId="0" fontId="0" fillId="12" borderId="13" xfId="2" quotePrefix="1" applyFont="1" applyFill="1" applyBorder="1"/>
    <xf numFmtId="0" fontId="16" fillId="0" borderId="13" xfId="2" applyFont="1" applyBorder="1"/>
    <xf numFmtId="0" fontId="9" fillId="0" borderId="13" xfId="5" applyFont="1" applyBorder="1"/>
    <xf numFmtId="0" fontId="4" fillId="0" borderId="1" xfId="1" applyBorder="1"/>
    <xf numFmtId="0" fontId="6" fillId="4" borderId="16" xfId="2" applyFont="1" applyFill="1" applyBorder="1" applyAlignment="1">
      <alignment horizontal="center"/>
    </xf>
    <xf numFmtId="0" fontId="4" fillId="0" borderId="1" xfId="2" applyFont="1" applyFill="1" applyBorder="1"/>
    <xf numFmtId="0" fontId="10" fillId="0" borderId="1" xfId="2" applyFont="1" applyFill="1" applyBorder="1"/>
    <xf numFmtId="0" fontId="10" fillId="0" borderId="12" xfId="2" applyFont="1" applyFill="1" applyBorder="1"/>
    <xf numFmtId="0" fontId="4" fillId="0" borderId="1" xfId="1" applyFont="1" applyBorder="1"/>
    <xf numFmtId="0" fontId="6" fillId="0" borderId="1" xfId="2" applyFont="1" applyFill="1" applyBorder="1"/>
    <xf numFmtId="0" fontId="6" fillId="0" borderId="12" xfId="2" applyFont="1" applyFill="1" applyBorder="1"/>
    <xf numFmtId="0" fontId="1" fillId="0" borderId="1" xfId="2" applyFont="1" applyFill="1" applyBorder="1"/>
    <xf numFmtId="0" fontId="6" fillId="0" borderId="15" xfId="2" applyFont="1" applyFill="1" applyBorder="1"/>
    <xf numFmtId="0" fontId="1" fillId="0" borderId="12" xfId="2" applyFont="1" applyFill="1" applyBorder="1"/>
    <xf numFmtId="0" fontId="2" fillId="0" borderId="10" xfId="2" applyFont="1" applyBorder="1"/>
    <xf numFmtId="0" fontId="4" fillId="0" borderId="10" xfId="1" applyBorder="1"/>
    <xf numFmtId="0" fontId="6" fillId="4" borderId="17" xfId="2" applyFont="1" applyFill="1" applyBorder="1" applyAlignment="1">
      <alignment horizontal="center"/>
    </xf>
    <xf numFmtId="0" fontId="10" fillId="0" borderId="10" xfId="2" applyFont="1" applyFill="1" applyBorder="1"/>
    <xf numFmtId="0" fontId="4" fillId="0" borderId="10" xfId="2" applyFont="1" applyFill="1" applyBorder="1"/>
    <xf numFmtId="0" fontId="10" fillId="0" borderId="11" xfId="2" applyFont="1" applyFill="1" applyBorder="1"/>
    <xf numFmtId="0" fontId="4" fillId="0" borderId="10" xfId="1" applyFont="1" applyBorder="1"/>
    <xf numFmtId="0" fontId="17" fillId="0" borderId="10" xfId="2" applyFont="1" applyFill="1" applyBorder="1"/>
    <xf numFmtId="0" fontId="17" fillId="0" borderId="11" xfId="2" applyFont="1" applyFill="1" applyBorder="1"/>
    <xf numFmtId="0" fontId="18" fillId="0" borderId="10" xfId="2" applyFont="1" applyFill="1" applyBorder="1"/>
    <xf numFmtId="0" fontId="1" fillId="0" borderId="10" xfId="2" applyFont="1" applyFill="1" applyBorder="1"/>
    <xf numFmtId="43" fontId="17" fillId="0" borderId="11" xfId="2" applyNumberFormat="1" applyFont="1" applyFill="1" applyBorder="1"/>
    <xf numFmtId="43" fontId="17" fillId="0" borderId="10" xfId="2" applyNumberFormat="1" applyFont="1" applyFill="1" applyBorder="1"/>
    <xf numFmtId="0" fontId="17" fillId="0" borderId="10" xfId="2" quotePrefix="1" applyFont="1" applyFill="1" applyBorder="1"/>
    <xf numFmtId="0" fontId="15" fillId="0" borderId="10" xfId="2" applyFont="1" applyFill="1" applyBorder="1"/>
    <xf numFmtId="0" fontId="19" fillId="0" borderId="10" xfId="2" applyFont="1" applyFill="1" applyBorder="1"/>
    <xf numFmtId="0" fontId="14" fillId="0" borderId="10" xfId="2" applyFont="1" applyFill="1" applyBorder="1"/>
    <xf numFmtId="43" fontId="15" fillId="0" borderId="10" xfId="2" applyNumberFormat="1" applyFont="1" applyFill="1" applyBorder="1"/>
    <xf numFmtId="0" fontId="15" fillId="0" borderId="14" xfId="2" applyFont="1" applyFill="1" applyBorder="1"/>
    <xf numFmtId="0" fontId="15" fillId="0" borderId="11" xfId="2" applyFont="1" applyFill="1" applyBorder="1"/>
    <xf numFmtId="0" fontId="17" fillId="0" borderId="14" xfId="2" applyFont="1" applyFill="1" applyBorder="1"/>
    <xf numFmtId="0" fontId="18" fillId="0" borderId="11" xfId="2" applyFont="1" applyFill="1" applyBorder="1"/>
    <xf numFmtId="43" fontId="17" fillId="16" borderId="10" xfId="2" applyNumberFormat="1" applyFont="1" applyFill="1" applyBorder="1"/>
    <xf numFmtId="0" fontId="9" fillId="0" borderId="1" xfId="2" applyFont="1" applyBorder="1"/>
    <xf numFmtId="0" fontId="12" fillId="0" borderId="1" xfId="2" applyFont="1" applyBorder="1"/>
    <xf numFmtId="0" fontId="12" fillId="0" borderId="12" xfId="2" applyFont="1" applyBorder="1"/>
    <xf numFmtId="0" fontId="4" fillId="0" borderId="1" xfId="2" applyFont="1" applyBorder="1"/>
    <xf numFmtId="0" fontId="12" fillId="0" borderId="15" xfId="2" applyFont="1" applyBorder="1"/>
    <xf numFmtId="0" fontId="14" fillId="0" borderId="1" xfId="2" applyFont="1" applyFill="1" applyBorder="1"/>
    <xf numFmtId="0" fontId="18" fillId="0" borderId="12" xfId="2" applyFont="1" applyFill="1" applyBorder="1"/>
    <xf numFmtId="0" fontId="1" fillId="0" borderId="10" xfId="2" quotePrefix="1" applyFont="1" applyFill="1" applyBorder="1"/>
    <xf numFmtId="0" fontId="14" fillId="0" borderId="12" xfId="2" applyFont="1" applyFill="1" applyBorder="1"/>
    <xf numFmtId="43" fontId="0" fillId="0" borderId="1" xfId="3" applyFont="1" applyBorder="1"/>
    <xf numFmtId="0" fontId="1" fillId="16" borderId="0" xfId="5" applyFont="1" applyFill="1" applyBorder="1"/>
    <xf numFmtId="0" fontId="1" fillId="11" borderId="0" xfId="5" applyFont="1" applyFill="1" applyBorder="1"/>
    <xf numFmtId="43" fontId="12" fillId="0" borderId="0" xfId="2" applyNumberFormat="1" applyFont="1" applyFill="1"/>
    <xf numFmtId="2" fontId="12" fillId="0" borderId="0" xfId="5" applyNumberFormat="1" applyFont="1" applyBorder="1" applyAlignment="1">
      <alignment horizontal="left"/>
    </xf>
    <xf numFmtId="0" fontId="1" fillId="16" borderId="0" xfId="5" applyNumberFormat="1" applyFont="1" applyFill="1" applyBorder="1" applyAlignment="1">
      <alignment horizontal="left"/>
    </xf>
    <xf numFmtId="0" fontId="1" fillId="11" borderId="0" xfId="5" applyNumberFormat="1" applyFont="1" applyFill="1" applyBorder="1" applyAlignment="1">
      <alignment horizontal="left"/>
    </xf>
    <xf numFmtId="0" fontId="0" fillId="0" borderId="1" xfId="2" applyFont="1" applyFill="1" applyBorder="1"/>
    <xf numFmtId="0" fontId="6" fillId="0" borderId="1" xfId="2" applyFont="1" applyFill="1" applyBorder="1" applyAlignment="1">
      <alignment horizontal="left"/>
    </xf>
    <xf numFmtId="43" fontId="1" fillId="0" borderId="12" xfId="3" applyFont="1" applyFill="1" applyBorder="1"/>
  </cellXfs>
  <cellStyles count="6">
    <cellStyle name="Гиперссылка" xfId="4" builtinId="8"/>
    <cellStyle name="Обычный" xfId="0" builtinId="0"/>
    <cellStyle name="Обычный 2" xfId="1"/>
    <cellStyle name="Обычный 2 2 2 2" xfId="2"/>
    <cellStyle name="Обычный 7" xfId="5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nker.yandex-team.ru/agency-rewards/test/calc/direct/prof_domains_new_sche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11"/>
  <sheetViews>
    <sheetView tabSelected="1" topLeftCell="A379" zoomScale="55" zoomScaleNormal="55" workbookViewId="0">
      <pane xSplit="1" topLeftCell="B1" activePane="topRight" state="frozen"/>
      <selection pane="topRight" activeCell="BO398" sqref="BO398"/>
    </sheetView>
  </sheetViews>
  <sheetFormatPr defaultRowHeight="14.5" x14ac:dyDescent="0.35"/>
  <cols>
    <col min="1" max="1" width="3.36328125" style="1" customWidth="1"/>
    <col min="2" max="2" width="2" style="2" customWidth="1"/>
    <col min="3" max="3" width="11.54296875" style="6" customWidth="1"/>
    <col min="4" max="4" width="12.81640625" style="6" customWidth="1"/>
    <col min="5" max="5" width="12.7265625" style="6" customWidth="1"/>
    <col min="6" max="6" width="13.81640625" style="6" customWidth="1"/>
    <col min="7" max="7" width="20.1796875" style="6" customWidth="1"/>
    <col min="8" max="8" width="12.54296875" style="6" customWidth="1"/>
    <col min="9" max="9" width="19.81640625" style="2" customWidth="1"/>
    <col min="10" max="10" width="9" style="7" bestFit="1" customWidth="1"/>
    <col min="11" max="11" width="13.90625" style="7" customWidth="1"/>
    <col min="12" max="12" width="12.6328125" style="7" customWidth="1"/>
    <col min="13" max="13" width="14" style="7" customWidth="1"/>
    <col min="14" max="14" width="14.36328125" style="7" customWidth="1"/>
    <col min="15" max="16" width="8.7265625" style="7"/>
    <col min="17" max="17" width="7.1796875" style="7" bestFit="1" customWidth="1"/>
    <col min="18" max="18" width="11.1796875" style="7" customWidth="1"/>
    <col min="19" max="19" width="13.08984375" style="2" customWidth="1"/>
    <col min="20" max="20" width="11.1796875" style="1" customWidth="1"/>
    <col min="21" max="21" width="12.08984375" style="2" customWidth="1"/>
    <col min="22" max="22" width="6.08984375" style="2" customWidth="1"/>
    <col min="23" max="23" width="12" style="2" customWidth="1"/>
    <col min="24" max="24" width="15.6328125" style="2" customWidth="1"/>
    <col min="25" max="25" width="14.90625" style="2" customWidth="1"/>
    <col min="26" max="26" width="15.81640625" style="2" customWidth="1"/>
    <col min="27" max="27" width="11.36328125" style="2" customWidth="1"/>
    <col min="28" max="28" width="9.7265625" style="2" customWidth="1"/>
    <col min="29" max="29" width="16" style="9" customWidth="1"/>
    <col min="30" max="30" width="8.7265625" style="2" customWidth="1"/>
    <col min="31" max="31" width="10.54296875" style="1" customWidth="1"/>
    <col min="32" max="32" width="14.54296875" style="238" customWidth="1"/>
    <col min="33" max="33" width="16.6328125" style="123" customWidth="1"/>
    <col min="34" max="34" width="16" style="122" customWidth="1"/>
    <col min="35" max="35" width="15.36328125" style="11" customWidth="1"/>
    <col min="36" max="36" width="14.453125" style="1" customWidth="1"/>
    <col min="37" max="37" width="15.08984375" style="12" customWidth="1"/>
    <col min="38" max="38" width="18.26953125" style="2" customWidth="1"/>
    <col min="39" max="39" width="15.81640625" style="239" customWidth="1"/>
    <col min="40" max="40" width="14.81640625" style="239" customWidth="1"/>
    <col min="41" max="41" width="10.6328125" style="2" customWidth="1"/>
    <col min="42" max="42" width="12.6328125" style="2" customWidth="1"/>
    <col min="43" max="43" width="12.453125" style="2" customWidth="1"/>
    <col min="44" max="44" width="10" style="2" customWidth="1"/>
    <col min="45" max="45" width="13.54296875" style="2" customWidth="1"/>
    <col min="46" max="47" width="11.54296875" style="2" customWidth="1"/>
    <col min="48" max="48" width="8.7265625" style="2" customWidth="1"/>
    <col min="49" max="50" width="13.7265625" style="2" customWidth="1"/>
    <col min="51" max="52" width="8.7265625" style="2" customWidth="1"/>
    <col min="53" max="54" width="18.6328125" style="2" bestFit="1" customWidth="1"/>
    <col min="55" max="55" width="14.1796875" style="2" customWidth="1"/>
    <col min="56" max="56" width="12.7265625" style="2" customWidth="1"/>
    <col min="57" max="59" width="18" style="2" customWidth="1"/>
    <col min="60" max="60" width="14" style="313" hidden="1" customWidth="1"/>
    <col min="61" max="61" width="10.81640625" style="313" hidden="1" customWidth="1"/>
    <col min="62" max="62" width="13.453125" style="313" hidden="1" customWidth="1"/>
    <col min="63" max="63" width="10.36328125" style="313" hidden="1" customWidth="1"/>
    <col min="64" max="64" width="22.54296875" style="313" hidden="1" customWidth="1"/>
    <col min="65" max="65" width="21.453125" style="313" hidden="1" customWidth="1"/>
    <col min="66" max="66" width="29.1796875" style="313" hidden="1" customWidth="1"/>
    <col min="67" max="67" width="52.26953125" style="322" customWidth="1"/>
    <col min="68" max="68" width="8.7265625" style="322"/>
    <col min="69" max="69" width="14.81640625" style="10" bestFit="1" customWidth="1"/>
    <col min="70" max="70" width="16.81640625" style="10" customWidth="1"/>
    <col min="71" max="71" width="13" style="10" customWidth="1"/>
    <col min="72" max="72" width="15.36328125" style="2" customWidth="1"/>
    <col min="73" max="73" width="9.6328125" style="322" bestFit="1" customWidth="1"/>
    <col min="74" max="16384" width="8.7265625" style="2"/>
  </cols>
  <sheetData>
    <row r="1" spans="1:73" ht="13.5" customHeight="1" x14ac:dyDescent="0.35">
      <c r="C1" s="3" t="s">
        <v>0</v>
      </c>
      <c r="D1" s="3" t="s">
        <v>1</v>
      </c>
      <c r="E1" s="3" t="s">
        <v>2</v>
      </c>
      <c r="F1" s="4" t="s">
        <v>3</v>
      </c>
      <c r="G1" s="5" t="s">
        <v>4</v>
      </c>
      <c r="H1" s="6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7" t="s">
        <v>10</v>
      </c>
      <c r="R1" s="8" t="s">
        <v>11</v>
      </c>
      <c r="S1" s="2" t="s">
        <v>12</v>
      </c>
      <c r="AF1" s="10"/>
      <c r="AG1" s="10"/>
      <c r="AH1" s="11"/>
      <c r="AM1" s="2"/>
      <c r="AN1" s="2"/>
      <c r="BG1" s="13" t="s">
        <v>13</v>
      </c>
      <c r="BH1" s="14"/>
      <c r="BI1" s="14"/>
      <c r="BJ1" s="14"/>
      <c r="BK1" s="14"/>
      <c r="BL1" s="15"/>
      <c r="BM1" s="14"/>
      <c r="BN1" s="14"/>
      <c r="BO1" s="15" t="s">
        <v>14</v>
      </c>
    </row>
    <row r="2" spans="1:73" ht="15" thickBot="1" x14ac:dyDescent="0.4">
      <c r="C2" s="16">
        <v>2</v>
      </c>
      <c r="D2" s="6">
        <v>1</v>
      </c>
      <c r="E2" s="6">
        <v>1</v>
      </c>
      <c r="F2" s="17">
        <f>DATE(2020,1,1)</f>
        <v>43831</v>
      </c>
      <c r="G2" s="18" t="s">
        <v>15</v>
      </c>
      <c r="H2" s="6">
        <v>1</v>
      </c>
      <c r="I2" s="2">
        <v>2</v>
      </c>
      <c r="J2" s="2">
        <v>3</v>
      </c>
      <c r="K2" s="2">
        <v>4</v>
      </c>
      <c r="L2" s="2">
        <v>5</v>
      </c>
      <c r="M2" s="19" t="s">
        <v>16</v>
      </c>
      <c r="AF2" s="10"/>
      <c r="AG2" s="10"/>
      <c r="AH2" s="11"/>
      <c r="AM2" s="2"/>
      <c r="AN2" s="2"/>
      <c r="AY2" s="20" t="s">
        <v>17</v>
      </c>
      <c r="AZ2" s="20"/>
      <c r="BA2" s="20"/>
      <c r="BB2" s="20"/>
      <c r="BC2" s="20"/>
      <c r="BD2" s="20"/>
      <c r="BE2" s="20"/>
      <c r="BF2" s="20"/>
      <c r="BG2" s="21"/>
      <c r="BH2" s="22" t="s">
        <v>18</v>
      </c>
      <c r="BI2" s="20"/>
      <c r="BJ2" s="20"/>
      <c r="BK2" s="21"/>
      <c r="BL2" s="22" t="s">
        <v>19</v>
      </c>
      <c r="BM2" s="20"/>
      <c r="BN2" s="23"/>
      <c r="BU2" s="356"/>
    </row>
    <row r="3" spans="1:73" s="25" customFormat="1" ht="15.75" customHeight="1" thickBot="1" x14ac:dyDescent="0.35">
      <c r="A3" s="24" t="s">
        <v>20</v>
      </c>
      <c r="C3" s="25" t="s">
        <v>21</v>
      </c>
      <c r="D3" s="25" t="s">
        <v>22</v>
      </c>
      <c r="E3" s="25" t="s">
        <v>23</v>
      </c>
      <c r="F3" s="25" t="s">
        <v>24</v>
      </c>
      <c r="G3" s="25" t="s">
        <v>6</v>
      </c>
      <c r="H3" s="25" t="s">
        <v>25</v>
      </c>
      <c r="I3" s="25" t="s">
        <v>26</v>
      </c>
      <c r="J3" s="26" t="s">
        <v>7</v>
      </c>
      <c r="K3" s="26" t="s">
        <v>27</v>
      </c>
      <c r="L3" s="26" t="s">
        <v>28</v>
      </c>
      <c r="M3" s="26" t="s">
        <v>29</v>
      </c>
      <c r="N3" s="26" t="s">
        <v>30</v>
      </c>
      <c r="O3" s="26" t="s">
        <v>31</v>
      </c>
      <c r="P3" s="26" t="s">
        <v>32</v>
      </c>
      <c r="Q3" s="26" t="s">
        <v>33</v>
      </c>
      <c r="R3" s="26" t="s">
        <v>34</v>
      </c>
      <c r="S3" s="27" t="s">
        <v>35</v>
      </c>
      <c r="T3" s="28" t="s">
        <v>8</v>
      </c>
      <c r="U3" s="27" t="s">
        <v>36</v>
      </c>
      <c r="V3" s="27" t="s">
        <v>37</v>
      </c>
      <c r="W3" s="27" t="s">
        <v>38</v>
      </c>
      <c r="X3" s="27" t="s">
        <v>39</v>
      </c>
      <c r="Y3" s="27" t="s">
        <v>40</v>
      </c>
      <c r="Z3" s="27" t="s">
        <v>41</v>
      </c>
      <c r="AA3" s="27" t="s">
        <v>42</v>
      </c>
      <c r="AB3" s="27" t="s">
        <v>43</v>
      </c>
      <c r="AC3" s="29" t="s">
        <v>44</v>
      </c>
      <c r="AD3" s="27" t="s">
        <v>45</v>
      </c>
      <c r="AE3" s="30" t="s">
        <v>46</v>
      </c>
      <c r="AF3" s="31" t="s">
        <v>47</v>
      </c>
      <c r="AG3" s="32" t="s">
        <v>48</v>
      </c>
      <c r="AH3" s="31" t="s">
        <v>49</v>
      </c>
      <c r="AI3" s="33" t="s">
        <v>50</v>
      </c>
      <c r="AJ3" s="34" t="s">
        <v>51</v>
      </c>
      <c r="AK3" s="35" t="s">
        <v>52</v>
      </c>
      <c r="AL3" s="25" t="s">
        <v>53</v>
      </c>
      <c r="AM3" s="25" t="s">
        <v>54</v>
      </c>
      <c r="AN3" s="25" t="s">
        <v>55</v>
      </c>
      <c r="AO3" s="25" t="s">
        <v>56</v>
      </c>
      <c r="AP3" s="25" t="s">
        <v>57</v>
      </c>
      <c r="AQ3" s="25" t="s">
        <v>58</v>
      </c>
      <c r="AR3" s="25" t="s">
        <v>59</v>
      </c>
      <c r="AS3" s="25" t="s">
        <v>60</v>
      </c>
      <c r="AT3" s="25" t="s">
        <v>61</v>
      </c>
      <c r="AU3" s="25" t="s">
        <v>62</v>
      </c>
      <c r="AV3" s="25" t="s">
        <v>63</v>
      </c>
      <c r="AW3" s="25" t="s">
        <v>64</v>
      </c>
      <c r="AX3" s="25" t="s">
        <v>65</v>
      </c>
      <c r="AY3" s="36" t="s">
        <v>66</v>
      </c>
      <c r="AZ3" s="36" t="s">
        <v>67</v>
      </c>
      <c r="BA3" s="36" t="s">
        <v>68</v>
      </c>
      <c r="BB3" s="36" t="s">
        <v>69</v>
      </c>
      <c r="BC3" s="36" t="s">
        <v>70</v>
      </c>
      <c r="BD3" s="36" t="s">
        <v>71</v>
      </c>
      <c r="BE3" s="36" t="s">
        <v>72</v>
      </c>
      <c r="BF3" s="36" t="s">
        <v>73</v>
      </c>
      <c r="BG3" s="36" t="s">
        <v>74</v>
      </c>
      <c r="BH3" s="37" t="s">
        <v>75</v>
      </c>
      <c r="BI3" s="37" t="s">
        <v>76</v>
      </c>
      <c r="BJ3" s="37" t="s">
        <v>77</v>
      </c>
      <c r="BK3" s="37" t="s">
        <v>78</v>
      </c>
      <c r="BL3" s="38" t="s">
        <v>79</v>
      </c>
      <c r="BM3" s="38" t="s">
        <v>80</v>
      </c>
      <c r="BN3" s="38" t="s">
        <v>81</v>
      </c>
      <c r="BO3" s="323" t="s">
        <v>82</v>
      </c>
      <c r="BP3" s="323" t="s">
        <v>83</v>
      </c>
      <c r="BQ3" s="39" t="s">
        <v>84</v>
      </c>
      <c r="BR3" s="39" t="s">
        <v>85</v>
      </c>
      <c r="BS3" s="39" t="s">
        <v>86</v>
      </c>
      <c r="BU3" s="323"/>
    </row>
    <row r="4" spans="1:73" s="67" customFormat="1" x14ac:dyDescent="0.35">
      <c r="A4" s="40">
        <v>1</v>
      </c>
      <c r="B4" s="41"/>
      <c r="C4" s="42" t="str">
        <f t="shared" ref="C4:C59" si="0">$H$2&amp;$C$2&amp;$D$2&amp;"00000"&amp;A4</f>
        <v>121000001</v>
      </c>
      <c r="D4" s="42" t="str">
        <f t="shared" ref="D4:D59" si="1">C4&amp;"/"&amp;MID(YEAR($F$2),3,2)</f>
        <v>121000001/20</v>
      </c>
      <c r="E4" s="43" t="str">
        <f>TEXT(DATE(YEAR($F$2),MONTH($F$2),1),"ГГГГ-ММ-ДД")</f>
        <v>2020-01-01</v>
      </c>
      <c r="F4" s="43" t="str">
        <f t="shared" ref="F4:F59" si="2">TEXT(DATE(YEAR($F$2)+1,MONTH($F$2),1),"ГГГГ-ММ-ДД")</f>
        <v>2021-01-01</v>
      </c>
      <c r="G4" s="44" t="str">
        <f t="shared" ref="G4:G59" si="3">$I$2&amp;C4</f>
        <v>2121000001</v>
      </c>
      <c r="H4" s="45">
        <f>$C$2</f>
        <v>2</v>
      </c>
      <c r="I4" s="46">
        <v>3</v>
      </c>
      <c r="J4" s="47" t="str">
        <f>$J$2&amp;$C$2&amp;$D$2&amp;10000</f>
        <v>32110000</v>
      </c>
      <c r="K4" s="48" t="str">
        <f>"Б-"&amp;J4&amp;"-1"</f>
        <v>Б-32110000-1</v>
      </c>
      <c r="L4" s="49" t="str">
        <f t="shared" ref="L4:L59" si="4">TEXT(DATE(YEAR($F$2),MONTH($F$2),1),"ГГГГ-ММ-ДД")</f>
        <v>2020-01-01</v>
      </c>
      <c r="M4" s="48" t="s">
        <v>87</v>
      </c>
      <c r="N4" s="50">
        <f>Y4</f>
        <v>20000</v>
      </c>
      <c r="O4" s="48" t="s">
        <v>88</v>
      </c>
      <c r="P4" s="46">
        <v>1</v>
      </c>
      <c r="Q4" s="48">
        <v>20</v>
      </c>
      <c r="R4" s="51">
        <f t="shared" ref="R4:R15" si="5">S4</f>
        <v>7</v>
      </c>
      <c r="S4" s="51">
        <v>7</v>
      </c>
      <c r="T4" s="52" t="str">
        <f t="shared" ref="T4:T56" si="6">$K$2&amp;J4&amp;"1"</f>
        <v>4321100001</v>
      </c>
      <c r="U4" s="53" t="str">
        <f>T4&amp;1</f>
        <v>43211000011</v>
      </c>
      <c r="V4" s="48">
        <v>1</v>
      </c>
      <c r="W4" s="49" t="str">
        <f t="shared" ref="W4:W59" ca="1" si="7">TEXT(DATE(YEAR($F$2),MONTH($F$2),RANDBETWEEN(1,9)),"ГГГГ-ММ-ДД")</f>
        <v>2020-01-06</v>
      </c>
      <c r="X4" s="48"/>
      <c r="Y4" s="54">
        <v>20000</v>
      </c>
      <c r="Z4" s="54">
        <f t="shared" ref="Z4:Z56" si="8">Y4-(Y4/1.2)</f>
        <v>3333.3333333333321</v>
      </c>
      <c r="AA4" s="48">
        <v>0</v>
      </c>
      <c r="AB4" s="55" t="s">
        <v>89</v>
      </c>
      <c r="AC4" s="54">
        <f t="shared" ref="AC4:AC59" si="9">N4</f>
        <v>20000</v>
      </c>
      <c r="AD4" s="56">
        <v>0</v>
      </c>
      <c r="AE4" s="57" t="str">
        <f>$L$2&amp;J4</f>
        <v>532110000</v>
      </c>
      <c r="AF4" s="58">
        <f t="shared" ref="AF4:AF56" si="10">Y4-Z4</f>
        <v>16666.666666666668</v>
      </c>
      <c r="AG4" s="59"/>
      <c r="AH4" s="58">
        <f>AI4/(1+Q4/100)</f>
        <v>16666.666666666668</v>
      </c>
      <c r="AI4" s="60">
        <f t="shared" ref="AI4:AI46" si="11">Y4</f>
        <v>20000</v>
      </c>
      <c r="AJ4" s="49" t="str">
        <f t="shared" ref="AJ4:AJ46" si="12">TEXT(DATE(YEAR($F$2),MONTH($F$2)+1,0),"ГГГГ-ММ-ДД")</f>
        <v>2020-01-31</v>
      </c>
      <c r="AK4" s="61" t="str">
        <f t="shared" ref="AK4:AK59" si="13">"888"&amp;AE4</f>
        <v>888532110000</v>
      </c>
      <c r="AL4" s="56" t="str">
        <f t="shared" ref="AL4:AL59" si="14">C4&amp;1</f>
        <v>1210000011</v>
      </c>
      <c r="AM4" s="62"/>
      <c r="AN4" s="62"/>
      <c r="AO4" s="56" t="s">
        <v>89</v>
      </c>
      <c r="AP4" s="56" t="s">
        <v>89</v>
      </c>
      <c r="AQ4" s="56"/>
      <c r="AR4" s="56"/>
      <c r="AS4" s="63" t="str">
        <f t="shared" ref="AS4:AS56" si="15">AK4</f>
        <v>888532110000</v>
      </c>
      <c r="AT4" s="61" t="str">
        <f t="shared" ref="AT4:AT59" si="16">"55"&amp;J4</f>
        <v>5532110000</v>
      </c>
      <c r="AU4" s="53" t="str">
        <f t="shared" ref="AU4:AU59" si="17">"99"&amp;J4</f>
        <v>9932110000</v>
      </c>
      <c r="AV4" s="53">
        <f t="shared" ref="AV4:AV59" si="18">S4</f>
        <v>7</v>
      </c>
      <c r="AW4" s="53" t="str">
        <f t="shared" ref="AW4:AW59" si="19">"77"&amp;J4</f>
        <v>7732110000</v>
      </c>
      <c r="AX4" s="53" t="str">
        <f>"77"&amp;AE4</f>
        <v>77532110000</v>
      </c>
      <c r="AY4" s="53">
        <v>0</v>
      </c>
      <c r="AZ4" s="53">
        <v>0</v>
      </c>
      <c r="BA4" s="49" t="str">
        <f t="shared" ref="BA4:BA59" si="20">TEXT(DATE(YEAR($F$2),MONTH($F$2),1),"ГГГГ-ММ-ДД")</f>
        <v>2020-01-01</v>
      </c>
      <c r="BB4" s="49" t="str">
        <f t="shared" ref="BB4:BB59" si="21">TEXT(DATE(YEAR($F$2),MONTH($F$2)+1,0),"ГГГГ-ММ-ДД")</f>
        <v>2020-01-31</v>
      </c>
      <c r="BC4" s="64" t="s">
        <v>90</v>
      </c>
      <c r="BD4" s="65" t="str">
        <f>"a"&amp;J4</f>
        <v>a32110000</v>
      </c>
      <c r="BE4" s="61"/>
      <c r="BF4" s="61"/>
      <c r="BG4" s="55"/>
      <c r="BH4" s="66"/>
      <c r="BI4" s="66"/>
      <c r="BJ4" s="66"/>
      <c r="BK4" s="66"/>
      <c r="BL4" s="53"/>
      <c r="BM4" s="53"/>
      <c r="BN4" s="53"/>
      <c r="BO4" s="325" t="s">
        <v>91</v>
      </c>
      <c r="BP4" s="324"/>
      <c r="BU4" s="357" t="str">
        <f t="shared" ref="BU4:BU59" ca="1" si="22">IF(((LEN(C4)&gt;0) *(C4&lt;&gt;C3)=1), "insert into x_t_contract2(TMP_ID,ID,EXTERNAL_ID,CLIENT_ID) values(s_x_t_contract2.NEXTVAL, "&amp;C4&amp;", '"&amp;D4&amp;"',"&amp;G4&amp;");","")&amp;IF(((LEN(C4)&gt;0) *(C4&lt;&gt;C3)=1), "insert into x_t_contract_collateral(TMP_ID,ID,CONTRACT2_ID,DT,IS_SIGNED) values(s_x_t_contract_collateral.NEXTVAL, "&amp;AL4&amp;", "&amp;C4&amp;", date'"&amp;E4&amp;"', date'"&amp;E4&amp;"');","")&amp;         IF(((LEN(C4)&gt;0) *(C4&lt;&gt;C3)=1),"insert into x_mv_contract_signed_attr (TMP_ID,CONTRACT_ID,COLLATERAL_ID,CODE,VALUE_DT) values (s_x_mv_contract_signed_attr.NEXTVAL, "&amp;C4&amp;", "&amp;AL4&amp;",'FINISH_DT' ,date'"&amp;F4&amp;"');","")&amp;
IF(((LEN(C4)&gt;0) *(C4&lt;&gt;C3)=1), "insert into x_mv_contract_signed_attr_hist(TMP_ID,VALUE_NUM,UPDATE_DT,CONTRACT2_ID,CODE,CL_DT,STAMP,DT) values(s_x_mv_contract_signed_attr_hist.NEXTVAL, "&amp;$E$2&amp;", date'"&amp;E4&amp;"', "&amp;C4&amp;",'FIRM',date'"&amp;E4&amp;"',"&amp;AS4&amp;",date'"&amp;E4&amp;"');","")&amp;IF(((LEN(C4)&gt;0) *(C4&lt;&gt;C3)*($G$2="opt")=1), "insert into x_mv_contract_signed_attr_hist(TMP_ID,VALUE_NUM,UPDATE_DT,CONTRACT2_ID,CODE,CL_DT,STAMP,DT) values(s_x_mv_contract_signed_attr_hist.NEXTVAL, "&amp;H4&amp;", date'"&amp;E4&amp;"', "&amp;C4&amp;",'WHOLESALE_AGENT_PREMIUM_AWARDS_SCALE_TYPE',date'"&amp;E4&amp;"',"&amp;AS4&amp;",date'"&amp;E4&amp;"');","")&amp;IF(((LEN(C4)&gt;0) *(C4&lt;&gt;C3)*($G$2="comm")=1), "insert into x_mv_contract_signed_attr(TMP_ID,VALUE_NUM,CONTRACT_ID,CODE,DT,COLLATERAL_ID) values(s_x_mv_contract_signed_attr.NEXTVAL, "&amp;H4&amp;","&amp;C4&amp;",'COMMISSION_TYPE',date'"&amp;E4&amp;"', "&amp;AL4&amp;");","")&amp;IF(((LEN(C4)&gt;0) *(C4&lt;&gt;C3)*($G$2="opt")=1), "insert into x_mv_contract_signed_attr_hist(TMP_ID,VALUE_NUM,UPDATE_DT,CONTRACT2_ID,CODE,CL_DT,STAMP,DT) values(s_x_mv_contract_signed_attr_hist.NEXTVAL, "&amp;I4&amp;", date'"&amp;E4&amp;"', "&amp;C4&amp;",'PAYMENT_TYPE',date'"&amp;E4&amp;"',"&amp;AS4&amp;",date'"&amp;E4&amp;"');","")&amp;IF(((LEN(C4)&gt;0) *(C4&lt;&gt;C3)*($G$2="comm")=1), "insert into x_mv_contract_signed_attr(TMP_ID,VALUE_NUM,CONTRACT_ID,CODE,DT,COLLATERAL_ID) values(s_x_mv_contract_signed_attr.NEXTVAL,  "&amp;I4&amp;","&amp;C4&amp;",'PAYMENT_TYPE',date'"&amp;E4&amp;"', "&amp;AL4&amp;");","")&amp;IF(LEN(BG4)&gt;0, "insert into x_mv_contract_signed_attr_hist(TMP_ID,VALUE_NUM,UPDATE_DT,CONTRACT2_ID,CODE,CL_DT,STAMP,DT) values(s_x_mv_contract_signed_attr_hist.NEXTVAL, "&amp;BG4&amp;", date'"&amp;E4&amp;"', "&amp;C4&amp;",'AR_PAYMENT_CONTROL_TYPE',date'"&amp;E4&amp;"',"&amp;AS4&amp;",date'"&amp;E4&amp;"');","")&amp;
IF(((LEN(J4)&gt;0) *(J4&lt;&gt;J3)*(N4&lt;&gt;"null")=1), "insert into x_t_invoice (TMP_ID,ID,DT, CLIENT_ID,EXTERNAL_ID,CONTRACT_ID,TOTAL_SUM,CURRENCY,DISCOUNT_TYPE,COMMISSION_TYPE,TYPE,LOYAL_CLIENTS,NDS,NDS_PCT,PERSON_ID) values (s_x_t_invoice.NEXTVAL, "&amp;J4&amp;", date'"&amp;L4&amp;"',"&amp;G4&amp;",'"&amp;K4&amp;"',"&amp;IF((LEN(C4)&gt;0),""&amp;C4&amp;"","null")&amp;","&amp;N4&amp;",'"&amp;O4&amp;"',"&amp;R4&amp;","&amp;R4&amp;",'"&amp;M4&amp;"',"&amp;AD4&amp;","&amp;P4&amp;","&amp;Q4&amp;", "&amp;AX4&amp;");","")&amp;IF(((LEN(AX4)&gt;0) *(AX4&lt;&gt;AX3)=1), "insert into x_t_person (TMP_ID,ID) values (s_x_t_person.NEXTVAL, "&amp;AX4&amp;");","")&amp;
IF(AQ4=1,"insert into x_t_extprops(TMP_ID, CLASSNAME,ATTRNAME,OBJECT_ID,VALUE_NUM) values (s_x_t_extprops.NEXTVAL, 'PersonalAccount', 'subclient_id',"&amp;AR4&amp;" , "&amp;AE4&amp;");insert into x_t_invoice_repayment(TMP_ID, INVOICE_ID,REPAYMENT_INVOICE_ID) values (s_x_t_invoice_repayment.NEXTVAL,"&amp;AR4&amp;" , "&amp;J4&amp;");","")&amp;IF(((LEN(T4)&gt;0) *(T4&lt;&gt;T3)=1), "insert into x_t_act_internal(TMP_ID,ID,DT,CLIENT_ID,INVOICE_ID,HIDDEN,AMOUNT,EXTERNAL_ID,PAYMENT_TERM_DT,IS_LOYAL,TYPE) values (s_x_t_act_internal.NEXTVAL, "&amp;T4&amp;",date'"&amp;W4&amp;"',"&amp;G4&amp;", "&amp;J4&amp;"    ,"&amp;V4&amp;",  "&amp;AC4&amp;"  ,'"&amp;U4&amp;"',"&amp;IF((LEN(X4)&gt;0),"date'"&amp;X4&amp;"'","null")&amp;", "&amp;AD4&amp;",'generic');","")&amp;
IF(((LEN(T4)&gt;0) *(Y4&lt;&gt;"null")=1),"insert into x_t_act_trans(TMP_ID, ACT_ID, CONSUME_ID, AMOUNT, AMOUNT_NDS, AMOUNT_NSP, NETTING, COMMISSION_TYPE) values (s_x_t_act_trans.NEXTVAL, "&amp;T4&amp;",  "&amp;AT4&amp;", "&amp;Y4&amp;", "&amp;Z4&amp;",  "&amp;AA4&amp;","&amp;AB4&amp;", "&amp;S4&amp;");","")&amp;
IF(((LEN(AT4)&gt;0)*(AT4&lt;&gt;AT3)=1),"insert into x_t_consume (TMP_ID, ID, PARENT_ORDER_ID) values (s_x_t_consume.NEXTVAL, "&amp;AT4&amp;",  "&amp;AU4&amp;");","")&amp;
IF(((LEN(AU4)&gt;0)*(AU4&lt;&gt;AU3))=1,"insert into x_t_order(TMP_ID, ID, SERVICE_ID, SERVICE_ORDER_ID, CLIENT_ID) values (s_x_t_order.NEXTVAL, "&amp;AU4&amp;",  "&amp;AV4&amp;",  "&amp;AW4&amp;",  "&amp;AE4&amp;" );","")&amp;IF(LEN(AI4)&gt;0,"insert into x_mv_oebs_receipts_2(TMP_ID, INVOICE_EID, SUM, DT, DOC_DATE, COMISS_DATE, PAYMENT_NUMBER, SOURCE_TYPE) values (s_x_mv_oebs_receipts_2.NEXTVAL, '"&amp;K4&amp;"', "&amp;AI4&amp;", date'"&amp;AJ4&amp;"',date'"&amp;AJ4&amp;"', null, '"&amp;AK4&amp;"' ,'PAYCASH');","")&amp;
IF(((AP4&lt;&gt;AP3)* (AP5&lt;&gt;"null")=1),"insert into x_mv_ui_contract_apex (TMP_ID,CONTRACT_ID,CONTRACT_EID,DT,FINISH_DT,CLIENT_ID,AGENCY_ID) values (s_x_mv_ui_contract_apex.NEXTVAL, "&amp;C4&amp;", '"&amp;D4&amp;"',"&amp;IF((LEN(AM4)&gt;0),"date'"&amp;AM4&amp;"'","null")&amp;", "&amp;IF((LEN(AN4)&gt;0),"date'"&amp;AN4&amp;"'","null")&amp;","&amp;AP4&amp;","&amp;G4&amp;" );","")&amp;IF(AP4&lt;&gt;"null","insert into x_mv_contract_signed_attr (TMP_ID,CONTRACT_ID,COLLATERAL_ID,CODE,KEY_NUM,COLLATERAL_DT,VALUE_NUM) values (s_x_mv_contract_signed_attr.NEXTVAL, "&amp;C4&amp;", "&amp;AL4&amp;",'BRAND_CLIENTS' , "&amp;AE4&amp;", "&amp;IF((LEN(AM4)&gt;0),"date'"&amp;AM4&amp;"'","null")&amp;",  "&amp;AO4&amp;");","")&amp;IF(LEN(BA4)&gt;0,"insert into x_yt_ar_direct_domain_stats (ID,IS_GRAY,DOMAIN,IS_BLACKLIST,SERVICE_ID,COST,BILLING_EXPORT_ID,FROM_DT,TILL_DT,SERVICE_ORDER_ID) values(s_x_yt_ar_direct_domain_stats.NEXTVAL, "&amp;AY4&amp;", '"&amp;BD4&amp;"', "&amp;AZ4&amp;","&amp;AV4&amp;","&amp;BC4&amp;","&amp;AW4&amp;",  date'"&amp;BA4&amp;"',to_date('"&amp;BB4&amp;"'||' '||'23:59:59','YYYY-MM-DD HH24:MI:SS'),"&amp;AW4&amp;");","")&amp;IF(LEN(BE4)&gt;0,"insert into x_yt_fin_docs (ID, CONTRACT_EID, AGENCY_ID, FROM_DT, RECEIVE_DT) values (s_x_yt_fin_docs.NEXTVAL, '"&amp;D4&amp;"', "&amp;G4&amp;", date'"&amp;BE4&amp;"', date'"&amp;BF4&amp;"');","")&amp; IF(((LEN(BL4)&gt;0)*(LEN(BM4)&gt;0)=1), "insert into x_mv_contract_signed_attr_hist(TMP_ID,VALUE_DT,CODE,COLLATERAL_ID,CL_DT,CONTRACT2_ID) values(s_x_mv_contract_signed_attr_hist.NEXTVAL, date'"&amp;AN4&amp;"', 'CONSOLIDATION_FINISH_DT', "&amp;AL4&amp;",date'"&amp;AM4&amp;"',"&amp;C4&amp;");insert into x_mv_contract_signed_attr_hist(TMP_ID,VALUE_NUM,CODE,COLLATERAL_ID,CL_DT,CONTRACT2_ID,KEY_NUM) values(s_x_mv_contract_signed_attr_hist.NEXTVAL, "&amp;AO4&amp;", 'LINKED_REWARD_CONTRACTS', "&amp;AL4&amp;",date'"&amp;AM4&amp;"',"&amp;C4&amp;","&amp;BL4&amp;");","")&amp; IF(((LEN(BL4)&gt;0)*(LEN(BM4)=0)=1), "insert into x_mv_contract_signed_attr_hist(TMP_ID,VALUE_NUM,CODE,COLLATERAL_ID,CL_DT,CONTRACT2_ID,KEY_NUM) values(s_x_mv_contract_signed_attr_hist.NEXTVAL, "&amp;AO4&amp;", 'LINKED_REWARD_CONTRACTS', "&amp;AL4&amp;",date'"&amp;AM4&amp;"',"&amp;C4&amp;","&amp;BL4&amp;");","")&amp;IF(LEN(BM4)&gt;0, "insert into x_mv_contract_signed_attr_hist(TMP_ID,VALUE_NUM,CL_DT,CODE,COLLATERAL_ID,CONTRACT2_ID) values(s_x_mv_contract_signed_attr_hist.NEXTVAL,"&amp;BM4&amp;", date'"&amp;AM4&amp;"','REWARD_CONSOLIDATION_PERIOD', "&amp;AL4&amp;","&amp;C4&amp;");","")&amp;IF(LEN(BN4)&gt;0, "insert into x_mv_contract_signed_attr_hist(TMP_ID,VALUE_NUM,CL_DT,CODE,COLLATERAL_ID,CONTRACT2_ID) values(s_x_mv_contract_signed_attr_hist.NEXTVAL,"&amp;BN4&amp;", date'"&amp;AM4&amp;"','REWARD_CONSOLIDATION_TYPE', "&amp;AL4&amp;","&amp;C4&amp;");","")&amp;IF(LEN(BH4)&gt;0, "insert into x_yt_loyal_domains(TMP_ID,DOMAIN,PERIOD) values(s_x_yt_loyal_domains.NEXTVAL,'"&amp;BD4&amp;"', date'"&amp;BI4&amp;"');","")&amp;IF(LEN(BJ4)&gt;0, "insert into x_yt_new_domains(TMP_ID,DOMAIN,PERIOD) values(s_x_yt_new_domains.NEXTVAL,'"&amp;BD4&amp;"', date'"&amp;BK4&amp;"');","")</f>
        <v>insert into x_t_contract2(TMP_ID,ID,EXTERNAL_ID,CLIENT_ID) values(s_x_t_contract2.NEXTVAL, 121000001, '121000001/20',2121000001);insert into x_t_contract_collateral(TMP_ID,ID,CONTRACT2_ID,DT,IS_SIGNED) values(s_x_t_contract_collateral.NEXTVAL, 1210000011, 121000001, date'2020-01-01', date'2020-01-01');insert into x_mv_contract_signed_attr (TMP_ID,CONTRACT_ID,COLLATERAL_ID,CODE,VALUE_DT) values (s_x_mv_contract_signed_attr.NEXTVAL, 121000001, 1210000011,'FINISH_DT' ,date'2021-01-01');insert into x_mv_contract_signed_attr_hist(TMP_ID,VALUE_NUM,UPDATE_DT,CONTRACT2_ID,CODE,CL_DT,STAMP,DT) values(s_x_mv_contract_signed_attr_hist.NEXTVAL, 1, date'2020-01-01', 121000001,'FIRM',date'2020-01-01',888532110000,date'2020-01-01');insert into x_mv_contract_signed_attr_hist(TMP_ID,VALUE_NUM,UPDATE_DT,CONTRACT2_ID,CODE,CL_DT,STAMP,DT) values(s_x_mv_contract_signed_attr_hist.NEXTVAL, 2, date'2020-01-01', 121000001,'WHOLESALE_AGENT_PREMIUM_AWARDS_SCALE_TYPE',date'2020-01-01',888532110000,date'2020-01-01');insert into x_mv_contract_signed_attr_hist(TMP_ID,VALUE_NUM,UPDATE_DT,CONTRACT2_ID,CODE,CL_DT,STAMP,DT) values(s_x_mv_contract_signed_attr_hist.NEXTVAL, 3, date'2020-01-01', 121000001,'PAYMENT_TYPE',date'2020-01-01',888532110000,date'2020-01-01');insert into x_t_invoice (TMP_ID,ID,DT, CLIENT_ID,EXTERNAL_ID,CONTRACT_ID,TOTAL_SUM,CURRENCY,DISCOUNT_TYPE,COMMISSION_TYPE,TYPE,LOYAL_CLIENTS,NDS,NDS_PCT,PERSON_ID) values (s_x_t_invoice.NEXTVAL, 32110000, date'2020-01-01',2121000001,'Б-32110000-1',121000001,20000,'RUR',7,7,'y_invoice',0,1,20, 77532110000);insert into x_t_person (TMP_ID,ID) values (s_x_t_person.NEXTVAL, 77532110000);insert into x_t_act_internal(TMP_ID,ID,DT,CLIENT_ID,INVOICE_ID,HIDDEN,AMOUNT,EXTERNAL_ID,PAYMENT_TERM_DT,IS_LOYAL,TYPE) values (s_x_t_act_internal.NEXTVAL, 4321100001,date'2020-01-06',2121000001, 32110000    ,1,  20000  ,'43211000011',null, 0,'generic');insert into x_t_act_trans(TMP_ID, ACT_ID, CONSUME_ID, AMOUNT, AMOUNT_NDS, AMOUNT_NSP, NETTING, COMMISSION_TYPE) values (s_x_t_act_trans.NEXTVAL, 4321100001,  5532110000, 20000, 3333.33333333333,  0,null, 7);insert into x_t_consume (TMP_ID, ID, PARENT_ORDER_ID) values (s_x_t_consume.NEXTVAL, 5532110000,  9932110000);insert into x_t_order(TMP_ID, ID, SERVICE_ID, SERVICE_ORDER_ID, CLIENT_ID) values (s_x_t_order.NEXTVAL, 9932110000,  7,  7732110000,  532110000 );insert into x_mv_oebs_receipts_2(TMP_ID, INVOICE_EID, SUM, DT, DOC_DATE, COMISS_DATE, PAYMENT_NUMBER, SOURCE_TYPE) values (s_x_mv_oebs_receipts_2.NEXTVAL, 'Б-32110000-1', 20000, date'2020-01-31',date'2020-01-31', null, '888532110000' ,'PAYCASH');insert into x_yt_ar_direct_domain_stats (ID,IS_GRAY,DOMAIN,IS_BLACKLIST,SERVICE_ID,COST,BILLING_EXPORT_ID,FROM_DT,TILL_DT,SERVICE_ORDER_ID) values(s_x_yt_ar_direct_domain_stats.NEXTVAL, 0, 'a32110000', 0,7,3330000000,7732110000,  date'2020-01-01',to_date('2020-01-31'||' '||'23:59:59','YYYY-MM-DD HH24:MI:SS'),7732110000);</v>
      </c>
    </row>
    <row r="5" spans="1:73" s="67" customFormat="1" x14ac:dyDescent="0.35">
      <c r="A5" s="40">
        <v>1</v>
      </c>
      <c r="B5" s="41"/>
      <c r="C5" s="42" t="str">
        <f t="shared" si="0"/>
        <v>121000001</v>
      </c>
      <c r="D5" s="42" t="str">
        <f t="shared" si="1"/>
        <v>121000001/20</v>
      </c>
      <c r="E5" s="43" t="str">
        <f t="shared" ref="E5:E59" si="23">TEXT(DATE(YEAR($F$2),MONTH($F$2),1),"ГГГГ-ММ-ДД")</f>
        <v>2020-01-01</v>
      </c>
      <c r="F5" s="43" t="str">
        <f t="shared" si="2"/>
        <v>2021-01-01</v>
      </c>
      <c r="G5" s="44" t="str">
        <f t="shared" si="3"/>
        <v>2121000001</v>
      </c>
      <c r="H5" s="45">
        <f t="shared" ref="H5:H19" si="24">$C$2</f>
        <v>2</v>
      </c>
      <c r="I5" s="46">
        <v>3</v>
      </c>
      <c r="J5" s="52">
        <f>J4+1</f>
        <v>32110001</v>
      </c>
      <c r="K5" s="48" t="str">
        <f t="shared" ref="K5:K56" si="25">"Б-"&amp;J5&amp;"-1"</f>
        <v>Б-32110001-1</v>
      </c>
      <c r="L5" s="49" t="str">
        <f t="shared" si="4"/>
        <v>2020-01-01</v>
      </c>
      <c r="M5" s="48" t="s">
        <v>87</v>
      </c>
      <c r="N5" s="50">
        <f t="shared" ref="N5:N59" si="26">Y5</f>
        <v>20000</v>
      </c>
      <c r="O5" s="48" t="s">
        <v>88</v>
      </c>
      <c r="P5" s="46">
        <v>1</v>
      </c>
      <c r="Q5" s="48">
        <v>20</v>
      </c>
      <c r="R5" s="51">
        <f t="shared" si="5"/>
        <v>7</v>
      </c>
      <c r="S5" s="51">
        <v>7</v>
      </c>
      <c r="T5" s="52" t="str">
        <f t="shared" si="6"/>
        <v>4321100011</v>
      </c>
      <c r="U5" s="53" t="str">
        <f t="shared" ref="U5:U56" si="27">T5&amp;1</f>
        <v>43211000111</v>
      </c>
      <c r="V5" s="48">
        <v>1</v>
      </c>
      <c r="W5" s="49" t="str">
        <f t="shared" ca="1" si="7"/>
        <v>2020-01-01</v>
      </c>
      <c r="X5" s="48"/>
      <c r="Y5" s="54">
        <v>20000</v>
      </c>
      <c r="Z5" s="54">
        <f t="shared" si="8"/>
        <v>3333.3333333333321</v>
      </c>
      <c r="AA5" s="48">
        <v>0</v>
      </c>
      <c r="AB5" s="55" t="s">
        <v>89</v>
      </c>
      <c r="AC5" s="54">
        <f t="shared" si="9"/>
        <v>20000</v>
      </c>
      <c r="AD5" s="56">
        <v>0</v>
      </c>
      <c r="AE5" s="52">
        <f>AE4+1</f>
        <v>532110001</v>
      </c>
      <c r="AF5" s="58">
        <f t="shared" si="10"/>
        <v>16666.666666666668</v>
      </c>
      <c r="AG5" s="59"/>
      <c r="AH5" s="58">
        <f t="shared" ref="AH5:AH45" si="28">AI5/(1+Q5/100)</f>
        <v>16666.666666666668</v>
      </c>
      <c r="AI5" s="60">
        <f t="shared" si="11"/>
        <v>20000</v>
      </c>
      <c r="AJ5" s="49" t="str">
        <f t="shared" si="12"/>
        <v>2020-01-31</v>
      </c>
      <c r="AK5" s="61" t="str">
        <f t="shared" si="13"/>
        <v>888532110001</v>
      </c>
      <c r="AL5" s="56" t="str">
        <f t="shared" si="14"/>
        <v>1210000011</v>
      </c>
      <c r="AM5" s="62"/>
      <c r="AN5" s="62"/>
      <c r="AO5" s="56" t="s">
        <v>89</v>
      </c>
      <c r="AP5" s="56" t="s">
        <v>89</v>
      </c>
      <c r="AQ5" s="56"/>
      <c r="AR5" s="56"/>
      <c r="AS5" s="63" t="str">
        <f t="shared" si="15"/>
        <v>888532110001</v>
      </c>
      <c r="AT5" s="61" t="str">
        <f t="shared" si="16"/>
        <v>5532110001</v>
      </c>
      <c r="AU5" s="53" t="str">
        <f t="shared" si="17"/>
        <v>9932110001</v>
      </c>
      <c r="AV5" s="53">
        <f t="shared" si="18"/>
        <v>7</v>
      </c>
      <c r="AW5" s="53" t="str">
        <f t="shared" si="19"/>
        <v>7732110001</v>
      </c>
      <c r="AX5" s="53" t="str">
        <f t="shared" ref="AX5:AX59" si="29">"77"&amp;AE5</f>
        <v>77532110001</v>
      </c>
      <c r="AY5" s="53">
        <v>0</v>
      </c>
      <c r="AZ5" s="53">
        <v>0</v>
      </c>
      <c r="BA5" s="49" t="str">
        <f t="shared" si="20"/>
        <v>2020-01-01</v>
      </c>
      <c r="BB5" s="49" t="str">
        <f t="shared" si="21"/>
        <v>2020-01-31</v>
      </c>
      <c r="BC5" s="64" t="s">
        <v>92</v>
      </c>
      <c r="BD5" s="65" t="str">
        <f>"b"&amp;J5</f>
        <v>b32110001</v>
      </c>
      <c r="BE5" s="65"/>
      <c r="BF5" s="65"/>
      <c r="BG5" s="65"/>
      <c r="BH5" s="66"/>
      <c r="BI5" s="66"/>
      <c r="BJ5" s="66"/>
      <c r="BK5" s="66"/>
      <c r="BL5" s="53"/>
      <c r="BM5" s="53"/>
      <c r="BN5" s="53"/>
      <c r="BO5" s="325" t="s">
        <v>93</v>
      </c>
      <c r="BP5" s="325">
        <v>1</v>
      </c>
      <c r="BQ5" s="50">
        <f t="shared" ref="BQ5:BQ7" si="30">AF9</f>
        <v>16666.666666666668</v>
      </c>
      <c r="BR5" s="68">
        <f>BQ5*0.13</f>
        <v>2166.666666666667</v>
      </c>
      <c r="BS5" s="68">
        <f>BR5</f>
        <v>2166.666666666667</v>
      </c>
      <c r="BT5" s="69"/>
      <c r="BU5" s="357" t="str">
        <f t="shared" ca="1" si="22"/>
        <v>insert into x_t_invoice (TMP_ID,ID,DT, CLIENT_ID,EXTERNAL_ID,CONTRACT_ID,TOTAL_SUM,CURRENCY,DISCOUNT_TYPE,COMMISSION_TYPE,TYPE,LOYAL_CLIENTS,NDS,NDS_PCT,PERSON_ID) values (s_x_t_invoice.NEXTVAL, 32110001, date'2020-01-01',2121000001,'Б-32110001-1',121000001,20000,'RUR',7,7,'y_invoice',0,1,20, 77532110001);insert into x_t_person (TMP_ID,ID) values (s_x_t_person.NEXTVAL, 77532110001);insert into x_t_act_internal(TMP_ID,ID,DT,CLIENT_ID,INVOICE_ID,HIDDEN,AMOUNT,EXTERNAL_ID,PAYMENT_TERM_DT,IS_LOYAL,TYPE) values (s_x_t_act_internal.NEXTVAL, 4321100011,date'2020-01-01',2121000001, 32110001    ,1,  20000  ,'43211000111',null, 0,'generic');insert into x_t_act_trans(TMP_ID, ACT_ID, CONSUME_ID, AMOUNT, AMOUNT_NDS, AMOUNT_NSP, NETTING, COMMISSION_TYPE) values (s_x_t_act_trans.NEXTVAL, 4321100011,  5532110001, 20000, 3333.33333333333,  0,null, 7);insert into x_t_consume (TMP_ID, ID, PARENT_ORDER_ID) values (s_x_t_consume.NEXTVAL, 5532110001,  9932110001);insert into x_t_order(TMP_ID, ID, SERVICE_ID, SERVICE_ORDER_ID, CLIENT_ID) values (s_x_t_order.NEXTVAL, 9932110001,  7,  7732110001,  532110001 );insert into x_mv_oebs_receipts_2(TMP_ID, INVOICE_EID, SUM, DT, DOC_DATE, COMISS_DATE, PAYMENT_NUMBER, SOURCE_TYPE) values (s_x_mv_oebs_receipts_2.NEXTVAL, 'Б-32110001-1', 20000, date'2020-01-31',date'2020-01-31', null, '888532110001' ,'PAYCASH');insert into x_yt_ar_direct_domain_stats (ID,IS_GRAY,DOMAIN,IS_BLACKLIST,SERVICE_ID,COST,BILLING_EXPORT_ID,FROM_DT,TILL_DT,SERVICE_ORDER_ID) values(s_x_yt_ar_direct_domain_stats.NEXTVAL, 0, 'b32110001', 0,7,3000000000,7732110001,  date'2020-01-01',to_date('2020-01-31'||' '||'23:59:59','YYYY-MM-DD HH24:MI:SS'),7732110001);</v>
      </c>
    </row>
    <row r="6" spans="1:73" s="67" customFormat="1" ht="15" customHeight="1" x14ac:dyDescent="0.35">
      <c r="A6" s="40">
        <v>1</v>
      </c>
      <c r="B6" s="41"/>
      <c r="C6" s="42" t="str">
        <f t="shared" si="0"/>
        <v>121000001</v>
      </c>
      <c r="D6" s="42" t="str">
        <f t="shared" si="1"/>
        <v>121000001/20</v>
      </c>
      <c r="E6" s="43" t="str">
        <f t="shared" si="23"/>
        <v>2020-01-01</v>
      </c>
      <c r="F6" s="43" t="str">
        <f t="shared" si="2"/>
        <v>2021-01-01</v>
      </c>
      <c r="G6" s="44" t="str">
        <f t="shared" si="3"/>
        <v>2121000001</v>
      </c>
      <c r="H6" s="45">
        <f t="shared" si="24"/>
        <v>2</v>
      </c>
      <c r="I6" s="46">
        <v>3</v>
      </c>
      <c r="J6" s="52">
        <f t="shared" ref="J6:J59" si="31">J5+1</f>
        <v>32110002</v>
      </c>
      <c r="K6" s="48" t="str">
        <f t="shared" si="25"/>
        <v>Б-32110002-1</v>
      </c>
      <c r="L6" s="49" t="str">
        <f t="shared" si="4"/>
        <v>2020-01-01</v>
      </c>
      <c r="M6" s="48" t="s">
        <v>87</v>
      </c>
      <c r="N6" s="50">
        <f t="shared" si="26"/>
        <v>20000</v>
      </c>
      <c r="O6" s="48" t="s">
        <v>88</v>
      </c>
      <c r="P6" s="46">
        <v>1</v>
      </c>
      <c r="Q6" s="48">
        <v>20</v>
      </c>
      <c r="R6" s="51">
        <f t="shared" si="5"/>
        <v>7</v>
      </c>
      <c r="S6" s="51">
        <v>7</v>
      </c>
      <c r="T6" s="52" t="str">
        <f t="shared" si="6"/>
        <v>4321100021</v>
      </c>
      <c r="U6" s="53" t="str">
        <f t="shared" si="27"/>
        <v>43211000211</v>
      </c>
      <c r="V6" s="48">
        <v>1</v>
      </c>
      <c r="W6" s="49" t="str">
        <f t="shared" ca="1" si="7"/>
        <v>2020-01-04</v>
      </c>
      <c r="X6" s="48"/>
      <c r="Y6" s="54">
        <v>20000</v>
      </c>
      <c r="Z6" s="54">
        <f t="shared" si="8"/>
        <v>3333.3333333333321</v>
      </c>
      <c r="AA6" s="48">
        <v>0</v>
      </c>
      <c r="AB6" s="55" t="s">
        <v>89</v>
      </c>
      <c r="AC6" s="54">
        <f t="shared" si="9"/>
        <v>20000</v>
      </c>
      <c r="AD6" s="56">
        <v>0</v>
      </c>
      <c r="AE6" s="52">
        <f t="shared" ref="AE6:AE59" si="32">AE5+1</f>
        <v>532110002</v>
      </c>
      <c r="AF6" s="58">
        <f t="shared" si="10"/>
        <v>16666.666666666668</v>
      </c>
      <c r="AG6" s="59"/>
      <c r="AH6" s="58">
        <f t="shared" si="28"/>
        <v>16666.666666666668</v>
      </c>
      <c r="AI6" s="60">
        <f t="shared" si="11"/>
        <v>20000</v>
      </c>
      <c r="AJ6" s="49" t="str">
        <f t="shared" si="12"/>
        <v>2020-01-31</v>
      </c>
      <c r="AK6" s="61" t="str">
        <f t="shared" si="13"/>
        <v>888532110002</v>
      </c>
      <c r="AL6" s="56" t="str">
        <f t="shared" si="14"/>
        <v>1210000011</v>
      </c>
      <c r="AM6" s="62"/>
      <c r="AN6" s="62"/>
      <c r="AO6" s="56" t="s">
        <v>89</v>
      </c>
      <c r="AP6" s="56" t="s">
        <v>89</v>
      </c>
      <c r="AQ6" s="56"/>
      <c r="AR6" s="56"/>
      <c r="AS6" s="63" t="str">
        <f t="shared" si="15"/>
        <v>888532110002</v>
      </c>
      <c r="AT6" s="61" t="str">
        <f t="shared" si="16"/>
        <v>5532110002</v>
      </c>
      <c r="AU6" s="53" t="str">
        <f t="shared" si="17"/>
        <v>9932110002</v>
      </c>
      <c r="AV6" s="53">
        <f t="shared" si="18"/>
        <v>7</v>
      </c>
      <c r="AW6" s="53" t="str">
        <f t="shared" si="19"/>
        <v>7732110002</v>
      </c>
      <c r="AX6" s="53" t="str">
        <f t="shared" si="29"/>
        <v>77532110002</v>
      </c>
      <c r="AY6" s="53">
        <v>0</v>
      </c>
      <c r="AZ6" s="53">
        <v>0</v>
      </c>
      <c r="BA6" s="49" t="str">
        <f t="shared" si="20"/>
        <v>2020-01-01</v>
      </c>
      <c r="BB6" s="49" t="str">
        <f t="shared" si="21"/>
        <v>2020-01-31</v>
      </c>
      <c r="BC6" s="64" t="s">
        <v>90</v>
      </c>
      <c r="BD6" s="65" t="str">
        <f>"c"&amp;J6</f>
        <v>c32110002</v>
      </c>
      <c r="BE6" s="65"/>
      <c r="BF6" s="65"/>
      <c r="BG6" s="65"/>
      <c r="BH6" s="66"/>
      <c r="BI6" s="66"/>
      <c r="BJ6" s="66"/>
      <c r="BK6" s="66"/>
      <c r="BL6" s="53"/>
      <c r="BM6" s="53"/>
      <c r="BN6" s="53"/>
      <c r="BO6" s="325"/>
      <c r="BP6" s="325">
        <v>2</v>
      </c>
      <c r="BQ6" s="50">
        <f t="shared" si="30"/>
        <v>16666.666666666668</v>
      </c>
      <c r="BR6" s="68">
        <f>BQ6*0.13</f>
        <v>2166.666666666667</v>
      </c>
      <c r="BS6" s="68">
        <f t="shared" ref="BS6:BS7" si="33">BR6</f>
        <v>2166.666666666667</v>
      </c>
      <c r="BU6" s="357" t="str">
        <f t="shared" ca="1" si="22"/>
        <v>insert into x_t_invoice (TMP_ID,ID,DT, CLIENT_ID,EXTERNAL_ID,CONTRACT_ID,TOTAL_SUM,CURRENCY,DISCOUNT_TYPE,COMMISSION_TYPE,TYPE,LOYAL_CLIENTS,NDS,NDS_PCT,PERSON_ID) values (s_x_t_invoice.NEXTVAL, 32110002, date'2020-01-01',2121000001,'Б-32110002-1',121000001,20000,'RUR',7,7,'y_invoice',0,1,20, 77532110002);insert into x_t_person (TMP_ID,ID) values (s_x_t_person.NEXTVAL, 77532110002);insert into x_t_act_internal(TMP_ID,ID,DT,CLIENT_ID,INVOICE_ID,HIDDEN,AMOUNT,EXTERNAL_ID,PAYMENT_TERM_DT,IS_LOYAL,TYPE) values (s_x_t_act_internal.NEXTVAL, 4321100021,date'2020-01-04',2121000001, 32110002    ,1,  20000  ,'43211000211',null, 0,'generic');insert into x_t_act_trans(TMP_ID, ACT_ID, CONSUME_ID, AMOUNT, AMOUNT_NDS, AMOUNT_NSP, NETTING, COMMISSION_TYPE) values (s_x_t_act_trans.NEXTVAL, 4321100021,  5532110002, 20000, 3333.33333333333,  0,null, 7);insert into x_t_consume (TMP_ID, ID, PARENT_ORDER_ID) values (s_x_t_consume.NEXTVAL, 5532110002,  9932110002);insert into x_t_order(TMP_ID, ID, SERVICE_ID, SERVICE_ORDER_ID, CLIENT_ID) values (s_x_t_order.NEXTVAL, 9932110002,  7,  7732110002,  532110002 );insert into x_mv_oebs_receipts_2(TMP_ID, INVOICE_EID, SUM, DT, DOC_DATE, COMISS_DATE, PAYMENT_NUMBER, SOURCE_TYPE) values (s_x_mv_oebs_receipts_2.NEXTVAL, 'Б-32110002-1', 20000, date'2020-01-31',date'2020-01-31', null, '888532110002' ,'PAYCASH');insert into x_yt_ar_direct_domain_stats (ID,IS_GRAY,DOMAIN,IS_BLACKLIST,SERVICE_ID,COST,BILLING_EXPORT_ID,FROM_DT,TILL_DT,SERVICE_ORDER_ID) values(s_x_yt_ar_direct_domain_stats.NEXTVAL, 0, 'c32110002', 0,7,3330000000,7732110002,  date'2020-01-01',to_date('2020-01-31'||' '||'23:59:59','YYYY-MM-DD HH24:MI:SS'),7732110002);</v>
      </c>
    </row>
    <row r="7" spans="1:73" s="67" customFormat="1" ht="15" customHeight="1" x14ac:dyDescent="0.35">
      <c r="A7" s="40">
        <v>1</v>
      </c>
      <c r="B7" s="41"/>
      <c r="C7" s="42" t="str">
        <f t="shared" si="0"/>
        <v>121000001</v>
      </c>
      <c r="D7" s="42" t="str">
        <f t="shared" si="1"/>
        <v>121000001/20</v>
      </c>
      <c r="E7" s="43" t="str">
        <f t="shared" si="23"/>
        <v>2020-01-01</v>
      </c>
      <c r="F7" s="43" t="str">
        <f t="shared" si="2"/>
        <v>2021-01-01</v>
      </c>
      <c r="G7" s="44" t="str">
        <f t="shared" si="3"/>
        <v>2121000001</v>
      </c>
      <c r="H7" s="45">
        <f t="shared" si="24"/>
        <v>2</v>
      </c>
      <c r="I7" s="46">
        <v>3</v>
      </c>
      <c r="J7" s="52">
        <f t="shared" si="31"/>
        <v>32110003</v>
      </c>
      <c r="K7" s="48" t="str">
        <f t="shared" si="25"/>
        <v>Б-32110003-1</v>
      </c>
      <c r="L7" s="49" t="str">
        <f t="shared" si="4"/>
        <v>2020-01-01</v>
      </c>
      <c r="M7" s="48" t="s">
        <v>87</v>
      </c>
      <c r="N7" s="50">
        <f t="shared" si="26"/>
        <v>20000</v>
      </c>
      <c r="O7" s="48" t="s">
        <v>88</v>
      </c>
      <c r="P7" s="46">
        <v>1</v>
      </c>
      <c r="Q7" s="48">
        <v>20</v>
      </c>
      <c r="R7" s="51">
        <f t="shared" si="5"/>
        <v>7</v>
      </c>
      <c r="S7" s="51">
        <v>7</v>
      </c>
      <c r="T7" s="52" t="str">
        <f t="shared" si="6"/>
        <v>4321100031</v>
      </c>
      <c r="U7" s="53" t="str">
        <f t="shared" si="27"/>
        <v>43211000311</v>
      </c>
      <c r="V7" s="48">
        <v>1</v>
      </c>
      <c r="W7" s="49" t="str">
        <f t="shared" ca="1" si="7"/>
        <v>2020-01-02</v>
      </c>
      <c r="X7" s="48"/>
      <c r="Y7" s="54">
        <v>20000</v>
      </c>
      <c r="Z7" s="54">
        <f t="shared" si="8"/>
        <v>3333.3333333333321</v>
      </c>
      <c r="AA7" s="48">
        <v>0</v>
      </c>
      <c r="AB7" s="55" t="s">
        <v>89</v>
      </c>
      <c r="AC7" s="54">
        <f t="shared" si="9"/>
        <v>20000</v>
      </c>
      <c r="AD7" s="56">
        <v>0</v>
      </c>
      <c r="AE7" s="52">
        <f t="shared" si="32"/>
        <v>532110003</v>
      </c>
      <c r="AF7" s="58">
        <f t="shared" si="10"/>
        <v>16666.666666666668</v>
      </c>
      <c r="AG7" s="59"/>
      <c r="AH7" s="58">
        <f t="shared" si="28"/>
        <v>16666.666666666668</v>
      </c>
      <c r="AI7" s="60">
        <f t="shared" si="11"/>
        <v>20000</v>
      </c>
      <c r="AJ7" s="49" t="str">
        <f t="shared" si="12"/>
        <v>2020-01-31</v>
      </c>
      <c r="AK7" s="61" t="str">
        <f t="shared" si="13"/>
        <v>888532110003</v>
      </c>
      <c r="AL7" s="56" t="str">
        <f t="shared" si="14"/>
        <v>1210000011</v>
      </c>
      <c r="AM7" s="62"/>
      <c r="AN7" s="62"/>
      <c r="AO7" s="56" t="s">
        <v>89</v>
      </c>
      <c r="AP7" s="56" t="s">
        <v>89</v>
      </c>
      <c r="AQ7" s="56"/>
      <c r="AR7" s="56"/>
      <c r="AS7" s="63" t="str">
        <f t="shared" si="15"/>
        <v>888532110003</v>
      </c>
      <c r="AT7" s="61" t="str">
        <f t="shared" si="16"/>
        <v>5532110003</v>
      </c>
      <c r="AU7" s="53" t="str">
        <f t="shared" si="17"/>
        <v>9932110003</v>
      </c>
      <c r="AV7" s="53">
        <f t="shared" si="18"/>
        <v>7</v>
      </c>
      <c r="AW7" s="53" t="str">
        <f t="shared" si="19"/>
        <v>7732110003</v>
      </c>
      <c r="AX7" s="53" t="str">
        <f t="shared" si="29"/>
        <v>77532110003</v>
      </c>
      <c r="AY7" s="53">
        <v>0</v>
      </c>
      <c r="AZ7" s="53">
        <v>0</v>
      </c>
      <c r="BA7" s="49" t="str">
        <f t="shared" si="20"/>
        <v>2020-01-01</v>
      </c>
      <c r="BB7" s="49" t="str">
        <f t="shared" si="21"/>
        <v>2020-01-31</v>
      </c>
      <c r="BC7" s="64" t="s">
        <v>90</v>
      </c>
      <c r="BD7" s="65" t="str">
        <f>"d"&amp;J7</f>
        <v>d32110003</v>
      </c>
      <c r="BE7" s="65"/>
      <c r="BF7" s="65"/>
      <c r="BG7" s="65"/>
      <c r="BH7" s="66"/>
      <c r="BI7" s="66"/>
      <c r="BJ7" s="66"/>
      <c r="BK7" s="66"/>
      <c r="BL7" s="53"/>
      <c r="BM7" s="53"/>
      <c r="BN7" s="53"/>
      <c r="BO7" s="325"/>
      <c r="BP7" s="325">
        <v>3</v>
      </c>
      <c r="BQ7" s="50">
        <f t="shared" si="30"/>
        <v>16666.666666666668</v>
      </c>
      <c r="BR7" s="68">
        <f>BQ7*0.13</f>
        <v>2166.666666666667</v>
      </c>
      <c r="BS7" s="68">
        <f t="shared" si="33"/>
        <v>2166.666666666667</v>
      </c>
      <c r="BU7" s="357" t="str">
        <f t="shared" ca="1" si="22"/>
        <v>insert into x_t_invoice (TMP_ID,ID,DT, CLIENT_ID,EXTERNAL_ID,CONTRACT_ID,TOTAL_SUM,CURRENCY,DISCOUNT_TYPE,COMMISSION_TYPE,TYPE,LOYAL_CLIENTS,NDS,NDS_PCT,PERSON_ID) values (s_x_t_invoice.NEXTVAL, 32110003, date'2020-01-01',2121000001,'Б-32110003-1',121000001,20000,'RUR',7,7,'y_invoice',0,1,20, 77532110003);insert into x_t_person (TMP_ID,ID) values (s_x_t_person.NEXTVAL, 77532110003);insert into x_t_act_internal(TMP_ID,ID,DT,CLIENT_ID,INVOICE_ID,HIDDEN,AMOUNT,EXTERNAL_ID,PAYMENT_TERM_DT,IS_LOYAL,TYPE) values (s_x_t_act_internal.NEXTVAL, 4321100031,date'2020-01-02',2121000001, 32110003    ,1,  20000  ,'43211000311',null, 0,'generic');insert into x_t_act_trans(TMP_ID, ACT_ID, CONSUME_ID, AMOUNT, AMOUNT_NDS, AMOUNT_NSP, NETTING, COMMISSION_TYPE) values (s_x_t_act_trans.NEXTVAL, 4321100031,  5532110003, 20000, 3333.33333333333,  0,null, 7);insert into x_t_consume (TMP_ID, ID, PARENT_ORDER_ID) values (s_x_t_consume.NEXTVAL, 5532110003,  9932110003);insert into x_t_order(TMP_ID, ID, SERVICE_ID, SERVICE_ORDER_ID, CLIENT_ID) values (s_x_t_order.NEXTVAL, 9932110003,  7,  7732110003,  532110003 );insert into x_mv_oebs_receipts_2(TMP_ID, INVOICE_EID, SUM, DT, DOC_DATE, COMISS_DATE, PAYMENT_NUMBER, SOURCE_TYPE) values (s_x_mv_oebs_receipts_2.NEXTVAL, 'Б-32110003-1', 20000, date'2020-01-31',date'2020-01-31', null, '888532110003' ,'PAYCASH');insert into x_yt_ar_direct_domain_stats (ID,IS_GRAY,DOMAIN,IS_BLACKLIST,SERVICE_ID,COST,BILLING_EXPORT_ID,FROM_DT,TILL_DT,SERVICE_ORDER_ID) values(s_x_yt_ar_direct_domain_stats.NEXTVAL, 0, 'd32110003', 0,7,3330000000,7732110003,  date'2020-01-01',to_date('2020-01-31'||' '||'23:59:59','YYYY-MM-DD HH24:MI:SS'),7732110003);</v>
      </c>
    </row>
    <row r="8" spans="1:73" s="67" customFormat="1" ht="15" customHeight="1" x14ac:dyDescent="0.35">
      <c r="A8" s="40">
        <v>1</v>
      </c>
      <c r="B8" s="41"/>
      <c r="C8" s="42" t="str">
        <f t="shared" si="0"/>
        <v>121000001</v>
      </c>
      <c r="D8" s="42" t="str">
        <f t="shared" si="1"/>
        <v>121000001/20</v>
      </c>
      <c r="E8" s="43" t="str">
        <f t="shared" si="23"/>
        <v>2020-01-01</v>
      </c>
      <c r="F8" s="43" t="str">
        <f t="shared" si="2"/>
        <v>2021-01-01</v>
      </c>
      <c r="G8" s="44" t="str">
        <f t="shared" si="3"/>
        <v>2121000001</v>
      </c>
      <c r="H8" s="45">
        <f t="shared" si="24"/>
        <v>2</v>
      </c>
      <c r="I8" s="46">
        <v>3</v>
      </c>
      <c r="J8" s="52">
        <f t="shared" si="31"/>
        <v>32110004</v>
      </c>
      <c r="K8" s="48" t="str">
        <f t="shared" si="25"/>
        <v>Б-32110004-1</v>
      </c>
      <c r="L8" s="49" t="str">
        <f t="shared" si="4"/>
        <v>2020-01-01</v>
      </c>
      <c r="M8" s="48" t="s">
        <v>87</v>
      </c>
      <c r="N8" s="50">
        <f t="shared" si="26"/>
        <v>20000</v>
      </c>
      <c r="O8" s="48" t="s">
        <v>88</v>
      </c>
      <c r="P8" s="46">
        <v>1</v>
      </c>
      <c r="Q8" s="48">
        <v>20</v>
      </c>
      <c r="R8" s="51">
        <f t="shared" si="5"/>
        <v>7</v>
      </c>
      <c r="S8" s="51">
        <v>7</v>
      </c>
      <c r="T8" s="52" t="str">
        <f t="shared" si="6"/>
        <v>4321100041</v>
      </c>
      <c r="U8" s="53" t="str">
        <f t="shared" si="27"/>
        <v>43211000411</v>
      </c>
      <c r="V8" s="48">
        <v>1</v>
      </c>
      <c r="W8" s="49" t="str">
        <f t="shared" ca="1" si="7"/>
        <v>2020-01-04</v>
      </c>
      <c r="X8" s="48"/>
      <c r="Y8" s="54">
        <v>20000</v>
      </c>
      <c r="Z8" s="54">
        <f t="shared" si="8"/>
        <v>3333.3333333333321</v>
      </c>
      <c r="AA8" s="48">
        <v>0</v>
      </c>
      <c r="AB8" s="55" t="s">
        <v>89</v>
      </c>
      <c r="AC8" s="54">
        <f t="shared" si="9"/>
        <v>20000</v>
      </c>
      <c r="AD8" s="56">
        <v>0</v>
      </c>
      <c r="AE8" s="52">
        <f t="shared" si="32"/>
        <v>532110004</v>
      </c>
      <c r="AF8" s="58">
        <f t="shared" si="10"/>
        <v>16666.666666666668</v>
      </c>
      <c r="AG8" s="59"/>
      <c r="AH8" s="58">
        <f t="shared" si="28"/>
        <v>16666.666666666668</v>
      </c>
      <c r="AI8" s="60">
        <f t="shared" si="11"/>
        <v>20000</v>
      </c>
      <c r="AJ8" s="49" t="str">
        <f t="shared" si="12"/>
        <v>2020-01-31</v>
      </c>
      <c r="AK8" s="61" t="str">
        <f t="shared" si="13"/>
        <v>888532110004</v>
      </c>
      <c r="AL8" s="56" t="str">
        <f t="shared" si="14"/>
        <v>1210000011</v>
      </c>
      <c r="AM8" s="62"/>
      <c r="AN8" s="62"/>
      <c r="AO8" s="56" t="s">
        <v>89</v>
      </c>
      <c r="AP8" s="56" t="s">
        <v>89</v>
      </c>
      <c r="AQ8" s="56"/>
      <c r="AR8" s="56"/>
      <c r="AS8" s="63" t="str">
        <f t="shared" si="15"/>
        <v>888532110004</v>
      </c>
      <c r="AT8" s="61" t="str">
        <f t="shared" si="16"/>
        <v>5532110004</v>
      </c>
      <c r="AU8" s="53" t="str">
        <f t="shared" si="17"/>
        <v>9932110004</v>
      </c>
      <c r="AV8" s="53">
        <f t="shared" si="18"/>
        <v>7</v>
      </c>
      <c r="AW8" s="53" t="str">
        <f t="shared" si="19"/>
        <v>7732110004</v>
      </c>
      <c r="AX8" s="53" t="str">
        <f t="shared" si="29"/>
        <v>77532110004</v>
      </c>
      <c r="AY8" s="53">
        <v>0</v>
      </c>
      <c r="AZ8" s="53">
        <v>0</v>
      </c>
      <c r="BA8" s="49" t="str">
        <f t="shared" si="20"/>
        <v>2020-01-01</v>
      </c>
      <c r="BB8" s="49" t="str">
        <f t="shared" si="21"/>
        <v>2020-01-31</v>
      </c>
      <c r="BC8" s="64" t="s">
        <v>92</v>
      </c>
      <c r="BD8" s="65" t="str">
        <f>"e"&amp;J8</f>
        <v>e32110004</v>
      </c>
      <c r="BE8" s="65"/>
      <c r="BF8" s="65"/>
      <c r="BG8" s="65"/>
      <c r="BH8" s="66"/>
      <c r="BI8" s="66"/>
      <c r="BJ8" s="66"/>
      <c r="BK8" s="66"/>
      <c r="BL8" s="53"/>
      <c r="BM8" s="53"/>
      <c r="BN8" s="53"/>
      <c r="BO8" s="325"/>
      <c r="BP8" s="325">
        <v>7</v>
      </c>
      <c r="BQ8" s="50">
        <f>SUM(AF4:AF8)</f>
        <v>83333.333333333343</v>
      </c>
      <c r="BR8" s="68">
        <f>BQ8*0.05</f>
        <v>4166.666666666667</v>
      </c>
      <c r="BS8" s="68">
        <f>BR8</f>
        <v>4166.666666666667</v>
      </c>
      <c r="BU8" s="357" t="str">
        <f t="shared" ca="1" si="22"/>
        <v>insert into x_t_invoice (TMP_ID,ID,DT, CLIENT_ID,EXTERNAL_ID,CONTRACT_ID,TOTAL_SUM,CURRENCY,DISCOUNT_TYPE,COMMISSION_TYPE,TYPE,LOYAL_CLIENTS,NDS,NDS_PCT,PERSON_ID) values (s_x_t_invoice.NEXTVAL, 32110004, date'2020-01-01',2121000001,'Б-32110004-1',121000001,20000,'RUR',7,7,'y_invoice',0,1,20, 77532110004);insert into x_t_person (TMP_ID,ID) values (s_x_t_person.NEXTVAL, 77532110004);insert into x_t_act_internal(TMP_ID,ID,DT,CLIENT_ID,INVOICE_ID,HIDDEN,AMOUNT,EXTERNAL_ID,PAYMENT_TERM_DT,IS_LOYAL,TYPE) values (s_x_t_act_internal.NEXTVAL, 4321100041,date'2020-01-04',2121000001, 32110004    ,1,  20000  ,'43211000411',null, 0,'generic');insert into x_t_act_trans(TMP_ID, ACT_ID, CONSUME_ID, AMOUNT, AMOUNT_NDS, AMOUNT_NSP, NETTING, COMMISSION_TYPE) values (s_x_t_act_trans.NEXTVAL, 4321100041,  5532110004, 20000, 3333.33333333333,  0,null, 7);insert into x_t_consume (TMP_ID, ID, PARENT_ORDER_ID) values (s_x_t_consume.NEXTVAL, 5532110004,  9932110004);insert into x_t_order(TMP_ID, ID, SERVICE_ID, SERVICE_ORDER_ID, CLIENT_ID) values (s_x_t_order.NEXTVAL, 9932110004,  7,  7732110004,  532110004 );insert into x_mv_oebs_receipts_2(TMP_ID, INVOICE_EID, SUM, DT, DOC_DATE, COMISS_DATE, PAYMENT_NUMBER, SOURCE_TYPE) values (s_x_mv_oebs_receipts_2.NEXTVAL, 'Б-32110004-1', 20000, date'2020-01-31',date'2020-01-31', null, '888532110004' ,'PAYCASH');insert into x_yt_ar_direct_domain_stats (ID,IS_GRAY,DOMAIN,IS_BLACKLIST,SERVICE_ID,COST,BILLING_EXPORT_ID,FROM_DT,TILL_DT,SERVICE_ORDER_ID) values(s_x_yt_ar_direct_domain_stats.NEXTVAL, 0, 'e32110004', 0,7,3000000000,7732110004,  date'2020-01-01',to_date('2020-01-31'||' '||'23:59:59','YYYY-MM-DD HH24:MI:SS'),7732110004);</v>
      </c>
    </row>
    <row r="9" spans="1:73" s="67" customFormat="1" x14ac:dyDescent="0.35">
      <c r="A9" s="40">
        <v>1</v>
      </c>
      <c r="B9" s="41"/>
      <c r="C9" s="42" t="str">
        <f t="shared" si="0"/>
        <v>121000001</v>
      </c>
      <c r="D9" s="42" t="str">
        <f t="shared" si="1"/>
        <v>121000001/20</v>
      </c>
      <c r="E9" s="43" t="str">
        <f t="shared" si="23"/>
        <v>2020-01-01</v>
      </c>
      <c r="F9" s="43" t="str">
        <f t="shared" si="2"/>
        <v>2021-01-01</v>
      </c>
      <c r="G9" s="44" t="str">
        <f t="shared" si="3"/>
        <v>2121000001</v>
      </c>
      <c r="H9" s="45">
        <f t="shared" si="24"/>
        <v>2</v>
      </c>
      <c r="I9" s="46">
        <v>3</v>
      </c>
      <c r="J9" s="52">
        <f t="shared" si="31"/>
        <v>32110005</v>
      </c>
      <c r="K9" s="48" t="str">
        <f>"Б-"&amp;J9&amp;"-1"</f>
        <v>Б-32110005-1</v>
      </c>
      <c r="L9" s="49" t="str">
        <f t="shared" si="4"/>
        <v>2020-01-01</v>
      </c>
      <c r="M9" s="48" t="s">
        <v>87</v>
      </c>
      <c r="N9" s="50">
        <f t="shared" si="26"/>
        <v>20000</v>
      </c>
      <c r="O9" s="48" t="s">
        <v>88</v>
      </c>
      <c r="P9" s="46">
        <v>1</v>
      </c>
      <c r="Q9" s="48">
        <v>20</v>
      </c>
      <c r="R9" s="70">
        <f t="shared" si="5"/>
        <v>1</v>
      </c>
      <c r="S9" s="70">
        <v>1</v>
      </c>
      <c r="T9" s="52" t="str">
        <f t="shared" si="6"/>
        <v>4321100051</v>
      </c>
      <c r="U9" s="53" t="str">
        <f>T9&amp;1</f>
        <v>43211000511</v>
      </c>
      <c r="V9" s="48">
        <v>1</v>
      </c>
      <c r="W9" s="49" t="str">
        <f t="shared" ca="1" si="7"/>
        <v>2020-01-06</v>
      </c>
      <c r="X9" s="48"/>
      <c r="Y9" s="54">
        <v>20000</v>
      </c>
      <c r="Z9" s="54">
        <f t="shared" si="8"/>
        <v>3333.3333333333321</v>
      </c>
      <c r="AA9" s="48">
        <v>0</v>
      </c>
      <c r="AB9" s="55" t="s">
        <v>89</v>
      </c>
      <c r="AC9" s="54">
        <f t="shared" si="9"/>
        <v>20000</v>
      </c>
      <c r="AD9" s="56">
        <v>0</v>
      </c>
      <c r="AE9" s="52">
        <f t="shared" si="32"/>
        <v>532110005</v>
      </c>
      <c r="AF9" s="58">
        <f t="shared" si="10"/>
        <v>16666.666666666668</v>
      </c>
      <c r="AG9" s="59"/>
      <c r="AH9" s="58">
        <f t="shared" si="28"/>
        <v>16666.666666666668</v>
      </c>
      <c r="AI9" s="60">
        <f t="shared" si="11"/>
        <v>20000</v>
      </c>
      <c r="AJ9" s="49" t="str">
        <f t="shared" si="12"/>
        <v>2020-01-31</v>
      </c>
      <c r="AK9" s="61" t="str">
        <f t="shared" si="13"/>
        <v>888532110005</v>
      </c>
      <c r="AL9" s="56" t="str">
        <f t="shared" si="14"/>
        <v>1210000011</v>
      </c>
      <c r="AM9" s="62"/>
      <c r="AN9" s="62"/>
      <c r="AO9" s="56" t="s">
        <v>89</v>
      </c>
      <c r="AP9" s="56" t="s">
        <v>89</v>
      </c>
      <c r="AQ9" s="56"/>
      <c r="AR9" s="56"/>
      <c r="AS9" s="63" t="str">
        <f t="shared" si="15"/>
        <v>888532110005</v>
      </c>
      <c r="AT9" s="61" t="str">
        <f t="shared" si="16"/>
        <v>5532110005</v>
      </c>
      <c r="AU9" s="53" t="str">
        <f t="shared" si="17"/>
        <v>9932110005</v>
      </c>
      <c r="AV9" s="53">
        <f t="shared" si="18"/>
        <v>1</v>
      </c>
      <c r="AW9" s="53" t="str">
        <f t="shared" si="19"/>
        <v>7732110005</v>
      </c>
      <c r="AX9" s="53" t="str">
        <f t="shared" si="29"/>
        <v>77532110005</v>
      </c>
      <c r="AY9" s="53">
        <v>0</v>
      </c>
      <c r="AZ9" s="53">
        <v>0</v>
      </c>
      <c r="BA9" s="49" t="str">
        <f t="shared" si="20"/>
        <v>2020-01-01</v>
      </c>
      <c r="BB9" s="49" t="str">
        <f t="shared" si="21"/>
        <v>2020-01-31</v>
      </c>
      <c r="BC9" s="64" t="s">
        <v>90</v>
      </c>
      <c r="BD9" s="65" t="str">
        <f>"a"&amp;J9</f>
        <v>a32110005</v>
      </c>
      <c r="BE9" s="61"/>
      <c r="BF9" s="61"/>
      <c r="BG9" s="55"/>
      <c r="BH9" s="66"/>
      <c r="BI9" s="66"/>
      <c r="BJ9" s="66"/>
      <c r="BK9" s="66"/>
      <c r="BL9" s="53"/>
      <c r="BM9" s="53"/>
      <c r="BN9" s="53"/>
      <c r="BO9" s="325"/>
      <c r="BP9" s="325">
        <v>12</v>
      </c>
      <c r="BQ9" s="50">
        <f>AF12</f>
        <v>16666.666666666668</v>
      </c>
      <c r="BR9" s="68">
        <f>BQ9*0.08</f>
        <v>1333.3333333333335</v>
      </c>
      <c r="BS9" s="68">
        <f>BR9</f>
        <v>1333.3333333333335</v>
      </c>
      <c r="BU9" s="357" t="str">
        <f t="shared" ca="1" si="22"/>
        <v>insert into x_t_invoice (TMP_ID,ID,DT, CLIENT_ID,EXTERNAL_ID,CONTRACT_ID,TOTAL_SUM,CURRENCY,DISCOUNT_TYPE,COMMISSION_TYPE,TYPE,LOYAL_CLIENTS,NDS,NDS_PCT,PERSON_ID) values (s_x_t_invoice.NEXTVAL, 32110005, date'2020-01-01',2121000001,'Б-32110005-1',121000001,20000,'RUR',1,1,'y_invoice',0,1,20, 77532110005);insert into x_t_person (TMP_ID,ID) values (s_x_t_person.NEXTVAL, 77532110005);insert into x_t_act_internal(TMP_ID,ID,DT,CLIENT_ID,INVOICE_ID,HIDDEN,AMOUNT,EXTERNAL_ID,PAYMENT_TERM_DT,IS_LOYAL,TYPE) values (s_x_t_act_internal.NEXTVAL, 4321100051,date'2020-01-06',2121000001, 32110005    ,1,  20000  ,'43211000511',null, 0,'generic');insert into x_t_act_trans(TMP_ID, ACT_ID, CONSUME_ID, AMOUNT, AMOUNT_NDS, AMOUNT_NSP, NETTING, COMMISSION_TYPE) values (s_x_t_act_trans.NEXTVAL, 4321100051,  5532110005, 20000, 3333.33333333333,  0,null, 1);insert into x_t_consume (TMP_ID, ID, PARENT_ORDER_ID) values (s_x_t_consume.NEXTVAL, 5532110005,  9932110005);insert into x_t_order(TMP_ID, ID, SERVICE_ID, SERVICE_ORDER_ID, CLIENT_ID) values (s_x_t_order.NEXTVAL, 9932110005,  1,  7732110005,  532110005 );insert into x_mv_oebs_receipts_2(TMP_ID, INVOICE_EID, SUM, DT, DOC_DATE, COMISS_DATE, PAYMENT_NUMBER, SOURCE_TYPE) values (s_x_mv_oebs_receipts_2.NEXTVAL, 'Б-32110005-1', 20000, date'2020-01-31',date'2020-01-31', null, '888532110005' ,'PAYCASH');insert into x_yt_ar_direct_domain_stats (ID,IS_GRAY,DOMAIN,IS_BLACKLIST,SERVICE_ID,COST,BILLING_EXPORT_ID,FROM_DT,TILL_DT,SERVICE_ORDER_ID) values(s_x_yt_ar_direct_domain_stats.NEXTVAL, 0, 'a32110005', 0,1,3330000000,7732110005,  date'2020-01-01',to_date('2020-01-31'||' '||'23:59:59','YYYY-MM-DD HH24:MI:SS'),7732110005);</v>
      </c>
    </row>
    <row r="10" spans="1:73" s="67" customFormat="1" x14ac:dyDescent="0.35">
      <c r="A10" s="40">
        <v>1</v>
      </c>
      <c r="B10" s="41"/>
      <c r="C10" s="42" t="str">
        <f t="shared" si="0"/>
        <v>121000001</v>
      </c>
      <c r="D10" s="42" t="str">
        <f t="shared" si="1"/>
        <v>121000001/20</v>
      </c>
      <c r="E10" s="43" t="str">
        <f t="shared" si="23"/>
        <v>2020-01-01</v>
      </c>
      <c r="F10" s="43" t="str">
        <f t="shared" si="2"/>
        <v>2021-01-01</v>
      </c>
      <c r="G10" s="44" t="str">
        <f t="shared" si="3"/>
        <v>2121000001</v>
      </c>
      <c r="H10" s="45">
        <f t="shared" si="24"/>
        <v>2</v>
      </c>
      <c r="I10" s="46">
        <v>3</v>
      </c>
      <c r="J10" s="52">
        <f t="shared" si="31"/>
        <v>32110006</v>
      </c>
      <c r="K10" s="48" t="str">
        <f t="shared" si="25"/>
        <v>Б-32110006-1</v>
      </c>
      <c r="L10" s="49" t="str">
        <f t="shared" si="4"/>
        <v>2020-01-01</v>
      </c>
      <c r="M10" s="48" t="s">
        <v>87</v>
      </c>
      <c r="N10" s="50">
        <f t="shared" si="26"/>
        <v>20000</v>
      </c>
      <c r="O10" s="48" t="s">
        <v>88</v>
      </c>
      <c r="P10" s="46">
        <v>1</v>
      </c>
      <c r="Q10" s="48">
        <v>20</v>
      </c>
      <c r="R10" s="70">
        <f t="shared" si="5"/>
        <v>2</v>
      </c>
      <c r="S10" s="70">
        <v>2</v>
      </c>
      <c r="T10" s="52" t="str">
        <f t="shared" si="6"/>
        <v>4321100061</v>
      </c>
      <c r="U10" s="53" t="str">
        <f t="shared" si="27"/>
        <v>43211000611</v>
      </c>
      <c r="V10" s="48">
        <v>1</v>
      </c>
      <c r="W10" s="49" t="str">
        <f t="shared" ca="1" si="7"/>
        <v>2020-01-06</v>
      </c>
      <c r="X10" s="48"/>
      <c r="Y10" s="54">
        <v>20000</v>
      </c>
      <c r="Z10" s="54">
        <f t="shared" si="8"/>
        <v>3333.3333333333321</v>
      </c>
      <c r="AA10" s="48">
        <v>0</v>
      </c>
      <c r="AB10" s="55" t="s">
        <v>89</v>
      </c>
      <c r="AC10" s="54">
        <f t="shared" si="9"/>
        <v>20000</v>
      </c>
      <c r="AD10" s="56">
        <v>0</v>
      </c>
      <c r="AE10" s="52">
        <f t="shared" si="32"/>
        <v>532110006</v>
      </c>
      <c r="AF10" s="58">
        <f t="shared" si="10"/>
        <v>16666.666666666668</v>
      </c>
      <c r="AG10" s="59"/>
      <c r="AH10" s="58">
        <f t="shared" si="28"/>
        <v>16666.666666666668</v>
      </c>
      <c r="AI10" s="60">
        <f t="shared" si="11"/>
        <v>20000</v>
      </c>
      <c r="AJ10" s="49" t="str">
        <f t="shared" si="12"/>
        <v>2020-01-31</v>
      </c>
      <c r="AK10" s="61" t="str">
        <f t="shared" si="13"/>
        <v>888532110006</v>
      </c>
      <c r="AL10" s="56" t="str">
        <f t="shared" si="14"/>
        <v>1210000011</v>
      </c>
      <c r="AM10" s="62"/>
      <c r="AN10" s="62"/>
      <c r="AO10" s="56" t="s">
        <v>89</v>
      </c>
      <c r="AP10" s="56" t="s">
        <v>89</v>
      </c>
      <c r="AQ10" s="56"/>
      <c r="AR10" s="56"/>
      <c r="AS10" s="63" t="str">
        <f t="shared" si="15"/>
        <v>888532110006</v>
      </c>
      <c r="AT10" s="61" t="str">
        <f t="shared" si="16"/>
        <v>5532110006</v>
      </c>
      <c r="AU10" s="53" t="str">
        <f t="shared" si="17"/>
        <v>9932110006</v>
      </c>
      <c r="AV10" s="53">
        <f t="shared" si="18"/>
        <v>2</v>
      </c>
      <c r="AW10" s="53" t="str">
        <f t="shared" si="19"/>
        <v>7732110006</v>
      </c>
      <c r="AX10" s="53" t="str">
        <f t="shared" si="29"/>
        <v>77532110006</v>
      </c>
      <c r="AY10" s="53">
        <v>0</v>
      </c>
      <c r="AZ10" s="53">
        <v>0</v>
      </c>
      <c r="BA10" s="49" t="str">
        <f t="shared" si="20"/>
        <v>2020-01-01</v>
      </c>
      <c r="BB10" s="49" t="str">
        <f t="shared" si="21"/>
        <v>2020-01-31</v>
      </c>
      <c r="BC10" s="64" t="s">
        <v>92</v>
      </c>
      <c r="BD10" s="65" t="str">
        <f>"b"&amp;J10</f>
        <v>b32110006</v>
      </c>
      <c r="BE10" s="65"/>
      <c r="BF10" s="65"/>
      <c r="BG10" s="65"/>
      <c r="BH10" s="66"/>
      <c r="BI10" s="66"/>
      <c r="BJ10" s="66"/>
      <c r="BK10" s="66"/>
      <c r="BL10" s="53"/>
      <c r="BM10" s="53"/>
      <c r="BN10" s="53"/>
      <c r="BO10" s="325"/>
      <c r="BP10" s="325">
        <v>36</v>
      </c>
      <c r="BQ10" s="50">
        <f>AF13</f>
        <v>16666.666666666668</v>
      </c>
      <c r="BR10" s="68">
        <f>BQ10*0.15</f>
        <v>2500</v>
      </c>
      <c r="BS10" s="68">
        <f>BR10</f>
        <v>2500</v>
      </c>
      <c r="BU10" s="357" t="str">
        <f t="shared" ca="1" si="22"/>
        <v>insert into x_t_invoice (TMP_ID,ID,DT, CLIENT_ID,EXTERNAL_ID,CONTRACT_ID,TOTAL_SUM,CURRENCY,DISCOUNT_TYPE,COMMISSION_TYPE,TYPE,LOYAL_CLIENTS,NDS,NDS_PCT,PERSON_ID) values (s_x_t_invoice.NEXTVAL, 32110006, date'2020-01-01',2121000001,'Б-32110006-1',121000001,20000,'RUR',2,2,'y_invoice',0,1,20, 77532110006);insert into x_t_person (TMP_ID,ID) values (s_x_t_person.NEXTVAL, 77532110006);insert into x_t_act_internal(TMP_ID,ID,DT,CLIENT_ID,INVOICE_ID,HIDDEN,AMOUNT,EXTERNAL_ID,PAYMENT_TERM_DT,IS_LOYAL,TYPE) values (s_x_t_act_internal.NEXTVAL, 4321100061,date'2020-01-06',2121000001, 32110006    ,1,  20000  ,'43211000611',null, 0,'generic');insert into x_t_act_trans(TMP_ID, ACT_ID, CONSUME_ID, AMOUNT, AMOUNT_NDS, AMOUNT_NSP, NETTING, COMMISSION_TYPE) values (s_x_t_act_trans.NEXTVAL, 4321100061,  5532110006, 20000, 3333.33333333333,  0,null, 2);insert into x_t_consume (TMP_ID, ID, PARENT_ORDER_ID) values (s_x_t_consume.NEXTVAL, 5532110006,  9932110006);insert into x_t_order(TMP_ID, ID, SERVICE_ID, SERVICE_ORDER_ID, CLIENT_ID) values (s_x_t_order.NEXTVAL, 9932110006,  2,  7732110006,  532110006 );insert into x_mv_oebs_receipts_2(TMP_ID, INVOICE_EID, SUM, DT, DOC_DATE, COMISS_DATE, PAYMENT_NUMBER, SOURCE_TYPE) values (s_x_mv_oebs_receipts_2.NEXTVAL, 'Б-32110006-1', 20000, date'2020-01-31',date'2020-01-31', null, '888532110006' ,'PAYCASH');insert into x_yt_ar_direct_domain_stats (ID,IS_GRAY,DOMAIN,IS_BLACKLIST,SERVICE_ID,COST,BILLING_EXPORT_ID,FROM_DT,TILL_DT,SERVICE_ORDER_ID) values(s_x_yt_ar_direct_domain_stats.NEXTVAL, 0, 'b32110006', 0,2,3000000000,7732110006,  date'2020-01-01',to_date('2020-01-31'||' '||'23:59:59','YYYY-MM-DD HH24:MI:SS'),7732110006);</v>
      </c>
    </row>
    <row r="11" spans="1:73" s="67" customFormat="1" ht="15" customHeight="1" x14ac:dyDescent="0.35">
      <c r="A11" s="40">
        <v>1</v>
      </c>
      <c r="B11" s="41"/>
      <c r="C11" s="42" t="str">
        <f t="shared" si="0"/>
        <v>121000001</v>
      </c>
      <c r="D11" s="42" t="str">
        <f t="shared" si="1"/>
        <v>121000001/20</v>
      </c>
      <c r="E11" s="43" t="str">
        <f t="shared" si="23"/>
        <v>2020-01-01</v>
      </c>
      <c r="F11" s="43" t="str">
        <f t="shared" si="2"/>
        <v>2021-01-01</v>
      </c>
      <c r="G11" s="44" t="str">
        <f t="shared" si="3"/>
        <v>2121000001</v>
      </c>
      <c r="H11" s="45">
        <f t="shared" si="24"/>
        <v>2</v>
      </c>
      <c r="I11" s="46">
        <v>3</v>
      </c>
      <c r="J11" s="52">
        <f t="shared" si="31"/>
        <v>32110007</v>
      </c>
      <c r="K11" s="48" t="str">
        <f t="shared" si="25"/>
        <v>Б-32110007-1</v>
      </c>
      <c r="L11" s="49" t="str">
        <f t="shared" si="4"/>
        <v>2020-01-01</v>
      </c>
      <c r="M11" s="48" t="s">
        <v>87</v>
      </c>
      <c r="N11" s="50">
        <f t="shared" si="26"/>
        <v>20000</v>
      </c>
      <c r="O11" s="48" t="s">
        <v>88</v>
      </c>
      <c r="P11" s="46">
        <v>1</v>
      </c>
      <c r="Q11" s="48">
        <v>20</v>
      </c>
      <c r="R11" s="70">
        <f t="shared" si="5"/>
        <v>3</v>
      </c>
      <c r="S11" s="70">
        <v>3</v>
      </c>
      <c r="T11" s="52" t="str">
        <f t="shared" si="6"/>
        <v>4321100071</v>
      </c>
      <c r="U11" s="53" t="str">
        <f t="shared" si="27"/>
        <v>43211000711</v>
      </c>
      <c r="V11" s="48">
        <v>1</v>
      </c>
      <c r="W11" s="49" t="str">
        <f t="shared" ca="1" si="7"/>
        <v>2020-01-08</v>
      </c>
      <c r="X11" s="48"/>
      <c r="Y11" s="54">
        <v>20000</v>
      </c>
      <c r="Z11" s="54">
        <f t="shared" si="8"/>
        <v>3333.3333333333321</v>
      </c>
      <c r="AA11" s="48">
        <v>0</v>
      </c>
      <c r="AB11" s="55" t="s">
        <v>89</v>
      </c>
      <c r="AC11" s="54">
        <f t="shared" si="9"/>
        <v>20000</v>
      </c>
      <c r="AD11" s="56">
        <v>0</v>
      </c>
      <c r="AE11" s="52">
        <f t="shared" si="32"/>
        <v>532110007</v>
      </c>
      <c r="AF11" s="58">
        <f t="shared" si="10"/>
        <v>16666.666666666668</v>
      </c>
      <c r="AG11" s="59"/>
      <c r="AH11" s="58">
        <f t="shared" si="28"/>
        <v>16666.666666666668</v>
      </c>
      <c r="AI11" s="60">
        <f t="shared" si="11"/>
        <v>20000</v>
      </c>
      <c r="AJ11" s="49" t="str">
        <f t="shared" si="12"/>
        <v>2020-01-31</v>
      </c>
      <c r="AK11" s="61" t="str">
        <f t="shared" si="13"/>
        <v>888532110007</v>
      </c>
      <c r="AL11" s="56" t="str">
        <f t="shared" si="14"/>
        <v>1210000011</v>
      </c>
      <c r="AM11" s="62"/>
      <c r="AN11" s="62"/>
      <c r="AO11" s="56" t="s">
        <v>89</v>
      </c>
      <c r="AP11" s="56" t="s">
        <v>89</v>
      </c>
      <c r="AQ11" s="56"/>
      <c r="AR11" s="56"/>
      <c r="AS11" s="63" t="str">
        <f t="shared" si="15"/>
        <v>888532110007</v>
      </c>
      <c r="AT11" s="61" t="str">
        <f t="shared" si="16"/>
        <v>5532110007</v>
      </c>
      <c r="AU11" s="53" t="str">
        <f t="shared" si="17"/>
        <v>9932110007</v>
      </c>
      <c r="AV11" s="53">
        <f t="shared" si="18"/>
        <v>3</v>
      </c>
      <c r="AW11" s="53" t="str">
        <f t="shared" si="19"/>
        <v>7732110007</v>
      </c>
      <c r="AX11" s="53" t="str">
        <f t="shared" si="29"/>
        <v>77532110007</v>
      </c>
      <c r="AY11" s="53">
        <v>0</v>
      </c>
      <c r="AZ11" s="53">
        <v>0</v>
      </c>
      <c r="BA11" s="49" t="str">
        <f t="shared" si="20"/>
        <v>2020-01-01</v>
      </c>
      <c r="BB11" s="49" t="str">
        <f t="shared" si="21"/>
        <v>2020-01-31</v>
      </c>
      <c r="BC11" s="64" t="s">
        <v>90</v>
      </c>
      <c r="BD11" s="65" t="str">
        <f>"c"&amp;J11</f>
        <v>c32110007</v>
      </c>
      <c r="BE11" s="65"/>
      <c r="BF11" s="65"/>
      <c r="BG11" s="65"/>
      <c r="BH11" s="66"/>
      <c r="BI11" s="66"/>
      <c r="BJ11" s="66"/>
      <c r="BK11" s="66"/>
      <c r="BL11" s="53"/>
      <c r="BM11" s="53"/>
      <c r="BN11" s="53"/>
      <c r="BO11" s="325"/>
      <c r="BP11" s="325">
        <v>37</v>
      </c>
      <c r="BQ11" s="50">
        <f>AF14</f>
        <v>16666.666666666668</v>
      </c>
      <c r="BR11" s="68">
        <f>BQ11*0.11</f>
        <v>1833.3333333333335</v>
      </c>
      <c r="BS11" s="68">
        <f>BR11</f>
        <v>1833.3333333333335</v>
      </c>
      <c r="BU11" s="357" t="str">
        <f t="shared" ca="1" si="22"/>
        <v>insert into x_t_invoice (TMP_ID,ID,DT, CLIENT_ID,EXTERNAL_ID,CONTRACT_ID,TOTAL_SUM,CURRENCY,DISCOUNT_TYPE,COMMISSION_TYPE,TYPE,LOYAL_CLIENTS,NDS,NDS_PCT,PERSON_ID) values (s_x_t_invoice.NEXTVAL, 32110007, date'2020-01-01',2121000001,'Б-32110007-1',121000001,20000,'RUR',3,3,'y_invoice',0,1,20, 77532110007);insert into x_t_person (TMP_ID,ID) values (s_x_t_person.NEXTVAL, 77532110007);insert into x_t_act_internal(TMP_ID,ID,DT,CLIENT_ID,INVOICE_ID,HIDDEN,AMOUNT,EXTERNAL_ID,PAYMENT_TERM_DT,IS_LOYAL,TYPE) values (s_x_t_act_internal.NEXTVAL, 4321100071,date'2020-01-08',2121000001, 32110007    ,1,  20000  ,'43211000711',null, 0,'generic');insert into x_t_act_trans(TMP_ID, ACT_ID, CONSUME_ID, AMOUNT, AMOUNT_NDS, AMOUNT_NSP, NETTING, COMMISSION_TYPE) values (s_x_t_act_trans.NEXTVAL, 4321100071,  5532110007, 20000, 3333.33333333333,  0,null, 3);insert into x_t_consume (TMP_ID, ID, PARENT_ORDER_ID) values (s_x_t_consume.NEXTVAL, 5532110007,  9932110007);insert into x_t_order(TMP_ID, ID, SERVICE_ID, SERVICE_ORDER_ID, CLIENT_ID) values (s_x_t_order.NEXTVAL, 9932110007,  3,  7732110007,  532110007 );insert into x_mv_oebs_receipts_2(TMP_ID, INVOICE_EID, SUM, DT, DOC_DATE, COMISS_DATE, PAYMENT_NUMBER, SOURCE_TYPE) values (s_x_mv_oebs_receipts_2.NEXTVAL, 'Б-32110007-1', 20000, date'2020-01-31',date'2020-01-31', null, '888532110007' ,'PAYCASH');insert into x_yt_ar_direct_domain_stats (ID,IS_GRAY,DOMAIN,IS_BLACKLIST,SERVICE_ID,COST,BILLING_EXPORT_ID,FROM_DT,TILL_DT,SERVICE_ORDER_ID) values(s_x_yt_ar_direct_domain_stats.NEXTVAL, 0, 'c32110007', 0,3,3330000000,7732110007,  date'2020-01-01',to_date('2020-01-31'||' '||'23:59:59','YYYY-MM-DD HH24:MI:SS'),7732110007);</v>
      </c>
    </row>
    <row r="12" spans="1:73" s="67" customFormat="1" ht="15" customHeight="1" x14ac:dyDescent="0.35">
      <c r="A12" s="40">
        <v>1</v>
      </c>
      <c r="B12" s="41"/>
      <c r="C12" s="42" t="str">
        <f t="shared" si="0"/>
        <v>121000001</v>
      </c>
      <c r="D12" s="42" t="str">
        <f t="shared" si="1"/>
        <v>121000001/20</v>
      </c>
      <c r="E12" s="43" t="str">
        <f t="shared" si="23"/>
        <v>2020-01-01</v>
      </c>
      <c r="F12" s="43" t="str">
        <f t="shared" si="2"/>
        <v>2021-01-01</v>
      </c>
      <c r="G12" s="44" t="str">
        <f t="shared" si="3"/>
        <v>2121000001</v>
      </c>
      <c r="H12" s="45">
        <f t="shared" si="24"/>
        <v>2</v>
      </c>
      <c r="I12" s="46">
        <v>3</v>
      </c>
      <c r="J12" s="52">
        <f t="shared" si="31"/>
        <v>32110008</v>
      </c>
      <c r="K12" s="48" t="str">
        <f t="shared" si="25"/>
        <v>Б-32110008-1</v>
      </c>
      <c r="L12" s="49" t="str">
        <f t="shared" si="4"/>
        <v>2020-01-01</v>
      </c>
      <c r="M12" s="48" t="s">
        <v>87</v>
      </c>
      <c r="N12" s="50">
        <f t="shared" si="26"/>
        <v>20000</v>
      </c>
      <c r="O12" s="48" t="s">
        <v>88</v>
      </c>
      <c r="P12" s="46">
        <v>1</v>
      </c>
      <c r="Q12" s="48">
        <v>20</v>
      </c>
      <c r="R12" s="70">
        <f t="shared" si="5"/>
        <v>12</v>
      </c>
      <c r="S12" s="70">
        <v>12</v>
      </c>
      <c r="T12" s="52" t="str">
        <f t="shared" si="6"/>
        <v>4321100081</v>
      </c>
      <c r="U12" s="53" t="str">
        <f t="shared" si="27"/>
        <v>43211000811</v>
      </c>
      <c r="V12" s="48">
        <v>1</v>
      </c>
      <c r="W12" s="49" t="str">
        <f t="shared" ca="1" si="7"/>
        <v>2020-01-07</v>
      </c>
      <c r="X12" s="48"/>
      <c r="Y12" s="54">
        <v>20000</v>
      </c>
      <c r="Z12" s="54">
        <f t="shared" si="8"/>
        <v>3333.3333333333321</v>
      </c>
      <c r="AA12" s="48">
        <v>0</v>
      </c>
      <c r="AB12" s="55" t="s">
        <v>89</v>
      </c>
      <c r="AC12" s="54">
        <f t="shared" si="9"/>
        <v>20000</v>
      </c>
      <c r="AD12" s="56">
        <v>0</v>
      </c>
      <c r="AE12" s="52">
        <f t="shared" si="32"/>
        <v>532110008</v>
      </c>
      <c r="AF12" s="58">
        <f t="shared" si="10"/>
        <v>16666.666666666668</v>
      </c>
      <c r="AG12" s="71">
        <f>SUM(AF4:AF8)</f>
        <v>83333.333333333343</v>
      </c>
      <c r="AH12" s="58">
        <f t="shared" si="28"/>
        <v>16666.666666666668</v>
      </c>
      <c r="AI12" s="60">
        <f t="shared" si="11"/>
        <v>20000</v>
      </c>
      <c r="AJ12" s="49" t="str">
        <f t="shared" si="12"/>
        <v>2020-01-31</v>
      </c>
      <c r="AK12" s="61" t="str">
        <f t="shared" si="13"/>
        <v>888532110008</v>
      </c>
      <c r="AL12" s="56" t="str">
        <f t="shared" si="14"/>
        <v>1210000011</v>
      </c>
      <c r="AM12" s="62"/>
      <c r="AN12" s="62"/>
      <c r="AO12" s="56" t="s">
        <v>89</v>
      </c>
      <c r="AP12" s="56" t="s">
        <v>89</v>
      </c>
      <c r="AQ12" s="56"/>
      <c r="AR12" s="56"/>
      <c r="AS12" s="63" t="str">
        <f t="shared" si="15"/>
        <v>888532110008</v>
      </c>
      <c r="AT12" s="61" t="str">
        <f t="shared" si="16"/>
        <v>5532110008</v>
      </c>
      <c r="AU12" s="53" t="str">
        <f t="shared" si="17"/>
        <v>9932110008</v>
      </c>
      <c r="AV12" s="53">
        <f t="shared" si="18"/>
        <v>12</v>
      </c>
      <c r="AW12" s="53" t="str">
        <f t="shared" si="19"/>
        <v>7732110008</v>
      </c>
      <c r="AX12" s="53" t="str">
        <f t="shared" si="29"/>
        <v>77532110008</v>
      </c>
      <c r="AY12" s="53">
        <v>0</v>
      </c>
      <c r="AZ12" s="53">
        <v>0</v>
      </c>
      <c r="BA12" s="49" t="str">
        <f t="shared" si="20"/>
        <v>2020-01-01</v>
      </c>
      <c r="BB12" s="49" t="str">
        <f t="shared" si="21"/>
        <v>2020-01-31</v>
      </c>
      <c r="BC12" s="64" t="s">
        <v>90</v>
      </c>
      <c r="BD12" s="65" t="str">
        <f>"d"&amp;J12</f>
        <v>d32110008</v>
      </c>
      <c r="BE12" s="65"/>
      <c r="BF12" s="65"/>
      <c r="BG12" s="65"/>
      <c r="BH12" s="66"/>
      <c r="BI12" s="66"/>
      <c r="BJ12" s="66"/>
      <c r="BK12" s="66"/>
      <c r="BL12" s="53"/>
      <c r="BM12" s="53"/>
      <c r="BN12" s="53"/>
      <c r="BO12" s="325"/>
      <c r="BP12" s="325">
        <v>40</v>
      </c>
      <c r="BQ12" s="50">
        <f>AF15</f>
        <v>16666.666666666668</v>
      </c>
      <c r="BR12" s="68">
        <f>BQ12*0.15</f>
        <v>2500</v>
      </c>
      <c r="BS12" s="68">
        <f>BR12</f>
        <v>2500</v>
      </c>
      <c r="BU12" s="357" t="str">
        <f t="shared" ca="1" si="22"/>
        <v>insert into x_t_invoice (TMP_ID,ID,DT, CLIENT_ID,EXTERNAL_ID,CONTRACT_ID,TOTAL_SUM,CURRENCY,DISCOUNT_TYPE,COMMISSION_TYPE,TYPE,LOYAL_CLIENTS,NDS,NDS_PCT,PERSON_ID) values (s_x_t_invoice.NEXTVAL, 32110008, date'2020-01-01',2121000001,'Б-32110008-1',121000001,20000,'RUR',12,12,'y_invoice',0,1,20, 77532110008);insert into x_t_person (TMP_ID,ID) values (s_x_t_person.NEXTVAL, 77532110008);insert into x_t_act_internal(TMP_ID,ID,DT,CLIENT_ID,INVOICE_ID,HIDDEN,AMOUNT,EXTERNAL_ID,PAYMENT_TERM_DT,IS_LOYAL,TYPE) values (s_x_t_act_internal.NEXTVAL, 4321100081,date'2020-01-07',2121000001, 32110008    ,1,  20000  ,'43211000811',null, 0,'generic');insert into x_t_act_trans(TMP_ID, ACT_ID, CONSUME_ID, AMOUNT, AMOUNT_NDS, AMOUNT_NSP, NETTING, COMMISSION_TYPE) values (s_x_t_act_trans.NEXTVAL, 4321100081,  5532110008, 20000, 3333.33333333333,  0,null, 12);insert into x_t_consume (TMP_ID, ID, PARENT_ORDER_ID) values (s_x_t_consume.NEXTVAL, 5532110008,  9932110008);insert into x_t_order(TMP_ID, ID, SERVICE_ID, SERVICE_ORDER_ID, CLIENT_ID) values (s_x_t_order.NEXTVAL, 9932110008,  12,  7732110008,  532110008 );insert into x_mv_oebs_receipts_2(TMP_ID, INVOICE_EID, SUM, DT, DOC_DATE, COMISS_DATE, PAYMENT_NUMBER, SOURCE_TYPE) values (s_x_mv_oebs_receipts_2.NEXTVAL, 'Б-32110008-1', 20000, date'2020-01-31',date'2020-01-31', null, '888532110008' ,'PAYCASH');insert into x_yt_ar_direct_domain_stats (ID,IS_GRAY,DOMAIN,IS_BLACKLIST,SERVICE_ID,COST,BILLING_EXPORT_ID,FROM_DT,TILL_DT,SERVICE_ORDER_ID) values(s_x_yt_ar_direct_domain_stats.NEXTVAL, 0, 'd32110008', 0,12,3330000000,7732110008,  date'2020-01-01',to_date('2020-01-31'||' '||'23:59:59','YYYY-MM-DD HH24:MI:SS'),7732110008);</v>
      </c>
    </row>
    <row r="13" spans="1:73" s="67" customFormat="1" ht="15" customHeight="1" x14ac:dyDescent="0.35">
      <c r="A13" s="40">
        <v>1</v>
      </c>
      <c r="B13" s="41"/>
      <c r="C13" s="42" t="str">
        <f t="shared" si="0"/>
        <v>121000001</v>
      </c>
      <c r="D13" s="42" t="str">
        <f t="shared" si="1"/>
        <v>121000001/20</v>
      </c>
      <c r="E13" s="43" t="str">
        <f t="shared" si="23"/>
        <v>2020-01-01</v>
      </c>
      <c r="F13" s="43" t="str">
        <f t="shared" si="2"/>
        <v>2021-01-01</v>
      </c>
      <c r="G13" s="44" t="str">
        <f t="shared" si="3"/>
        <v>2121000001</v>
      </c>
      <c r="H13" s="45">
        <f t="shared" si="24"/>
        <v>2</v>
      </c>
      <c r="I13" s="46">
        <v>3</v>
      </c>
      <c r="J13" s="52">
        <f t="shared" si="31"/>
        <v>32110009</v>
      </c>
      <c r="K13" s="48" t="str">
        <f t="shared" si="25"/>
        <v>Б-32110009-1</v>
      </c>
      <c r="L13" s="49" t="str">
        <f t="shared" si="4"/>
        <v>2020-01-01</v>
      </c>
      <c r="M13" s="48" t="s">
        <v>87</v>
      </c>
      <c r="N13" s="50">
        <f t="shared" si="26"/>
        <v>20000</v>
      </c>
      <c r="O13" s="48" t="s">
        <v>88</v>
      </c>
      <c r="P13" s="46">
        <v>1</v>
      </c>
      <c r="Q13" s="48">
        <v>20</v>
      </c>
      <c r="R13" s="70">
        <f t="shared" si="5"/>
        <v>36</v>
      </c>
      <c r="S13" s="70">
        <v>36</v>
      </c>
      <c r="T13" s="52" t="str">
        <f t="shared" si="6"/>
        <v>4321100091</v>
      </c>
      <c r="U13" s="53" t="str">
        <f t="shared" si="27"/>
        <v>43211000911</v>
      </c>
      <c r="V13" s="48">
        <v>1</v>
      </c>
      <c r="W13" s="49" t="str">
        <f t="shared" ca="1" si="7"/>
        <v>2020-01-03</v>
      </c>
      <c r="X13" s="48"/>
      <c r="Y13" s="54">
        <v>20000</v>
      </c>
      <c r="Z13" s="54">
        <f t="shared" si="8"/>
        <v>3333.3333333333321</v>
      </c>
      <c r="AA13" s="48">
        <v>0</v>
      </c>
      <c r="AB13" s="55" t="s">
        <v>89</v>
      </c>
      <c r="AC13" s="54">
        <f t="shared" si="9"/>
        <v>20000</v>
      </c>
      <c r="AD13" s="56">
        <v>0</v>
      </c>
      <c r="AE13" s="52">
        <f t="shared" si="32"/>
        <v>532110009</v>
      </c>
      <c r="AF13" s="58">
        <f t="shared" si="10"/>
        <v>16666.666666666668</v>
      </c>
      <c r="AG13" s="59"/>
      <c r="AH13" s="58">
        <f t="shared" si="28"/>
        <v>16666.666666666668</v>
      </c>
      <c r="AI13" s="60">
        <f t="shared" si="11"/>
        <v>20000</v>
      </c>
      <c r="AJ13" s="49" t="str">
        <f t="shared" si="12"/>
        <v>2020-01-31</v>
      </c>
      <c r="AK13" s="61" t="str">
        <f t="shared" si="13"/>
        <v>888532110009</v>
      </c>
      <c r="AL13" s="56" t="str">
        <f t="shared" si="14"/>
        <v>1210000011</v>
      </c>
      <c r="AM13" s="62"/>
      <c r="AN13" s="62"/>
      <c r="AO13" s="56" t="s">
        <v>89</v>
      </c>
      <c r="AP13" s="56" t="s">
        <v>89</v>
      </c>
      <c r="AQ13" s="56"/>
      <c r="AR13" s="56"/>
      <c r="AS13" s="63" t="str">
        <f t="shared" si="15"/>
        <v>888532110009</v>
      </c>
      <c r="AT13" s="61" t="str">
        <f t="shared" si="16"/>
        <v>5532110009</v>
      </c>
      <c r="AU13" s="53" t="str">
        <f t="shared" si="17"/>
        <v>9932110009</v>
      </c>
      <c r="AV13" s="53">
        <f t="shared" si="18"/>
        <v>36</v>
      </c>
      <c r="AW13" s="53" t="str">
        <f t="shared" si="19"/>
        <v>7732110009</v>
      </c>
      <c r="AX13" s="53" t="str">
        <f t="shared" si="29"/>
        <v>77532110009</v>
      </c>
      <c r="AY13" s="53">
        <v>0</v>
      </c>
      <c r="AZ13" s="53">
        <v>0</v>
      </c>
      <c r="BA13" s="49" t="str">
        <f t="shared" si="20"/>
        <v>2020-01-01</v>
      </c>
      <c r="BB13" s="49" t="str">
        <f t="shared" si="21"/>
        <v>2020-01-31</v>
      </c>
      <c r="BC13" s="64" t="s">
        <v>92</v>
      </c>
      <c r="BD13" s="65" t="str">
        <f>"e"&amp;J13</f>
        <v>e32110009</v>
      </c>
      <c r="BE13" s="65"/>
      <c r="BF13" s="65"/>
      <c r="BG13" s="65"/>
      <c r="BH13" s="66"/>
      <c r="BI13" s="66"/>
      <c r="BJ13" s="66"/>
      <c r="BK13" s="66"/>
      <c r="BL13" s="53"/>
      <c r="BM13" s="53"/>
      <c r="BN13" s="53"/>
      <c r="BO13" s="325"/>
      <c r="BP13" s="325"/>
      <c r="BQ13" s="50"/>
      <c r="BR13" s="68"/>
      <c r="BS13" s="68"/>
      <c r="BU13" s="357" t="str">
        <f t="shared" ca="1" si="22"/>
        <v>insert into x_t_invoice (TMP_ID,ID,DT, CLIENT_ID,EXTERNAL_ID,CONTRACT_ID,TOTAL_SUM,CURRENCY,DISCOUNT_TYPE,COMMISSION_TYPE,TYPE,LOYAL_CLIENTS,NDS,NDS_PCT,PERSON_ID) values (s_x_t_invoice.NEXTVAL, 32110009, date'2020-01-01',2121000001,'Б-32110009-1',121000001,20000,'RUR',36,36,'y_invoice',0,1,20, 77532110009);insert into x_t_person (TMP_ID,ID) values (s_x_t_person.NEXTVAL, 77532110009);insert into x_t_act_internal(TMP_ID,ID,DT,CLIENT_ID,INVOICE_ID,HIDDEN,AMOUNT,EXTERNAL_ID,PAYMENT_TERM_DT,IS_LOYAL,TYPE) values (s_x_t_act_internal.NEXTVAL, 4321100091,date'2020-01-03',2121000001, 32110009    ,1,  20000  ,'43211000911',null, 0,'generic');insert into x_t_act_trans(TMP_ID, ACT_ID, CONSUME_ID, AMOUNT, AMOUNT_NDS, AMOUNT_NSP, NETTING, COMMISSION_TYPE) values (s_x_t_act_trans.NEXTVAL, 4321100091,  5532110009, 20000, 3333.33333333333,  0,null, 36);insert into x_t_consume (TMP_ID, ID, PARENT_ORDER_ID) values (s_x_t_consume.NEXTVAL, 5532110009,  9932110009);insert into x_t_order(TMP_ID, ID, SERVICE_ID, SERVICE_ORDER_ID, CLIENT_ID) values (s_x_t_order.NEXTVAL, 9932110009,  36,  7732110009,  532110009 );insert into x_mv_oebs_receipts_2(TMP_ID, INVOICE_EID, SUM, DT, DOC_DATE, COMISS_DATE, PAYMENT_NUMBER, SOURCE_TYPE) values (s_x_mv_oebs_receipts_2.NEXTVAL, 'Б-32110009-1', 20000, date'2020-01-31',date'2020-01-31', null, '888532110009' ,'PAYCASH');insert into x_yt_ar_direct_domain_stats (ID,IS_GRAY,DOMAIN,IS_BLACKLIST,SERVICE_ID,COST,BILLING_EXPORT_ID,FROM_DT,TILL_DT,SERVICE_ORDER_ID) values(s_x_yt_ar_direct_domain_stats.NEXTVAL, 0, 'e32110009', 0,36,3000000000,7732110009,  date'2020-01-01',to_date('2020-01-31'||' '||'23:59:59','YYYY-MM-DD HH24:MI:SS'),7732110009);</v>
      </c>
    </row>
    <row r="14" spans="1:73" s="67" customFormat="1" ht="15" customHeight="1" x14ac:dyDescent="0.35">
      <c r="A14" s="40">
        <v>1</v>
      </c>
      <c r="B14" s="41"/>
      <c r="C14" s="42" t="str">
        <f t="shared" si="0"/>
        <v>121000001</v>
      </c>
      <c r="D14" s="42" t="str">
        <f t="shared" si="1"/>
        <v>121000001/20</v>
      </c>
      <c r="E14" s="43" t="str">
        <f t="shared" si="23"/>
        <v>2020-01-01</v>
      </c>
      <c r="F14" s="43" t="str">
        <f t="shared" si="2"/>
        <v>2021-01-01</v>
      </c>
      <c r="G14" s="44" t="str">
        <f t="shared" si="3"/>
        <v>2121000001</v>
      </c>
      <c r="H14" s="45">
        <f t="shared" si="24"/>
        <v>2</v>
      </c>
      <c r="I14" s="46">
        <v>3</v>
      </c>
      <c r="J14" s="52">
        <f t="shared" si="31"/>
        <v>32110010</v>
      </c>
      <c r="K14" s="48" t="str">
        <f t="shared" si="25"/>
        <v>Б-32110010-1</v>
      </c>
      <c r="L14" s="49" t="str">
        <f t="shared" si="4"/>
        <v>2020-01-01</v>
      </c>
      <c r="M14" s="48" t="s">
        <v>87</v>
      </c>
      <c r="N14" s="50">
        <f t="shared" si="26"/>
        <v>20000</v>
      </c>
      <c r="O14" s="48" t="s">
        <v>88</v>
      </c>
      <c r="P14" s="46">
        <v>1</v>
      </c>
      <c r="Q14" s="48">
        <v>20</v>
      </c>
      <c r="R14" s="70">
        <f t="shared" si="5"/>
        <v>37</v>
      </c>
      <c r="S14" s="70">
        <v>37</v>
      </c>
      <c r="T14" s="52" t="str">
        <f t="shared" si="6"/>
        <v>4321100101</v>
      </c>
      <c r="U14" s="53" t="str">
        <f t="shared" si="27"/>
        <v>43211001011</v>
      </c>
      <c r="V14" s="48">
        <v>1</v>
      </c>
      <c r="W14" s="49" t="str">
        <f t="shared" ca="1" si="7"/>
        <v>2020-01-02</v>
      </c>
      <c r="X14" s="48"/>
      <c r="Y14" s="54">
        <v>20000</v>
      </c>
      <c r="Z14" s="54">
        <f t="shared" si="8"/>
        <v>3333.3333333333321</v>
      </c>
      <c r="AA14" s="48">
        <v>0</v>
      </c>
      <c r="AB14" s="55" t="s">
        <v>89</v>
      </c>
      <c r="AC14" s="54">
        <f t="shared" si="9"/>
        <v>20000</v>
      </c>
      <c r="AD14" s="56">
        <v>0</v>
      </c>
      <c r="AE14" s="52">
        <f t="shared" si="32"/>
        <v>532110010</v>
      </c>
      <c r="AF14" s="58">
        <f t="shared" si="10"/>
        <v>16666.666666666668</v>
      </c>
      <c r="AG14" s="59"/>
      <c r="AH14" s="58">
        <f t="shared" si="28"/>
        <v>16666.666666666668</v>
      </c>
      <c r="AI14" s="60">
        <f t="shared" si="11"/>
        <v>20000</v>
      </c>
      <c r="AJ14" s="49" t="str">
        <f t="shared" si="12"/>
        <v>2020-01-31</v>
      </c>
      <c r="AK14" s="61" t="str">
        <f t="shared" si="13"/>
        <v>888532110010</v>
      </c>
      <c r="AL14" s="56" t="str">
        <f t="shared" si="14"/>
        <v>1210000011</v>
      </c>
      <c r="AM14" s="62"/>
      <c r="AN14" s="62"/>
      <c r="AO14" s="56" t="s">
        <v>89</v>
      </c>
      <c r="AP14" s="56" t="s">
        <v>89</v>
      </c>
      <c r="AQ14" s="56"/>
      <c r="AR14" s="56"/>
      <c r="AS14" s="63" t="str">
        <f t="shared" si="15"/>
        <v>888532110010</v>
      </c>
      <c r="AT14" s="61" t="str">
        <f t="shared" si="16"/>
        <v>5532110010</v>
      </c>
      <c r="AU14" s="53" t="str">
        <f t="shared" si="17"/>
        <v>9932110010</v>
      </c>
      <c r="AV14" s="53">
        <f t="shared" si="18"/>
        <v>37</v>
      </c>
      <c r="AW14" s="53" t="str">
        <f t="shared" si="19"/>
        <v>7732110010</v>
      </c>
      <c r="AX14" s="53" t="str">
        <f t="shared" si="29"/>
        <v>77532110010</v>
      </c>
      <c r="AY14" s="53">
        <v>0</v>
      </c>
      <c r="AZ14" s="53">
        <v>0</v>
      </c>
      <c r="BA14" s="49" t="str">
        <f t="shared" si="20"/>
        <v>2020-01-01</v>
      </c>
      <c r="BB14" s="49" t="str">
        <f t="shared" si="21"/>
        <v>2020-01-31</v>
      </c>
      <c r="BC14" s="64" t="s">
        <v>90</v>
      </c>
      <c r="BD14" s="65" t="str">
        <f>"d"&amp;J14</f>
        <v>d32110010</v>
      </c>
      <c r="BE14" s="65"/>
      <c r="BF14" s="65"/>
      <c r="BG14" s="65"/>
      <c r="BH14" s="66"/>
      <c r="BI14" s="66"/>
      <c r="BJ14" s="66"/>
      <c r="BK14" s="66"/>
      <c r="BL14" s="53"/>
      <c r="BM14" s="53"/>
      <c r="BN14" s="53"/>
      <c r="BO14" s="325"/>
      <c r="BP14" s="325"/>
      <c r="BQ14" s="50"/>
      <c r="BR14" s="72"/>
      <c r="BS14" s="68"/>
      <c r="BU14" s="357" t="str">
        <f t="shared" ca="1" si="22"/>
        <v>insert into x_t_invoice (TMP_ID,ID,DT, CLIENT_ID,EXTERNAL_ID,CONTRACT_ID,TOTAL_SUM,CURRENCY,DISCOUNT_TYPE,COMMISSION_TYPE,TYPE,LOYAL_CLIENTS,NDS,NDS_PCT,PERSON_ID) values (s_x_t_invoice.NEXTVAL, 32110010, date'2020-01-01',2121000001,'Б-32110010-1',121000001,20000,'RUR',37,37,'y_invoice',0,1,20, 77532110010);insert into x_t_person (TMP_ID,ID) values (s_x_t_person.NEXTVAL, 77532110010);insert into x_t_act_internal(TMP_ID,ID,DT,CLIENT_ID,INVOICE_ID,HIDDEN,AMOUNT,EXTERNAL_ID,PAYMENT_TERM_DT,IS_LOYAL,TYPE) values (s_x_t_act_internal.NEXTVAL, 4321100101,date'2020-01-02',2121000001, 32110010    ,1,  20000  ,'43211001011',null, 0,'generic');insert into x_t_act_trans(TMP_ID, ACT_ID, CONSUME_ID, AMOUNT, AMOUNT_NDS, AMOUNT_NSP, NETTING, COMMISSION_TYPE) values (s_x_t_act_trans.NEXTVAL, 4321100101,  5532110010, 20000, 3333.33333333333,  0,null, 37);insert into x_t_consume (TMP_ID, ID, PARENT_ORDER_ID) values (s_x_t_consume.NEXTVAL, 5532110010,  9932110010);insert into x_t_order(TMP_ID, ID, SERVICE_ID, SERVICE_ORDER_ID, CLIENT_ID) values (s_x_t_order.NEXTVAL, 9932110010,  37,  7732110010,  532110010 );insert into x_mv_oebs_receipts_2(TMP_ID, INVOICE_EID, SUM, DT, DOC_DATE, COMISS_DATE, PAYMENT_NUMBER, SOURCE_TYPE) values (s_x_mv_oebs_receipts_2.NEXTVAL, 'Б-32110010-1', 20000, date'2020-01-31',date'2020-01-31', null, '888532110010' ,'PAYCASH');insert into x_yt_ar_direct_domain_stats (ID,IS_GRAY,DOMAIN,IS_BLACKLIST,SERVICE_ID,COST,BILLING_EXPORT_ID,FROM_DT,TILL_DT,SERVICE_ORDER_ID) values(s_x_yt_ar_direct_domain_stats.NEXTVAL, 0, 'd32110010', 0,37,3330000000,7732110010,  date'2020-01-01',to_date('2020-01-31'||' '||'23:59:59','YYYY-MM-DD HH24:MI:SS'),7732110010);</v>
      </c>
    </row>
    <row r="15" spans="1:73" s="67" customFormat="1" ht="15" customHeight="1" x14ac:dyDescent="0.35">
      <c r="A15" s="40">
        <v>1</v>
      </c>
      <c r="B15" s="41"/>
      <c r="C15" s="42" t="str">
        <f t="shared" si="0"/>
        <v>121000001</v>
      </c>
      <c r="D15" s="42" t="str">
        <f t="shared" si="1"/>
        <v>121000001/20</v>
      </c>
      <c r="E15" s="43" t="str">
        <f t="shared" si="23"/>
        <v>2020-01-01</v>
      </c>
      <c r="F15" s="43" t="str">
        <f t="shared" si="2"/>
        <v>2021-01-01</v>
      </c>
      <c r="G15" s="44" t="str">
        <f t="shared" si="3"/>
        <v>2121000001</v>
      </c>
      <c r="H15" s="45">
        <f t="shared" si="24"/>
        <v>2</v>
      </c>
      <c r="I15" s="46">
        <v>3</v>
      </c>
      <c r="J15" s="52">
        <f t="shared" si="31"/>
        <v>32110011</v>
      </c>
      <c r="K15" s="48" t="str">
        <f t="shared" si="25"/>
        <v>Б-32110011-1</v>
      </c>
      <c r="L15" s="49" t="str">
        <f t="shared" si="4"/>
        <v>2020-01-01</v>
      </c>
      <c r="M15" s="48" t="s">
        <v>87</v>
      </c>
      <c r="N15" s="50">
        <f t="shared" si="26"/>
        <v>20000</v>
      </c>
      <c r="O15" s="48" t="s">
        <v>88</v>
      </c>
      <c r="P15" s="46">
        <v>1</v>
      </c>
      <c r="Q15" s="48">
        <v>20</v>
      </c>
      <c r="R15" s="70">
        <f t="shared" si="5"/>
        <v>40</v>
      </c>
      <c r="S15" s="70">
        <v>40</v>
      </c>
      <c r="T15" s="52" t="str">
        <f t="shared" si="6"/>
        <v>4321100111</v>
      </c>
      <c r="U15" s="53" t="str">
        <f t="shared" si="27"/>
        <v>43211001111</v>
      </c>
      <c r="V15" s="48">
        <v>1</v>
      </c>
      <c r="W15" s="49" t="str">
        <f t="shared" ca="1" si="7"/>
        <v>2020-01-01</v>
      </c>
      <c r="X15" s="48"/>
      <c r="Y15" s="54">
        <v>20000</v>
      </c>
      <c r="Z15" s="54">
        <f t="shared" si="8"/>
        <v>3333.3333333333321</v>
      </c>
      <c r="AA15" s="48">
        <v>0</v>
      </c>
      <c r="AB15" s="55" t="s">
        <v>89</v>
      </c>
      <c r="AC15" s="54">
        <f t="shared" si="9"/>
        <v>20000</v>
      </c>
      <c r="AD15" s="56">
        <v>0</v>
      </c>
      <c r="AE15" s="52">
        <f t="shared" si="32"/>
        <v>532110011</v>
      </c>
      <c r="AF15" s="58">
        <f t="shared" si="10"/>
        <v>16666.666666666668</v>
      </c>
      <c r="AG15" s="73"/>
      <c r="AH15" s="58">
        <f t="shared" si="28"/>
        <v>16666.666666666668</v>
      </c>
      <c r="AI15" s="60">
        <f t="shared" si="11"/>
        <v>20000</v>
      </c>
      <c r="AJ15" s="49" t="str">
        <f t="shared" si="12"/>
        <v>2020-01-31</v>
      </c>
      <c r="AK15" s="61" t="str">
        <f t="shared" si="13"/>
        <v>888532110011</v>
      </c>
      <c r="AL15" s="56" t="str">
        <f t="shared" si="14"/>
        <v>1210000011</v>
      </c>
      <c r="AM15" s="62"/>
      <c r="AN15" s="62"/>
      <c r="AO15" s="56" t="s">
        <v>89</v>
      </c>
      <c r="AP15" s="56" t="s">
        <v>89</v>
      </c>
      <c r="AQ15" s="56"/>
      <c r="AR15" s="56"/>
      <c r="AS15" s="63" t="str">
        <f t="shared" si="15"/>
        <v>888532110011</v>
      </c>
      <c r="AT15" s="61" t="str">
        <f t="shared" si="16"/>
        <v>5532110011</v>
      </c>
      <c r="AU15" s="53" t="str">
        <f t="shared" si="17"/>
        <v>9932110011</v>
      </c>
      <c r="AV15" s="53">
        <f t="shared" si="18"/>
        <v>40</v>
      </c>
      <c r="AW15" s="53" t="str">
        <f t="shared" si="19"/>
        <v>7732110011</v>
      </c>
      <c r="AX15" s="53" t="str">
        <f t="shared" si="29"/>
        <v>77532110011</v>
      </c>
      <c r="AY15" s="53">
        <v>0</v>
      </c>
      <c r="AZ15" s="53">
        <v>0</v>
      </c>
      <c r="BA15" s="49" t="str">
        <f t="shared" si="20"/>
        <v>2020-01-01</v>
      </c>
      <c r="BB15" s="49" t="str">
        <f t="shared" si="21"/>
        <v>2020-01-31</v>
      </c>
      <c r="BC15" s="64" t="s">
        <v>92</v>
      </c>
      <c r="BD15" s="65" t="str">
        <f>"e"&amp;J15</f>
        <v>e32110011</v>
      </c>
      <c r="BE15" s="65"/>
      <c r="BF15" s="65"/>
      <c r="BG15" s="65"/>
      <c r="BH15" s="66"/>
      <c r="BI15" s="66"/>
      <c r="BJ15" s="66"/>
      <c r="BK15" s="66"/>
      <c r="BL15" s="53"/>
      <c r="BM15" s="53"/>
      <c r="BN15" s="53"/>
      <c r="BO15" s="325"/>
      <c r="BP15" s="325"/>
      <c r="BQ15" s="50"/>
      <c r="BR15" s="68"/>
      <c r="BS15" s="68"/>
      <c r="BU15" s="357" t="str">
        <f t="shared" ca="1" si="22"/>
        <v>insert into x_t_invoice (TMP_ID,ID,DT, CLIENT_ID,EXTERNAL_ID,CONTRACT_ID,TOTAL_SUM,CURRENCY,DISCOUNT_TYPE,COMMISSION_TYPE,TYPE,LOYAL_CLIENTS,NDS,NDS_PCT,PERSON_ID) values (s_x_t_invoice.NEXTVAL, 32110011, date'2020-01-01',2121000001,'Б-32110011-1',121000001,20000,'RUR',40,40,'y_invoice',0,1,20, 77532110011);insert into x_t_person (TMP_ID,ID) values (s_x_t_person.NEXTVAL, 77532110011);insert into x_t_act_internal(TMP_ID,ID,DT,CLIENT_ID,INVOICE_ID,HIDDEN,AMOUNT,EXTERNAL_ID,PAYMENT_TERM_DT,IS_LOYAL,TYPE) values (s_x_t_act_internal.NEXTVAL, 4321100111,date'2020-01-01',2121000001, 32110011    ,1,  20000  ,'43211001111',null, 0,'generic');insert into x_t_act_trans(TMP_ID, ACT_ID, CONSUME_ID, AMOUNT, AMOUNT_NDS, AMOUNT_NSP, NETTING, COMMISSION_TYPE) values (s_x_t_act_trans.NEXTVAL, 4321100111,  5532110011, 20000, 3333.33333333333,  0,null, 40);insert into x_t_consume (TMP_ID, ID, PARENT_ORDER_ID) values (s_x_t_consume.NEXTVAL, 5532110011,  9932110011);insert into x_t_order(TMP_ID, ID, SERVICE_ID, SERVICE_ORDER_ID, CLIENT_ID) values (s_x_t_order.NEXTVAL, 9932110011,  40,  7732110011,  532110011 );insert into x_mv_oebs_receipts_2(TMP_ID, INVOICE_EID, SUM, DT, DOC_DATE, COMISS_DATE, PAYMENT_NUMBER, SOURCE_TYPE) values (s_x_mv_oebs_receipts_2.NEXTVAL, 'Б-32110011-1', 20000, date'2020-01-31',date'2020-01-31', null, '888532110011' ,'PAYCASH');insert into x_yt_ar_direct_domain_stats (ID,IS_GRAY,DOMAIN,IS_BLACKLIST,SERVICE_ID,COST,BILLING_EXPORT_ID,FROM_DT,TILL_DT,SERVICE_ORDER_ID) values(s_x_yt_ar_direct_domain_stats.NEXTVAL, 0, 'e32110011', 0,40,3000000000,7732110011,  date'2020-01-01',to_date('2020-01-31'||' '||'23:59:59','YYYY-MM-DD HH24:MI:SS'),7732110011);</v>
      </c>
    </row>
    <row r="16" spans="1:73" s="100" customFormat="1" ht="15" customHeight="1" thickBot="1" x14ac:dyDescent="0.4">
      <c r="A16" s="74">
        <v>1</v>
      </c>
      <c r="B16" s="75"/>
      <c r="C16" s="76" t="str">
        <f t="shared" si="0"/>
        <v>121000001</v>
      </c>
      <c r="D16" s="76" t="str">
        <f t="shared" si="1"/>
        <v>121000001/20</v>
      </c>
      <c r="E16" s="77" t="str">
        <f t="shared" si="23"/>
        <v>2020-01-01</v>
      </c>
      <c r="F16" s="77" t="str">
        <f t="shared" si="2"/>
        <v>2021-01-01</v>
      </c>
      <c r="G16" s="78" t="str">
        <f t="shared" si="3"/>
        <v>2121000001</v>
      </c>
      <c r="H16" s="79">
        <f t="shared" si="24"/>
        <v>2</v>
      </c>
      <c r="I16" s="80">
        <v>3</v>
      </c>
      <c r="J16" s="81">
        <f t="shared" si="31"/>
        <v>32110012</v>
      </c>
      <c r="K16" s="82" t="str">
        <f t="shared" si="25"/>
        <v>Б-32110012-1</v>
      </c>
      <c r="L16" s="83" t="str">
        <f t="shared" si="4"/>
        <v>2020-01-01</v>
      </c>
      <c r="M16" s="82" t="s">
        <v>87</v>
      </c>
      <c r="N16" s="84">
        <f t="shared" si="26"/>
        <v>20000</v>
      </c>
      <c r="O16" s="82" t="s">
        <v>88</v>
      </c>
      <c r="P16" s="80">
        <v>1</v>
      </c>
      <c r="Q16" s="82">
        <v>20</v>
      </c>
      <c r="R16" s="85">
        <v>25</v>
      </c>
      <c r="S16" s="86">
        <v>40</v>
      </c>
      <c r="T16" s="81" t="str">
        <f t="shared" si="6"/>
        <v>4321100121</v>
      </c>
      <c r="U16" s="87" t="str">
        <f t="shared" si="27"/>
        <v>43211001211</v>
      </c>
      <c r="V16" s="82">
        <v>1</v>
      </c>
      <c r="W16" s="83" t="str">
        <f t="shared" ca="1" si="7"/>
        <v>2020-01-08</v>
      </c>
      <c r="X16" s="82"/>
      <c r="Y16" s="88">
        <v>20000</v>
      </c>
      <c r="Z16" s="88">
        <f t="shared" si="8"/>
        <v>3333.3333333333321</v>
      </c>
      <c r="AA16" s="82">
        <v>0</v>
      </c>
      <c r="AB16" s="89" t="s">
        <v>89</v>
      </c>
      <c r="AC16" s="88">
        <f t="shared" si="9"/>
        <v>20000</v>
      </c>
      <c r="AD16" s="90">
        <v>0</v>
      </c>
      <c r="AE16" s="81">
        <f t="shared" si="32"/>
        <v>532110012</v>
      </c>
      <c r="AF16" s="91">
        <f t="shared" si="10"/>
        <v>16666.666666666668</v>
      </c>
      <c r="AG16" s="92"/>
      <c r="AH16" s="91">
        <f t="shared" si="28"/>
        <v>16666.666666666668</v>
      </c>
      <c r="AI16" s="93">
        <f t="shared" si="11"/>
        <v>20000</v>
      </c>
      <c r="AJ16" s="83" t="str">
        <f t="shared" si="12"/>
        <v>2020-01-31</v>
      </c>
      <c r="AK16" s="94" t="str">
        <f t="shared" si="13"/>
        <v>888532110012</v>
      </c>
      <c r="AL16" s="90" t="str">
        <f t="shared" si="14"/>
        <v>1210000011</v>
      </c>
      <c r="AM16" s="95"/>
      <c r="AN16" s="95"/>
      <c r="AO16" s="90" t="s">
        <v>89</v>
      </c>
      <c r="AP16" s="90" t="s">
        <v>89</v>
      </c>
      <c r="AQ16" s="90"/>
      <c r="AR16" s="90"/>
      <c r="AS16" s="96" t="str">
        <f t="shared" si="15"/>
        <v>888532110012</v>
      </c>
      <c r="AT16" s="94" t="str">
        <f t="shared" si="16"/>
        <v>5532110012</v>
      </c>
      <c r="AU16" s="87" t="str">
        <f t="shared" si="17"/>
        <v>9932110012</v>
      </c>
      <c r="AV16" s="87">
        <f t="shared" si="18"/>
        <v>40</v>
      </c>
      <c r="AW16" s="87" t="str">
        <f t="shared" si="19"/>
        <v>7732110012</v>
      </c>
      <c r="AX16" s="87" t="str">
        <f t="shared" si="29"/>
        <v>77532110012</v>
      </c>
      <c r="AY16" s="87">
        <v>0</v>
      </c>
      <c r="AZ16" s="87">
        <v>0</v>
      </c>
      <c r="BA16" s="83" t="str">
        <f t="shared" si="20"/>
        <v>2020-01-01</v>
      </c>
      <c r="BB16" s="83" t="str">
        <f t="shared" si="21"/>
        <v>2020-01-31</v>
      </c>
      <c r="BC16" s="97" t="s">
        <v>92</v>
      </c>
      <c r="BD16" s="98" t="str">
        <f>"e"&amp;J16</f>
        <v>e32110012</v>
      </c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326"/>
      <c r="BP16" s="326"/>
      <c r="BQ16" s="84"/>
      <c r="BR16" s="99"/>
      <c r="BS16" s="99"/>
      <c r="BU16" s="357" t="str">
        <f t="shared" ca="1" si="22"/>
        <v>insert into x_t_invoice (TMP_ID,ID,DT, CLIENT_ID,EXTERNAL_ID,CONTRACT_ID,TOTAL_SUM,CURRENCY,DISCOUNT_TYPE,COMMISSION_TYPE,TYPE,LOYAL_CLIENTS,NDS,NDS_PCT,PERSON_ID) values (s_x_t_invoice.NEXTVAL, 32110012, date'2020-01-01',2121000001,'Б-32110012-1',121000001,20000,'RUR',25,25,'y_invoice',0,1,20, 77532110012);insert into x_t_person (TMP_ID,ID) values (s_x_t_person.NEXTVAL, 77532110012);insert into x_t_act_internal(TMP_ID,ID,DT,CLIENT_ID,INVOICE_ID,HIDDEN,AMOUNT,EXTERNAL_ID,PAYMENT_TERM_DT,IS_LOYAL,TYPE) values (s_x_t_act_internal.NEXTVAL, 4321100121,date'2020-01-08',2121000001, 32110012    ,1,  20000  ,'43211001211',null, 0,'generic');insert into x_t_act_trans(TMP_ID, ACT_ID, CONSUME_ID, AMOUNT, AMOUNT_NDS, AMOUNT_NSP, NETTING, COMMISSION_TYPE) values (s_x_t_act_trans.NEXTVAL, 4321100121,  5532110012, 20000, 3333.33333333333,  0,null, 40);insert into x_t_consume (TMP_ID, ID, PARENT_ORDER_ID) values (s_x_t_consume.NEXTVAL, 5532110012,  9932110012);insert into x_t_order(TMP_ID, ID, SERVICE_ID, SERVICE_ORDER_ID, CLIENT_ID) values (s_x_t_order.NEXTVAL, 9932110012,  40,  7732110012,  532110012 );insert into x_mv_oebs_receipts_2(TMP_ID, INVOICE_EID, SUM, DT, DOC_DATE, COMISS_DATE, PAYMENT_NUMBER, SOURCE_TYPE) values (s_x_mv_oebs_receipts_2.NEXTVAL, 'Б-32110012-1', 20000, date'2020-01-31',date'2020-01-31', null, '888532110012' ,'PAYCASH');insert into x_yt_ar_direct_domain_stats (ID,IS_GRAY,DOMAIN,IS_BLACKLIST,SERVICE_ID,COST,BILLING_EXPORT_ID,FROM_DT,TILL_DT,SERVICE_ORDER_ID) values(s_x_yt_ar_direct_domain_stats.NEXTVAL, 0, 'e32110012', 0,40,3000000000,7732110012,  date'2020-01-01',to_date('2020-01-31'||' '||'23:59:59','YYYY-MM-DD HH24:MI:SS'),7732110012);</v>
      </c>
    </row>
    <row r="17" spans="1:73" s="67" customFormat="1" x14ac:dyDescent="0.35">
      <c r="A17" s="40">
        <v>2</v>
      </c>
      <c r="B17" s="41"/>
      <c r="C17" s="42" t="str">
        <f t="shared" si="0"/>
        <v>121000002</v>
      </c>
      <c r="D17" s="42" t="str">
        <f t="shared" si="1"/>
        <v>121000002/20</v>
      </c>
      <c r="E17" s="43" t="str">
        <f t="shared" si="23"/>
        <v>2020-01-01</v>
      </c>
      <c r="F17" s="43" t="str">
        <f t="shared" si="2"/>
        <v>2021-01-01</v>
      </c>
      <c r="G17" s="44" t="str">
        <f t="shared" si="3"/>
        <v>2121000002</v>
      </c>
      <c r="H17" s="45">
        <f t="shared" si="24"/>
        <v>2</v>
      </c>
      <c r="I17" s="46">
        <v>3</v>
      </c>
      <c r="J17" s="52">
        <f t="shared" si="31"/>
        <v>32110013</v>
      </c>
      <c r="K17" s="48" t="str">
        <f t="shared" si="25"/>
        <v>Б-32110013-1</v>
      </c>
      <c r="L17" s="49" t="str">
        <f t="shared" si="4"/>
        <v>2020-01-01</v>
      </c>
      <c r="M17" s="48" t="s">
        <v>87</v>
      </c>
      <c r="N17" s="50">
        <f t="shared" si="26"/>
        <v>81000</v>
      </c>
      <c r="O17" s="48" t="s">
        <v>88</v>
      </c>
      <c r="P17" s="46">
        <v>1</v>
      </c>
      <c r="Q17" s="48">
        <v>20</v>
      </c>
      <c r="R17" s="51">
        <f t="shared" ref="R17:R22" si="34">S17</f>
        <v>7</v>
      </c>
      <c r="S17" s="51">
        <v>7</v>
      </c>
      <c r="T17" s="52" t="str">
        <f t="shared" si="6"/>
        <v>4321100131</v>
      </c>
      <c r="U17" s="53" t="str">
        <f t="shared" si="27"/>
        <v>43211001311</v>
      </c>
      <c r="V17" s="48">
        <v>1</v>
      </c>
      <c r="W17" s="49" t="str">
        <f t="shared" ca="1" si="7"/>
        <v>2020-01-01</v>
      </c>
      <c r="X17" s="48"/>
      <c r="Y17" s="54">
        <v>81000</v>
      </c>
      <c r="Z17" s="54">
        <f t="shared" si="8"/>
        <v>13500</v>
      </c>
      <c r="AA17" s="48">
        <v>0</v>
      </c>
      <c r="AB17" s="55" t="s">
        <v>89</v>
      </c>
      <c r="AC17" s="54">
        <f t="shared" si="9"/>
        <v>81000</v>
      </c>
      <c r="AD17" s="56">
        <v>0</v>
      </c>
      <c r="AE17" s="52">
        <f t="shared" si="32"/>
        <v>532110013</v>
      </c>
      <c r="AF17" s="58">
        <f t="shared" si="10"/>
        <v>67500</v>
      </c>
      <c r="AG17" s="59"/>
      <c r="AH17" s="58">
        <f t="shared" si="28"/>
        <v>67500</v>
      </c>
      <c r="AI17" s="60">
        <f t="shared" si="11"/>
        <v>81000</v>
      </c>
      <c r="AJ17" s="49" t="str">
        <f t="shared" si="12"/>
        <v>2020-01-31</v>
      </c>
      <c r="AK17" s="61" t="str">
        <f t="shared" si="13"/>
        <v>888532110013</v>
      </c>
      <c r="AL17" s="56" t="str">
        <f t="shared" si="14"/>
        <v>1210000021</v>
      </c>
      <c r="AM17" s="62"/>
      <c r="AN17" s="62"/>
      <c r="AO17" s="56" t="s">
        <v>89</v>
      </c>
      <c r="AP17" s="56" t="s">
        <v>89</v>
      </c>
      <c r="AQ17" s="56"/>
      <c r="AR17" s="56"/>
      <c r="AS17" s="63" t="str">
        <f t="shared" si="15"/>
        <v>888532110013</v>
      </c>
      <c r="AT17" s="61" t="str">
        <f t="shared" si="16"/>
        <v>5532110013</v>
      </c>
      <c r="AU17" s="53" t="str">
        <f t="shared" si="17"/>
        <v>9932110013</v>
      </c>
      <c r="AV17" s="53">
        <f t="shared" si="18"/>
        <v>7</v>
      </c>
      <c r="AW17" s="53" t="str">
        <f t="shared" si="19"/>
        <v>7732110013</v>
      </c>
      <c r="AX17" s="53" t="str">
        <f t="shared" si="29"/>
        <v>77532110013</v>
      </c>
      <c r="AY17" s="53">
        <v>0</v>
      </c>
      <c r="AZ17" s="53">
        <v>0</v>
      </c>
      <c r="BA17" s="49" t="str">
        <f t="shared" si="20"/>
        <v>2020-01-01</v>
      </c>
      <c r="BB17" s="49" t="str">
        <f t="shared" si="21"/>
        <v>2020-01-31</v>
      </c>
      <c r="BC17" s="64" t="s">
        <v>90</v>
      </c>
      <c r="BD17" s="65" t="str">
        <f>"a"&amp;J17</f>
        <v>a32110013</v>
      </c>
      <c r="BE17" s="61"/>
      <c r="BF17" s="61"/>
      <c r="BG17" s="55"/>
      <c r="BH17" s="53"/>
      <c r="BI17" s="53"/>
      <c r="BJ17" s="53"/>
      <c r="BK17" s="53"/>
      <c r="BL17" s="53"/>
      <c r="BM17" s="53"/>
      <c r="BN17" s="53"/>
      <c r="BO17" s="325" t="s">
        <v>94</v>
      </c>
      <c r="BP17" s="325">
        <v>1</v>
      </c>
      <c r="BQ17" s="50">
        <f>AF18</f>
        <v>66666.666666666672</v>
      </c>
      <c r="BR17" s="68">
        <f>BQ17*0.13</f>
        <v>8666.6666666666679</v>
      </c>
      <c r="BS17" s="68">
        <f>BR17</f>
        <v>8666.6666666666679</v>
      </c>
      <c r="BU17" s="357" t="str">
        <f t="shared" ca="1" si="22"/>
        <v>insert into x_t_contract2(TMP_ID,ID,EXTERNAL_ID,CLIENT_ID) values(s_x_t_contract2.NEXTVAL, 121000002, '121000002/20',2121000002);insert into x_t_contract_collateral(TMP_ID,ID,CONTRACT2_ID,DT,IS_SIGNED) values(s_x_t_contract_collateral.NEXTVAL, 1210000021, 121000002, date'2020-01-01', date'2020-01-01');insert into x_mv_contract_signed_attr (TMP_ID,CONTRACT_ID,COLLATERAL_ID,CODE,VALUE_DT) values (s_x_mv_contract_signed_attr.NEXTVAL, 121000002, 1210000021,'FINISH_DT' ,date'2021-01-01');insert into x_mv_contract_signed_attr_hist(TMP_ID,VALUE_NUM,UPDATE_DT,CONTRACT2_ID,CODE,CL_DT,STAMP,DT) values(s_x_mv_contract_signed_attr_hist.NEXTVAL, 1, date'2020-01-01', 121000002,'FIRM',date'2020-01-01',888532110013,date'2020-01-01');insert into x_mv_contract_signed_attr_hist(TMP_ID,VALUE_NUM,UPDATE_DT,CONTRACT2_ID,CODE,CL_DT,STAMP,DT) values(s_x_mv_contract_signed_attr_hist.NEXTVAL, 2, date'2020-01-01', 121000002,'WHOLESALE_AGENT_PREMIUM_AWARDS_SCALE_TYPE',date'2020-01-01',888532110013,date'2020-01-01');insert into x_mv_contract_signed_attr_hist(TMP_ID,VALUE_NUM,UPDATE_DT,CONTRACT2_ID,CODE,CL_DT,STAMP,DT) values(s_x_mv_contract_signed_attr_hist.NEXTVAL, 3, date'2020-01-01', 121000002,'PAYMENT_TYPE',date'2020-01-01',888532110013,date'2020-01-01');insert into x_t_invoice (TMP_ID,ID,DT, CLIENT_ID,EXTERNAL_ID,CONTRACT_ID,TOTAL_SUM,CURRENCY,DISCOUNT_TYPE,COMMISSION_TYPE,TYPE,LOYAL_CLIENTS,NDS,NDS_PCT,PERSON_ID) values (s_x_t_invoice.NEXTVAL, 32110013, date'2020-01-01',2121000002,'Б-32110013-1',121000002,81000,'RUR',7,7,'y_invoice',0,1,20, 77532110013);insert into x_t_person (TMP_ID,ID) values (s_x_t_person.NEXTVAL, 77532110013);insert into x_t_act_internal(TMP_ID,ID,DT,CLIENT_ID,INVOICE_ID,HIDDEN,AMOUNT,EXTERNAL_ID,PAYMENT_TERM_DT,IS_LOYAL,TYPE) values (s_x_t_act_internal.NEXTVAL, 4321100131,date'2020-01-01',2121000002, 32110013    ,1,  81000  ,'43211001311',null, 0,'generic');insert into x_t_act_trans(TMP_ID, ACT_ID, CONSUME_ID, AMOUNT, AMOUNT_NDS, AMOUNT_NSP, NETTING, COMMISSION_TYPE) values (s_x_t_act_trans.NEXTVAL, 4321100131,  5532110013, 81000, 13500,  0,null, 7);insert into x_t_consume (TMP_ID, ID, PARENT_ORDER_ID) values (s_x_t_consume.NEXTVAL, 5532110013,  9932110013);insert into x_t_order(TMP_ID, ID, SERVICE_ID, SERVICE_ORDER_ID, CLIENT_ID) values (s_x_t_order.NEXTVAL, 9932110013,  7,  7732110013,  532110013 );insert into x_mv_oebs_receipts_2(TMP_ID, INVOICE_EID, SUM, DT, DOC_DATE, COMISS_DATE, PAYMENT_NUMBER, SOURCE_TYPE) values (s_x_mv_oebs_receipts_2.NEXTVAL, 'Б-32110013-1', 81000, date'2020-01-31',date'2020-01-31', null, '888532110013' ,'PAYCASH');insert into x_yt_ar_direct_domain_stats (ID,IS_GRAY,DOMAIN,IS_BLACKLIST,SERVICE_ID,COST,BILLING_EXPORT_ID,FROM_DT,TILL_DT,SERVICE_ORDER_ID) values(s_x_yt_ar_direct_domain_stats.NEXTVAL, 0, 'a32110013', 0,7,3330000000,7732110013,  date'2020-01-01',to_date('2020-01-31'||' '||'23:59:59','YYYY-MM-DD HH24:MI:SS'),7732110013);</v>
      </c>
    </row>
    <row r="18" spans="1:73" s="67" customFormat="1" x14ac:dyDescent="0.35">
      <c r="A18" s="40">
        <v>2</v>
      </c>
      <c r="B18" s="41"/>
      <c r="C18" s="42" t="str">
        <f t="shared" si="0"/>
        <v>121000002</v>
      </c>
      <c r="D18" s="42" t="str">
        <f t="shared" si="1"/>
        <v>121000002/20</v>
      </c>
      <c r="E18" s="43" t="str">
        <f t="shared" si="23"/>
        <v>2020-01-01</v>
      </c>
      <c r="F18" s="43" t="str">
        <f t="shared" si="2"/>
        <v>2021-01-01</v>
      </c>
      <c r="G18" s="44" t="str">
        <f t="shared" si="3"/>
        <v>2121000002</v>
      </c>
      <c r="H18" s="45">
        <f t="shared" si="24"/>
        <v>2</v>
      </c>
      <c r="I18" s="46">
        <v>3</v>
      </c>
      <c r="J18" s="52">
        <f t="shared" si="31"/>
        <v>32110014</v>
      </c>
      <c r="K18" s="48" t="str">
        <f t="shared" si="25"/>
        <v>Б-32110014-1</v>
      </c>
      <c r="L18" s="49" t="str">
        <f t="shared" si="4"/>
        <v>2020-01-01</v>
      </c>
      <c r="M18" s="48" t="s">
        <v>87</v>
      </c>
      <c r="N18" s="50">
        <f t="shared" si="26"/>
        <v>80000</v>
      </c>
      <c r="O18" s="48" t="s">
        <v>88</v>
      </c>
      <c r="P18" s="46">
        <v>1</v>
      </c>
      <c r="Q18" s="48">
        <v>20</v>
      </c>
      <c r="R18" s="70">
        <f t="shared" si="34"/>
        <v>1</v>
      </c>
      <c r="S18" s="70">
        <v>1</v>
      </c>
      <c r="T18" s="52" t="str">
        <f t="shared" si="6"/>
        <v>4321100141</v>
      </c>
      <c r="U18" s="53" t="str">
        <f t="shared" si="27"/>
        <v>43211001411</v>
      </c>
      <c r="V18" s="48">
        <v>1</v>
      </c>
      <c r="W18" s="49" t="str">
        <f t="shared" ca="1" si="7"/>
        <v>2020-01-07</v>
      </c>
      <c r="X18" s="48"/>
      <c r="Y18" s="54">
        <v>80000</v>
      </c>
      <c r="Z18" s="54">
        <f t="shared" si="8"/>
        <v>13333.333333333328</v>
      </c>
      <c r="AA18" s="48">
        <v>0</v>
      </c>
      <c r="AB18" s="55" t="s">
        <v>89</v>
      </c>
      <c r="AC18" s="54">
        <f t="shared" si="9"/>
        <v>80000</v>
      </c>
      <c r="AD18" s="56">
        <v>0</v>
      </c>
      <c r="AE18" s="52">
        <f t="shared" si="32"/>
        <v>532110014</v>
      </c>
      <c r="AF18" s="58">
        <f t="shared" si="10"/>
        <v>66666.666666666672</v>
      </c>
      <c r="AG18" s="71">
        <f>SUM(AF17:AF19)</f>
        <v>200000.00000000003</v>
      </c>
      <c r="AH18" s="58">
        <f t="shared" si="28"/>
        <v>66666.666666666672</v>
      </c>
      <c r="AI18" s="60">
        <f t="shared" si="11"/>
        <v>80000</v>
      </c>
      <c r="AJ18" s="49" t="str">
        <f t="shared" si="12"/>
        <v>2020-01-31</v>
      </c>
      <c r="AK18" s="61" t="str">
        <f t="shared" si="13"/>
        <v>888532110014</v>
      </c>
      <c r="AL18" s="56" t="str">
        <f t="shared" si="14"/>
        <v>1210000021</v>
      </c>
      <c r="AM18" s="62"/>
      <c r="AN18" s="62"/>
      <c r="AO18" s="56" t="s">
        <v>89</v>
      </c>
      <c r="AP18" s="56" t="s">
        <v>89</v>
      </c>
      <c r="AQ18" s="56"/>
      <c r="AR18" s="56"/>
      <c r="AS18" s="63" t="str">
        <f t="shared" si="15"/>
        <v>888532110014</v>
      </c>
      <c r="AT18" s="61" t="str">
        <f t="shared" si="16"/>
        <v>5532110014</v>
      </c>
      <c r="AU18" s="53" t="str">
        <f t="shared" si="17"/>
        <v>9932110014</v>
      </c>
      <c r="AV18" s="53">
        <f t="shared" si="18"/>
        <v>1</v>
      </c>
      <c r="AW18" s="53" t="str">
        <f t="shared" si="19"/>
        <v>7732110014</v>
      </c>
      <c r="AX18" s="53" t="str">
        <f t="shared" si="29"/>
        <v>77532110014</v>
      </c>
      <c r="AY18" s="53">
        <v>0</v>
      </c>
      <c r="AZ18" s="53">
        <v>0</v>
      </c>
      <c r="BA18" s="49" t="str">
        <f t="shared" si="20"/>
        <v>2020-01-01</v>
      </c>
      <c r="BB18" s="49" t="str">
        <f t="shared" si="21"/>
        <v>2020-01-31</v>
      </c>
      <c r="BC18" s="64" t="s">
        <v>90</v>
      </c>
      <c r="BD18" s="65" t="str">
        <f>"a"&amp;J18</f>
        <v>a32110014</v>
      </c>
      <c r="BE18" s="61"/>
      <c r="BF18" s="61"/>
      <c r="BG18" s="55"/>
      <c r="BH18" s="53"/>
      <c r="BI18" s="53"/>
      <c r="BJ18" s="53"/>
      <c r="BK18" s="53"/>
      <c r="BL18" s="53"/>
      <c r="BM18" s="53"/>
      <c r="BN18" s="53"/>
      <c r="BO18" s="325" t="s">
        <v>95</v>
      </c>
      <c r="BP18" s="325">
        <v>37</v>
      </c>
      <c r="BQ18" s="50">
        <f>AF19</f>
        <v>65833.333333333343</v>
      </c>
      <c r="BR18" s="68">
        <f>BQ18*0.11</f>
        <v>7241.6666666666679</v>
      </c>
      <c r="BS18" s="68">
        <f>BR18</f>
        <v>7241.6666666666679</v>
      </c>
      <c r="BU18" s="357" t="str">
        <f t="shared" ca="1" si="22"/>
        <v>insert into x_t_invoice (TMP_ID,ID,DT, CLIENT_ID,EXTERNAL_ID,CONTRACT_ID,TOTAL_SUM,CURRENCY,DISCOUNT_TYPE,COMMISSION_TYPE,TYPE,LOYAL_CLIENTS,NDS,NDS_PCT,PERSON_ID) values (s_x_t_invoice.NEXTVAL, 32110014, date'2020-01-01',2121000002,'Б-32110014-1',121000002,80000,'RUR',1,1,'y_invoice',0,1,20, 77532110014);insert into x_t_person (TMP_ID,ID) values (s_x_t_person.NEXTVAL, 77532110014);insert into x_t_act_internal(TMP_ID,ID,DT,CLIENT_ID,INVOICE_ID,HIDDEN,AMOUNT,EXTERNAL_ID,PAYMENT_TERM_DT,IS_LOYAL,TYPE) values (s_x_t_act_internal.NEXTVAL, 4321100141,date'2020-01-07',2121000002, 32110014    ,1,  80000  ,'43211001411',null, 0,'generic');insert into x_t_act_trans(TMP_ID, ACT_ID, CONSUME_ID, AMOUNT, AMOUNT_NDS, AMOUNT_NSP, NETTING, COMMISSION_TYPE) values (s_x_t_act_trans.NEXTVAL, 4321100141,  5532110014, 80000, 13333.3333333333,  0,null, 1);insert into x_t_consume (TMP_ID, ID, PARENT_ORDER_ID) values (s_x_t_consume.NEXTVAL, 5532110014,  9932110014);insert into x_t_order(TMP_ID, ID, SERVICE_ID, SERVICE_ORDER_ID, CLIENT_ID) values (s_x_t_order.NEXTVAL, 9932110014,  1,  7732110014,  532110014 );insert into x_mv_oebs_receipts_2(TMP_ID, INVOICE_EID, SUM, DT, DOC_DATE, COMISS_DATE, PAYMENT_NUMBER, SOURCE_TYPE) values (s_x_mv_oebs_receipts_2.NEXTVAL, 'Б-32110014-1', 80000, date'2020-01-31',date'2020-01-31', null, '888532110014' ,'PAYCASH');insert into x_yt_ar_direct_domain_stats (ID,IS_GRAY,DOMAIN,IS_BLACKLIST,SERVICE_ID,COST,BILLING_EXPORT_ID,FROM_DT,TILL_DT,SERVICE_ORDER_ID) values(s_x_yt_ar_direct_domain_stats.NEXTVAL, 0, 'a32110014', 0,1,3330000000,7732110014,  date'2020-01-01',to_date('2020-01-31'||' '||'23:59:59','YYYY-MM-DD HH24:MI:SS'),7732110014);</v>
      </c>
    </row>
    <row r="19" spans="1:73" s="100" customFormat="1" ht="15" customHeight="1" thickBot="1" x14ac:dyDescent="0.4">
      <c r="A19" s="74">
        <v>2</v>
      </c>
      <c r="B19" s="75"/>
      <c r="C19" s="76" t="str">
        <f t="shared" si="0"/>
        <v>121000002</v>
      </c>
      <c r="D19" s="76" t="str">
        <f t="shared" si="1"/>
        <v>121000002/20</v>
      </c>
      <c r="E19" s="77" t="str">
        <f t="shared" si="23"/>
        <v>2020-01-01</v>
      </c>
      <c r="F19" s="77" t="str">
        <f t="shared" si="2"/>
        <v>2021-01-01</v>
      </c>
      <c r="G19" s="78" t="str">
        <f t="shared" si="3"/>
        <v>2121000002</v>
      </c>
      <c r="H19" s="79">
        <f t="shared" si="24"/>
        <v>2</v>
      </c>
      <c r="I19" s="80">
        <v>3</v>
      </c>
      <c r="J19" s="81">
        <f t="shared" si="31"/>
        <v>32110015</v>
      </c>
      <c r="K19" s="82" t="str">
        <f t="shared" si="25"/>
        <v>Б-32110015-1</v>
      </c>
      <c r="L19" s="83" t="str">
        <f t="shared" si="4"/>
        <v>2020-01-01</v>
      </c>
      <c r="M19" s="82" t="s">
        <v>87</v>
      </c>
      <c r="N19" s="84">
        <f t="shared" si="26"/>
        <v>79000</v>
      </c>
      <c r="O19" s="82" t="s">
        <v>88</v>
      </c>
      <c r="P19" s="80">
        <v>1</v>
      </c>
      <c r="Q19" s="82">
        <v>20</v>
      </c>
      <c r="R19" s="86">
        <f t="shared" si="34"/>
        <v>37</v>
      </c>
      <c r="S19" s="86">
        <v>37</v>
      </c>
      <c r="T19" s="81" t="str">
        <f t="shared" si="6"/>
        <v>4321100151</v>
      </c>
      <c r="U19" s="87" t="str">
        <f t="shared" si="27"/>
        <v>43211001511</v>
      </c>
      <c r="V19" s="82">
        <v>1</v>
      </c>
      <c r="W19" s="83" t="str">
        <f t="shared" ca="1" si="7"/>
        <v>2020-01-05</v>
      </c>
      <c r="X19" s="82"/>
      <c r="Y19" s="88">
        <v>79000</v>
      </c>
      <c r="Z19" s="88">
        <f t="shared" si="8"/>
        <v>13166.666666666657</v>
      </c>
      <c r="AA19" s="82">
        <v>0</v>
      </c>
      <c r="AB19" s="89" t="s">
        <v>89</v>
      </c>
      <c r="AC19" s="88">
        <f t="shared" si="9"/>
        <v>79000</v>
      </c>
      <c r="AD19" s="90">
        <v>0</v>
      </c>
      <c r="AE19" s="81">
        <f t="shared" si="32"/>
        <v>532110015</v>
      </c>
      <c r="AF19" s="91">
        <f t="shared" si="10"/>
        <v>65833.333333333343</v>
      </c>
      <c r="AG19" s="92"/>
      <c r="AH19" s="91">
        <f t="shared" si="28"/>
        <v>65833.333333333343</v>
      </c>
      <c r="AI19" s="93">
        <f t="shared" si="11"/>
        <v>79000</v>
      </c>
      <c r="AJ19" s="83" t="str">
        <f t="shared" si="12"/>
        <v>2020-01-31</v>
      </c>
      <c r="AK19" s="94" t="str">
        <f t="shared" si="13"/>
        <v>888532110015</v>
      </c>
      <c r="AL19" s="90" t="str">
        <f t="shared" si="14"/>
        <v>1210000021</v>
      </c>
      <c r="AM19" s="95"/>
      <c r="AN19" s="95"/>
      <c r="AO19" s="90" t="s">
        <v>89</v>
      </c>
      <c r="AP19" s="90" t="s">
        <v>89</v>
      </c>
      <c r="AQ19" s="90"/>
      <c r="AR19" s="90"/>
      <c r="AS19" s="96" t="str">
        <f t="shared" si="15"/>
        <v>888532110015</v>
      </c>
      <c r="AT19" s="94" t="str">
        <f t="shared" si="16"/>
        <v>5532110015</v>
      </c>
      <c r="AU19" s="87" t="str">
        <f t="shared" si="17"/>
        <v>9932110015</v>
      </c>
      <c r="AV19" s="87">
        <f t="shared" si="18"/>
        <v>37</v>
      </c>
      <c r="AW19" s="87" t="str">
        <f t="shared" si="19"/>
        <v>7732110015</v>
      </c>
      <c r="AX19" s="87" t="str">
        <f t="shared" si="29"/>
        <v>77532110015</v>
      </c>
      <c r="AY19" s="87">
        <v>0</v>
      </c>
      <c r="AZ19" s="87">
        <v>0</v>
      </c>
      <c r="BA19" s="83" t="str">
        <f t="shared" si="20"/>
        <v>2020-01-01</v>
      </c>
      <c r="BB19" s="83" t="str">
        <f t="shared" si="21"/>
        <v>2020-01-31</v>
      </c>
      <c r="BC19" s="97" t="s">
        <v>90</v>
      </c>
      <c r="BD19" s="98" t="str">
        <f>"d"&amp;J19</f>
        <v>d32110015</v>
      </c>
      <c r="BE19" s="98"/>
      <c r="BF19" s="98"/>
      <c r="BG19" s="98"/>
      <c r="BH19" s="87"/>
      <c r="BI19" s="87"/>
      <c r="BJ19" s="87"/>
      <c r="BK19" s="87"/>
      <c r="BL19" s="87"/>
      <c r="BM19" s="87"/>
      <c r="BN19" s="87"/>
      <c r="BO19" s="326"/>
      <c r="BP19" s="326"/>
      <c r="BQ19" s="84"/>
      <c r="BR19" s="101"/>
      <c r="BS19" s="99"/>
      <c r="BU19" s="357" t="str">
        <f t="shared" ca="1" si="22"/>
        <v>insert into x_t_invoice (TMP_ID,ID,DT, CLIENT_ID,EXTERNAL_ID,CONTRACT_ID,TOTAL_SUM,CURRENCY,DISCOUNT_TYPE,COMMISSION_TYPE,TYPE,LOYAL_CLIENTS,NDS,NDS_PCT,PERSON_ID) values (s_x_t_invoice.NEXTVAL, 32110015, date'2020-01-01',2121000002,'Б-32110015-1',121000002,79000,'RUR',37,37,'y_invoice',0,1,20, 77532110015);insert into x_t_person (TMP_ID,ID) values (s_x_t_person.NEXTVAL, 77532110015);insert into x_t_act_internal(TMP_ID,ID,DT,CLIENT_ID,INVOICE_ID,HIDDEN,AMOUNT,EXTERNAL_ID,PAYMENT_TERM_DT,IS_LOYAL,TYPE) values (s_x_t_act_internal.NEXTVAL, 4321100151,date'2020-01-05',2121000002, 32110015    ,1,  79000  ,'43211001511',null, 0,'generic');insert into x_t_act_trans(TMP_ID, ACT_ID, CONSUME_ID, AMOUNT, AMOUNT_NDS, AMOUNT_NSP, NETTING, COMMISSION_TYPE) values (s_x_t_act_trans.NEXTVAL, 4321100151,  5532110015, 79000, 13166.6666666667,  0,null, 37);insert into x_t_consume (TMP_ID, ID, PARENT_ORDER_ID) values (s_x_t_consume.NEXTVAL, 5532110015,  9932110015);insert into x_t_order(TMP_ID, ID, SERVICE_ID, SERVICE_ORDER_ID, CLIENT_ID) values (s_x_t_order.NEXTVAL, 9932110015,  37,  7732110015,  532110015 );insert into x_mv_oebs_receipts_2(TMP_ID, INVOICE_EID, SUM, DT, DOC_DATE, COMISS_DATE, PAYMENT_NUMBER, SOURCE_TYPE) values (s_x_mv_oebs_receipts_2.NEXTVAL, 'Б-32110015-1', 79000, date'2020-01-31',date'2020-01-31', null, '888532110015' ,'PAYCASH');insert into x_yt_ar_direct_domain_stats (ID,IS_GRAY,DOMAIN,IS_BLACKLIST,SERVICE_ID,COST,BILLING_EXPORT_ID,FROM_DT,TILL_DT,SERVICE_ORDER_ID) values(s_x_yt_ar_direct_domain_stats.NEXTVAL, 0, 'd32110015', 0,37,3330000000,7732110015,  date'2020-01-01',to_date('2020-01-31'||' '||'23:59:59','YYYY-MM-DD HH24:MI:SS'),7732110015);</v>
      </c>
    </row>
    <row r="20" spans="1:73" s="67" customFormat="1" x14ac:dyDescent="0.35">
      <c r="A20" s="40">
        <v>3</v>
      </c>
      <c r="B20" s="41"/>
      <c r="C20" s="42" t="str">
        <f t="shared" si="0"/>
        <v>121000003</v>
      </c>
      <c r="D20" s="42" t="str">
        <f t="shared" si="1"/>
        <v>121000003/20</v>
      </c>
      <c r="E20" s="43" t="str">
        <f t="shared" si="23"/>
        <v>2020-01-01</v>
      </c>
      <c r="F20" s="43" t="str">
        <f t="shared" si="2"/>
        <v>2021-01-01</v>
      </c>
      <c r="G20" s="44" t="str">
        <f t="shared" si="3"/>
        <v>2121000003</v>
      </c>
      <c r="H20" s="102">
        <v>1</v>
      </c>
      <c r="I20" s="46">
        <v>3</v>
      </c>
      <c r="J20" s="52">
        <f t="shared" si="31"/>
        <v>32110016</v>
      </c>
      <c r="K20" s="48" t="str">
        <f t="shared" si="25"/>
        <v>Б-32110016-1</v>
      </c>
      <c r="L20" s="49" t="str">
        <f t="shared" si="4"/>
        <v>2020-01-01</v>
      </c>
      <c r="M20" s="48" t="s">
        <v>87</v>
      </c>
      <c r="N20" s="50">
        <f t="shared" si="26"/>
        <v>80000</v>
      </c>
      <c r="O20" s="48" t="s">
        <v>88</v>
      </c>
      <c r="P20" s="46">
        <v>1</v>
      </c>
      <c r="Q20" s="48">
        <v>20</v>
      </c>
      <c r="R20" s="51">
        <f t="shared" si="34"/>
        <v>7</v>
      </c>
      <c r="S20" s="51">
        <v>7</v>
      </c>
      <c r="T20" s="52" t="str">
        <f t="shared" si="6"/>
        <v>4321100161</v>
      </c>
      <c r="U20" s="53" t="str">
        <f t="shared" si="27"/>
        <v>43211001611</v>
      </c>
      <c r="V20" s="48">
        <v>1</v>
      </c>
      <c r="W20" s="49" t="str">
        <f t="shared" ca="1" si="7"/>
        <v>2020-01-02</v>
      </c>
      <c r="X20" s="48"/>
      <c r="Y20" s="54">
        <v>80000</v>
      </c>
      <c r="Z20" s="54">
        <f t="shared" si="8"/>
        <v>13333.333333333328</v>
      </c>
      <c r="AA20" s="48">
        <v>0</v>
      </c>
      <c r="AB20" s="55" t="s">
        <v>89</v>
      </c>
      <c r="AC20" s="54">
        <f t="shared" si="9"/>
        <v>80000</v>
      </c>
      <c r="AD20" s="56">
        <v>0</v>
      </c>
      <c r="AE20" s="52">
        <f t="shared" si="32"/>
        <v>532110016</v>
      </c>
      <c r="AF20" s="58">
        <f t="shared" si="10"/>
        <v>66666.666666666672</v>
      </c>
      <c r="AG20" s="59"/>
      <c r="AH20" s="58">
        <f t="shared" si="28"/>
        <v>66666.666666666672</v>
      </c>
      <c r="AI20" s="60">
        <f t="shared" si="11"/>
        <v>80000</v>
      </c>
      <c r="AJ20" s="49" t="str">
        <f t="shared" si="12"/>
        <v>2020-01-31</v>
      </c>
      <c r="AK20" s="61" t="str">
        <f t="shared" si="13"/>
        <v>888532110016</v>
      </c>
      <c r="AL20" s="56" t="str">
        <f t="shared" si="14"/>
        <v>1210000031</v>
      </c>
      <c r="AM20" s="62"/>
      <c r="AN20" s="62"/>
      <c r="AO20" s="56" t="s">
        <v>89</v>
      </c>
      <c r="AP20" s="56" t="s">
        <v>89</v>
      </c>
      <c r="AQ20" s="56"/>
      <c r="AR20" s="56"/>
      <c r="AS20" s="63" t="str">
        <f t="shared" si="15"/>
        <v>888532110016</v>
      </c>
      <c r="AT20" s="61" t="str">
        <f t="shared" si="16"/>
        <v>5532110016</v>
      </c>
      <c r="AU20" s="53" t="str">
        <f t="shared" si="17"/>
        <v>9932110016</v>
      </c>
      <c r="AV20" s="53">
        <f t="shared" si="18"/>
        <v>7</v>
      </c>
      <c r="AW20" s="53" t="str">
        <f t="shared" si="19"/>
        <v>7732110016</v>
      </c>
      <c r="AX20" s="53" t="str">
        <f t="shared" si="29"/>
        <v>77532110016</v>
      </c>
      <c r="AY20" s="53">
        <v>0</v>
      </c>
      <c r="AZ20" s="53">
        <v>0</v>
      </c>
      <c r="BA20" s="49" t="str">
        <f t="shared" si="20"/>
        <v>2020-01-01</v>
      </c>
      <c r="BB20" s="49" t="str">
        <f t="shared" si="21"/>
        <v>2020-01-31</v>
      </c>
      <c r="BC20" s="64" t="s">
        <v>90</v>
      </c>
      <c r="BD20" s="65" t="str">
        <f>"a"&amp;J20</f>
        <v>a32110016</v>
      </c>
      <c r="BE20" s="61"/>
      <c r="BF20" s="61"/>
      <c r="BG20" s="55"/>
      <c r="BH20" s="53"/>
      <c r="BI20" s="53"/>
      <c r="BJ20" s="53"/>
      <c r="BK20" s="53"/>
      <c r="BL20" s="53"/>
      <c r="BM20" s="53"/>
      <c r="BN20" s="53"/>
      <c r="BO20" s="325" t="s">
        <v>96</v>
      </c>
      <c r="BP20" s="325"/>
      <c r="BQ20" s="50"/>
      <c r="BR20" s="68"/>
      <c r="BS20" s="68"/>
      <c r="BU20" s="357" t="str">
        <f t="shared" ca="1" si="22"/>
        <v>insert into x_t_contract2(TMP_ID,ID,EXTERNAL_ID,CLIENT_ID) values(s_x_t_contract2.NEXTVAL, 121000003, '121000003/20',2121000003);insert into x_t_contract_collateral(TMP_ID,ID,CONTRACT2_ID,DT,IS_SIGNED) values(s_x_t_contract_collateral.NEXTVAL, 1210000031, 121000003, date'2020-01-01', date'2020-01-01');insert into x_mv_contract_signed_attr (TMP_ID,CONTRACT_ID,COLLATERAL_ID,CODE,VALUE_DT) values (s_x_mv_contract_signed_attr.NEXTVAL, 121000003, 1210000031,'FINISH_DT' ,date'2021-01-01');insert into x_mv_contract_signed_attr_hist(TMP_ID,VALUE_NUM,UPDATE_DT,CONTRACT2_ID,CODE,CL_DT,STAMP,DT) values(s_x_mv_contract_signed_attr_hist.NEXTVAL, 1, date'2020-01-01', 121000003,'FIRM',date'2020-01-01',888532110016,date'2020-01-01');insert into x_mv_contract_signed_attr_hist(TMP_ID,VALUE_NUM,UPDATE_DT,CONTRACT2_ID,CODE,CL_DT,STAMP,DT) values(s_x_mv_contract_signed_attr_hist.NEXTVAL, 1, date'2020-01-01', 121000003,'WHOLESALE_AGENT_PREMIUM_AWARDS_SCALE_TYPE',date'2020-01-01',888532110016,date'2020-01-01');insert into x_mv_contract_signed_attr_hist(TMP_ID,VALUE_NUM,UPDATE_DT,CONTRACT2_ID,CODE,CL_DT,STAMP,DT) values(s_x_mv_contract_signed_attr_hist.NEXTVAL, 3, date'2020-01-01', 121000003,'PAYMENT_TYPE',date'2020-01-01',888532110016,date'2020-01-01');insert into x_t_invoice (TMP_ID,ID,DT, CLIENT_ID,EXTERNAL_ID,CONTRACT_ID,TOTAL_SUM,CURRENCY,DISCOUNT_TYPE,COMMISSION_TYPE,TYPE,LOYAL_CLIENTS,NDS,NDS_PCT,PERSON_ID) values (s_x_t_invoice.NEXTVAL, 32110016, date'2020-01-01',2121000003,'Б-32110016-1',121000003,80000,'RUR',7,7,'y_invoice',0,1,20, 77532110016);insert into x_t_person (TMP_ID,ID) values (s_x_t_person.NEXTVAL, 77532110016);insert into x_t_act_internal(TMP_ID,ID,DT,CLIENT_ID,INVOICE_ID,HIDDEN,AMOUNT,EXTERNAL_ID,PAYMENT_TERM_DT,IS_LOYAL,TYPE) values (s_x_t_act_internal.NEXTVAL, 4321100161,date'2020-01-02',2121000003, 32110016    ,1,  80000  ,'43211001611',null, 0,'generic');insert into x_t_act_trans(TMP_ID, ACT_ID, CONSUME_ID, AMOUNT, AMOUNT_NDS, AMOUNT_NSP, NETTING, COMMISSION_TYPE) values (s_x_t_act_trans.NEXTVAL, 4321100161,  5532110016, 80000, 13333.3333333333,  0,null, 7);insert into x_t_consume (TMP_ID, ID, PARENT_ORDER_ID) values (s_x_t_consume.NEXTVAL, 5532110016,  9932110016);insert into x_t_order(TMP_ID, ID, SERVICE_ID, SERVICE_ORDER_ID, CLIENT_ID) values (s_x_t_order.NEXTVAL, 9932110016,  7,  7732110016,  532110016 );insert into x_mv_oebs_receipts_2(TMP_ID, INVOICE_EID, SUM, DT, DOC_DATE, COMISS_DATE, PAYMENT_NUMBER, SOURCE_TYPE) values (s_x_mv_oebs_receipts_2.NEXTVAL, 'Б-32110016-1', 80000, date'2020-01-31',date'2020-01-31', null, '888532110016' ,'PAYCASH');insert into x_yt_ar_direct_domain_stats (ID,IS_GRAY,DOMAIN,IS_BLACKLIST,SERVICE_ID,COST,BILLING_EXPORT_ID,FROM_DT,TILL_DT,SERVICE_ORDER_ID) values(s_x_yt_ar_direct_domain_stats.NEXTVAL, 0, 'a32110016', 0,7,3330000000,7732110016,  date'2020-01-01',to_date('2020-01-31'||' '||'23:59:59','YYYY-MM-DD HH24:MI:SS'),7732110016);</v>
      </c>
    </row>
    <row r="21" spans="1:73" s="67" customFormat="1" x14ac:dyDescent="0.35">
      <c r="A21" s="40">
        <v>3</v>
      </c>
      <c r="B21" s="41"/>
      <c r="C21" s="42" t="str">
        <f t="shared" si="0"/>
        <v>121000003</v>
      </c>
      <c r="D21" s="42" t="str">
        <f t="shared" si="1"/>
        <v>121000003/20</v>
      </c>
      <c r="E21" s="43" t="str">
        <f t="shared" si="23"/>
        <v>2020-01-01</v>
      </c>
      <c r="F21" s="43" t="str">
        <f t="shared" si="2"/>
        <v>2021-01-01</v>
      </c>
      <c r="G21" s="44" t="str">
        <f t="shared" si="3"/>
        <v>2121000003</v>
      </c>
      <c r="H21" s="102">
        <v>1</v>
      </c>
      <c r="I21" s="46">
        <v>3</v>
      </c>
      <c r="J21" s="52">
        <f t="shared" si="31"/>
        <v>32110017</v>
      </c>
      <c r="K21" s="48" t="str">
        <f t="shared" si="25"/>
        <v>Б-32110017-1</v>
      </c>
      <c r="L21" s="49" t="str">
        <f t="shared" si="4"/>
        <v>2020-01-01</v>
      </c>
      <c r="M21" s="48" t="s">
        <v>87</v>
      </c>
      <c r="N21" s="50">
        <f t="shared" si="26"/>
        <v>80000</v>
      </c>
      <c r="O21" s="48" t="s">
        <v>88</v>
      </c>
      <c r="P21" s="46">
        <v>1</v>
      </c>
      <c r="Q21" s="48">
        <v>20</v>
      </c>
      <c r="R21" s="70">
        <f t="shared" si="34"/>
        <v>1</v>
      </c>
      <c r="S21" s="70">
        <v>1</v>
      </c>
      <c r="T21" s="52" t="str">
        <f t="shared" si="6"/>
        <v>4321100171</v>
      </c>
      <c r="U21" s="53" t="str">
        <f t="shared" si="27"/>
        <v>43211001711</v>
      </c>
      <c r="V21" s="48">
        <v>1</v>
      </c>
      <c r="W21" s="49" t="str">
        <f t="shared" ca="1" si="7"/>
        <v>2020-01-05</v>
      </c>
      <c r="X21" s="48"/>
      <c r="Y21" s="54">
        <v>80000</v>
      </c>
      <c r="Z21" s="54">
        <f t="shared" si="8"/>
        <v>13333.333333333328</v>
      </c>
      <c r="AA21" s="48">
        <v>0</v>
      </c>
      <c r="AB21" s="55" t="s">
        <v>89</v>
      </c>
      <c r="AC21" s="54">
        <f t="shared" si="9"/>
        <v>80000</v>
      </c>
      <c r="AD21" s="56">
        <v>0</v>
      </c>
      <c r="AE21" s="52">
        <f t="shared" si="32"/>
        <v>532110017</v>
      </c>
      <c r="AF21" s="58">
        <f t="shared" si="10"/>
        <v>66666.666666666672</v>
      </c>
      <c r="AG21" s="71">
        <f>SUM(AF20:AF22)</f>
        <v>200000</v>
      </c>
      <c r="AH21" s="58">
        <f t="shared" si="28"/>
        <v>66666.666666666672</v>
      </c>
      <c r="AI21" s="60">
        <f t="shared" si="11"/>
        <v>80000</v>
      </c>
      <c r="AJ21" s="49" t="str">
        <f t="shared" si="12"/>
        <v>2020-01-31</v>
      </c>
      <c r="AK21" s="61" t="str">
        <f t="shared" si="13"/>
        <v>888532110017</v>
      </c>
      <c r="AL21" s="56" t="str">
        <f t="shared" si="14"/>
        <v>1210000031</v>
      </c>
      <c r="AM21" s="62"/>
      <c r="AN21" s="62"/>
      <c r="AO21" s="56" t="s">
        <v>89</v>
      </c>
      <c r="AP21" s="56" t="s">
        <v>89</v>
      </c>
      <c r="AQ21" s="56"/>
      <c r="AR21" s="56"/>
      <c r="AS21" s="63" t="str">
        <f t="shared" si="15"/>
        <v>888532110017</v>
      </c>
      <c r="AT21" s="61" t="str">
        <f t="shared" si="16"/>
        <v>5532110017</v>
      </c>
      <c r="AU21" s="53" t="str">
        <f t="shared" si="17"/>
        <v>9932110017</v>
      </c>
      <c r="AV21" s="53">
        <f t="shared" si="18"/>
        <v>1</v>
      </c>
      <c r="AW21" s="53" t="str">
        <f t="shared" si="19"/>
        <v>7732110017</v>
      </c>
      <c r="AX21" s="53" t="str">
        <f t="shared" si="29"/>
        <v>77532110017</v>
      </c>
      <c r="AY21" s="53">
        <v>0</v>
      </c>
      <c r="AZ21" s="53">
        <v>0</v>
      </c>
      <c r="BA21" s="49" t="str">
        <f t="shared" si="20"/>
        <v>2020-01-01</v>
      </c>
      <c r="BB21" s="49" t="str">
        <f t="shared" si="21"/>
        <v>2020-01-31</v>
      </c>
      <c r="BC21" s="64" t="s">
        <v>90</v>
      </c>
      <c r="BD21" s="65" t="str">
        <f>"a"&amp;J21</f>
        <v>a32110017</v>
      </c>
      <c r="BE21" s="61"/>
      <c r="BF21" s="61"/>
      <c r="BG21" s="55"/>
      <c r="BH21" s="55"/>
      <c r="BI21" s="55"/>
      <c r="BJ21" s="55"/>
      <c r="BK21" s="55"/>
      <c r="BL21" s="53"/>
      <c r="BM21" s="53"/>
      <c r="BN21" s="53"/>
      <c r="BO21" s="325"/>
      <c r="BP21" s="325"/>
      <c r="BQ21" s="50"/>
      <c r="BR21" s="68"/>
      <c r="BS21" s="68">
        <v>0</v>
      </c>
      <c r="BU21" s="357" t="str">
        <f t="shared" ca="1" si="22"/>
        <v>insert into x_t_invoice (TMP_ID,ID,DT, CLIENT_ID,EXTERNAL_ID,CONTRACT_ID,TOTAL_SUM,CURRENCY,DISCOUNT_TYPE,COMMISSION_TYPE,TYPE,LOYAL_CLIENTS,NDS,NDS_PCT,PERSON_ID) values (s_x_t_invoice.NEXTVAL, 32110017, date'2020-01-01',2121000003,'Б-32110017-1',121000003,80000,'RUR',1,1,'y_invoice',0,1,20, 77532110017);insert into x_t_person (TMP_ID,ID) values (s_x_t_person.NEXTVAL, 77532110017);insert into x_t_act_internal(TMP_ID,ID,DT,CLIENT_ID,INVOICE_ID,HIDDEN,AMOUNT,EXTERNAL_ID,PAYMENT_TERM_DT,IS_LOYAL,TYPE) values (s_x_t_act_internal.NEXTVAL, 4321100171,date'2020-01-05',2121000003, 32110017    ,1,  80000  ,'43211001711',null, 0,'generic');insert into x_t_act_trans(TMP_ID, ACT_ID, CONSUME_ID, AMOUNT, AMOUNT_NDS, AMOUNT_NSP, NETTING, COMMISSION_TYPE) values (s_x_t_act_trans.NEXTVAL, 4321100171,  5532110017, 80000, 13333.3333333333,  0,null, 1);insert into x_t_consume (TMP_ID, ID, PARENT_ORDER_ID) values (s_x_t_consume.NEXTVAL, 5532110017,  9932110017);insert into x_t_order(TMP_ID, ID, SERVICE_ID, SERVICE_ORDER_ID, CLIENT_ID) values (s_x_t_order.NEXTVAL, 9932110017,  1,  7732110017,  532110017 );insert into x_mv_oebs_receipts_2(TMP_ID, INVOICE_EID, SUM, DT, DOC_DATE, COMISS_DATE, PAYMENT_NUMBER, SOURCE_TYPE) values (s_x_mv_oebs_receipts_2.NEXTVAL, 'Б-32110017-1', 80000, date'2020-01-31',date'2020-01-31', null, '888532110017' ,'PAYCASH');insert into x_yt_ar_direct_domain_stats (ID,IS_GRAY,DOMAIN,IS_BLACKLIST,SERVICE_ID,COST,BILLING_EXPORT_ID,FROM_DT,TILL_DT,SERVICE_ORDER_ID) values(s_x_yt_ar_direct_domain_stats.NEXTVAL, 0, 'a32110017', 0,1,3330000000,7732110017,  date'2020-01-01',to_date('2020-01-31'||' '||'23:59:59','YYYY-MM-DD HH24:MI:SS'),7732110017);</v>
      </c>
    </row>
    <row r="22" spans="1:73" s="100" customFormat="1" ht="15" customHeight="1" thickBot="1" x14ac:dyDescent="0.4">
      <c r="A22" s="74">
        <v>3</v>
      </c>
      <c r="B22" s="75"/>
      <c r="C22" s="76" t="str">
        <f t="shared" si="0"/>
        <v>121000003</v>
      </c>
      <c r="D22" s="76" t="str">
        <f t="shared" si="1"/>
        <v>121000003/20</v>
      </c>
      <c r="E22" s="77" t="str">
        <f t="shared" si="23"/>
        <v>2020-01-01</v>
      </c>
      <c r="F22" s="77" t="str">
        <f t="shared" si="2"/>
        <v>2021-01-01</v>
      </c>
      <c r="G22" s="78" t="str">
        <f t="shared" si="3"/>
        <v>2121000003</v>
      </c>
      <c r="H22" s="103">
        <v>1</v>
      </c>
      <c r="I22" s="80">
        <v>3</v>
      </c>
      <c r="J22" s="81">
        <f t="shared" si="31"/>
        <v>32110018</v>
      </c>
      <c r="K22" s="82" t="str">
        <f t="shared" si="25"/>
        <v>Б-32110018-1</v>
      </c>
      <c r="L22" s="83" t="str">
        <f t="shared" si="4"/>
        <v>2020-01-01</v>
      </c>
      <c r="M22" s="82" t="s">
        <v>87</v>
      </c>
      <c r="N22" s="84">
        <f t="shared" si="26"/>
        <v>80000</v>
      </c>
      <c r="O22" s="82" t="s">
        <v>88</v>
      </c>
      <c r="P22" s="80">
        <v>1</v>
      </c>
      <c r="Q22" s="82">
        <v>20</v>
      </c>
      <c r="R22" s="86">
        <f t="shared" si="34"/>
        <v>37</v>
      </c>
      <c r="S22" s="86">
        <v>37</v>
      </c>
      <c r="T22" s="81" t="str">
        <f t="shared" si="6"/>
        <v>4321100181</v>
      </c>
      <c r="U22" s="87" t="str">
        <f t="shared" si="27"/>
        <v>43211001811</v>
      </c>
      <c r="V22" s="82">
        <v>1</v>
      </c>
      <c r="W22" s="83" t="str">
        <f t="shared" ca="1" si="7"/>
        <v>2020-01-07</v>
      </c>
      <c r="X22" s="82"/>
      <c r="Y22" s="88">
        <v>80000</v>
      </c>
      <c r="Z22" s="88">
        <f t="shared" si="8"/>
        <v>13333.333333333328</v>
      </c>
      <c r="AA22" s="82">
        <v>0</v>
      </c>
      <c r="AB22" s="89" t="s">
        <v>89</v>
      </c>
      <c r="AC22" s="88">
        <f t="shared" si="9"/>
        <v>80000</v>
      </c>
      <c r="AD22" s="90">
        <v>0</v>
      </c>
      <c r="AE22" s="81">
        <f t="shared" si="32"/>
        <v>532110018</v>
      </c>
      <c r="AF22" s="91">
        <f t="shared" si="10"/>
        <v>66666.666666666672</v>
      </c>
      <c r="AG22" s="92"/>
      <c r="AH22" s="91">
        <f t="shared" si="28"/>
        <v>66666.666666666672</v>
      </c>
      <c r="AI22" s="93">
        <f t="shared" si="11"/>
        <v>80000</v>
      </c>
      <c r="AJ22" s="83" t="str">
        <f t="shared" si="12"/>
        <v>2020-01-31</v>
      </c>
      <c r="AK22" s="94" t="str">
        <f t="shared" si="13"/>
        <v>888532110018</v>
      </c>
      <c r="AL22" s="90" t="str">
        <f t="shared" si="14"/>
        <v>1210000031</v>
      </c>
      <c r="AM22" s="95"/>
      <c r="AN22" s="95"/>
      <c r="AO22" s="90" t="s">
        <v>89</v>
      </c>
      <c r="AP22" s="90" t="s">
        <v>89</v>
      </c>
      <c r="AQ22" s="90"/>
      <c r="AR22" s="90"/>
      <c r="AS22" s="96" t="str">
        <f t="shared" si="15"/>
        <v>888532110018</v>
      </c>
      <c r="AT22" s="94" t="str">
        <f t="shared" si="16"/>
        <v>5532110018</v>
      </c>
      <c r="AU22" s="87" t="str">
        <f t="shared" si="17"/>
        <v>9932110018</v>
      </c>
      <c r="AV22" s="87">
        <f t="shared" si="18"/>
        <v>37</v>
      </c>
      <c r="AW22" s="87" t="str">
        <f t="shared" si="19"/>
        <v>7732110018</v>
      </c>
      <c r="AX22" s="87" t="str">
        <f t="shared" si="29"/>
        <v>77532110018</v>
      </c>
      <c r="AY22" s="87">
        <v>0</v>
      </c>
      <c r="AZ22" s="87">
        <v>0</v>
      </c>
      <c r="BA22" s="83" t="str">
        <f t="shared" si="20"/>
        <v>2020-01-01</v>
      </c>
      <c r="BB22" s="83" t="str">
        <f t="shared" si="21"/>
        <v>2020-01-31</v>
      </c>
      <c r="BC22" s="97" t="s">
        <v>90</v>
      </c>
      <c r="BD22" s="98" t="str">
        <f>"d"&amp;J22</f>
        <v>d32110018</v>
      </c>
      <c r="BE22" s="98"/>
      <c r="BF22" s="98"/>
      <c r="BG22" s="98"/>
      <c r="BH22" s="87"/>
      <c r="BI22" s="87"/>
      <c r="BJ22" s="87"/>
      <c r="BK22" s="87"/>
      <c r="BL22" s="87"/>
      <c r="BM22" s="87"/>
      <c r="BN22" s="87"/>
      <c r="BO22" s="326"/>
      <c r="BP22" s="326"/>
      <c r="BQ22" s="84"/>
      <c r="BR22" s="101"/>
      <c r="BS22" s="99"/>
      <c r="BU22" s="357" t="str">
        <f t="shared" ca="1" si="22"/>
        <v>insert into x_t_invoice (TMP_ID,ID,DT, CLIENT_ID,EXTERNAL_ID,CONTRACT_ID,TOTAL_SUM,CURRENCY,DISCOUNT_TYPE,COMMISSION_TYPE,TYPE,LOYAL_CLIENTS,NDS,NDS_PCT,PERSON_ID) values (s_x_t_invoice.NEXTVAL, 32110018, date'2020-01-01',2121000003,'Б-32110018-1',121000003,80000,'RUR',37,37,'y_invoice',0,1,20, 77532110018);insert into x_t_person (TMP_ID,ID) values (s_x_t_person.NEXTVAL, 77532110018);insert into x_t_act_internal(TMP_ID,ID,DT,CLIENT_ID,INVOICE_ID,HIDDEN,AMOUNT,EXTERNAL_ID,PAYMENT_TERM_DT,IS_LOYAL,TYPE) values (s_x_t_act_internal.NEXTVAL, 4321100181,date'2020-01-07',2121000003, 32110018    ,1,  80000  ,'43211001811',null, 0,'generic');insert into x_t_act_trans(TMP_ID, ACT_ID, CONSUME_ID, AMOUNT, AMOUNT_NDS, AMOUNT_NSP, NETTING, COMMISSION_TYPE) values (s_x_t_act_trans.NEXTVAL, 4321100181,  5532110018, 80000, 13333.3333333333,  0,null, 37);insert into x_t_consume (TMP_ID, ID, PARENT_ORDER_ID) values (s_x_t_consume.NEXTVAL, 5532110018,  9932110018);insert into x_t_order(TMP_ID, ID, SERVICE_ID, SERVICE_ORDER_ID, CLIENT_ID) values (s_x_t_order.NEXTVAL, 9932110018,  37,  7732110018,  532110018 );insert into x_mv_oebs_receipts_2(TMP_ID, INVOICE_EID, SUM, DT, DOC_DATE, COMISS_DATE, PAYMENT_NUMBER, SOURCE_TYPE) values (s_x_mv_oebs_receipts_2.NEXTVAL, 'Б-32110018-1', 80000, date'2020-01-31',date'2020-01-31', null, '888532110018' ,'PAYCASH');insert into x_yt_ar_direct_domain_stats (ID,IS_GRAY,DOMAIN,IS_BLACKLIST,SERVICE_ID,COST,BILLING_EXPORT_ID,FROM_DT,TILL_DT,SERVICE_ORDER_ID) values(s_x_yt_ar_direct_domain_stats.NEXTVAL, 0, 'd32110018', 0,37,3330000000,7732110018,  date'2020-01-01',to_date('2020-01-31'||' '||'23:59:59','YYYY-MM-DD HH24:MI:SS'),7732110018);</v>
      </c>
    </row>
    <row r="23" spans="1:73" s="67" customFormat="1" x14ac:dyDescent="0.35">
      <c r="A23" s="40">
        <v>4</v>
      </c>
      <c r="B23" s="41"/>
      <c r="C23" s="42" t="str">
        <f t="shared" si="0"/>
        <v>121000004</v>
      </c>
      <c r="D23" s="42" t="str">
        <f t="shared" si="1"/>
        <v>121000004/20</v>
      </c>
      <c r="E23" s="43" t="str">
        <f t="shared" si="23"/>
        <v>2020-01-01</v>
      </c>
      <c r="F23" s="43" t="str">
        <f t="shared" si="2"/>
        <v>2021-01-01</v>
      </c>
      <c r="G23" s="44" t="str">
        <f t="shared" si="3"/>
        <v>2121000004</v>
      </c>
      <c r="H23" s="45">
        <f t="shared" ref="H23:H59" si="35">$C$2</f>
        <v>2</v>
      </c>
      <c r="I23" s="46">
        <v>3</v>
      </c>
      <c r="J23" s="52">
        <f t="shared" si="31"/>
        <v>32110019</v>
      </c>
      <c r="K23" s="48" t="str">
        <f t="shared" si="25"/>
        <v>Б-32110019-1</v>
      </c>
      <c r="L23" s="49" t="str">
        <f t="shared" si="4"/>
        <v>2020-01-01</v>
      </c>
      <c r="M23" s="48" t="s">
        <v>87</v>
      </c>
      <c r="N23" s="50">
        <f t="shared" si="26"/>
        <v>80000</v>
      </c>
      <c r="O23" s="48" t="s">
        <v>88</v>
      </c>
      <c r="P23" s="46">
        <v>1</v>
      </c>
      <c r="Q23" s="48">
        <v>20</v>
      </c>
      <c r="R23" s="104">
        <v>12</v>
      </c>
      <c r="S23" s="105">
        <v>7</v>
      </c>
      <c r="T23" s="52" t="str">
        <f t="shared" si="6"/>
        <v>4321100191</v>
      </c>
      <c r="U23" s="53" t="str">
        <f t="shared" si="27"/>
        <v>43211001911</v>
      </c>
      <c r="V23" s="48">
        <v>1</v>
      </c>
      <c r="W23" s="49" t="str">
        <f t="shared" ca="1" si="7"/>
        <v>2020-01-04</v>
      </c>
      <c r="X23" s="48"/>
      <c r="Y23" s="54">
        <v>80000</v>
      </c>
      <c r="Z23" s="54">
        <f t="shared" si="8"/>
        <v>13333.333333333328</v>
      </c>
      <c r="AA23" s="48">
        <v>0</v>
      </c>
      <c r="AB23" s="55" t="s">
        <v>89</v>
      </c>
      <c r="AC23" s="54">
        <f t="shared" si="9"/>
        <v>80000</v>
      </c>
      <c r="AD23" s="56">
        <v>0</v>
      </c>
      <c r="AE23" s="52">
        <f t="shared" si="32"/>
        <v>532110019</v>
      </c>
      <c r="AF23" s="58">
        <f t="shared" si="10"/>
        <v>66666.666666666672</v>
      </c>
      <c r="AG23" s="59"/>
      <c r="AH23" s="58">
        <f t="shared" si="28"/>
        <v>66666.666666666672</v>
      </c>
      <c r="AI23" s="60">
        <f t="shared" si="11"/>
        <v>80000</v>
      </c>
      <c r="AJ23" s="49" t="str">
        <f t="shared" si="12"/>
        <v>2020-01-31</v>
      </c>
      <c r="AK23" s="61" t="str">
        <f t="shared" si="13"/>
        <v>888532110019</v>
      </c>
      <c r="AL23" s="56" t="str">
        <f t="shared" si="14"/>
        <v>1210000041</v>
      </c>
      <c r="AM23" s="62"/>
      <c r="AN23" s="62"/>
      <c r="AO23" s="56" t="s">
        <v>89</v>
      </c>
      <c r="AP23" s="56" t="s">
        <v>89</v>
      </c>
      <c r="AQ23" s="56"/>
      <c r="AR23" s="56"/>
      <c r="AS23" s="63" t="str">
        <f t="shared" si="15"/>
        <v>888532110019</v>
      </c>
      <c r="AT23" s="61" t="str">
        <f t="shared" si="16"/>
        <v>5532110019</v>
      </c>
      <c r="AU23" s="53" t="str">
        <f t="shared" si="17"/>
        <v>9932110019</v>
      </c>
      <c r="AV23" s="53">
        <f t="shared" si="18"/>
        <v>7</v>
      </c>
      <c r="AW23" s="53" t="str">
        <f t="shared" si="19"/>
        <v>7732110019</v>
      </c>
      <c r="AX23" s="53" t="str">
        <f t="shared" si="29"/>
        <v>77532110019</v>
      </c>
      <c r="AY23" s="53">
        <v>0</v>
      </c>
      <c r="AZ23" s="53">
        <v>0</v>
      </c>
      <c r="BA23" s="49" t="str">
        <f t="shared" si="20"/>
        <v>2020-01-01</v>
      </c>
      <c r="BB23" s="49" t="str">
        <f t="shared" si="21"/>
        <v>2020-01-31</v>
      </c>
      <c r="BC23" s="64" t="s">
        <v>90</v>
      </c>
      <c r="BD23" s="65" t="str">
        <f>"a"&amp;J23</f>
        <v>a32110019</v>
      </c>
      <c r="BE23" s="61"/>
      <c r="BF23" s="61"/>
      <c r="BG23" s="55"/>
      <c r="BH23" s="53"/>
      <c r="BI23" s="53"/>
      <c r="BJ23" s="53"/>
      <c r="BK23" s="53"/>
      <c r="BL23" s="53"/>
      <c r="BM23" s="53"/>
      <c r="BN23" s="53"/>
      <c r="BO23" s="325" t="s">
        <v>97</v>
      </c>
      <c r="BP23" s="325">
        <v>1</v>
      </c>
      <c r="BQ23" s="50">
        <f>AF24</f>
        <v>66666.666666666672</v>
      </c>
      <c r="BR23" s="68">
        <f>BQ23*0.13</f>
        <v>8666.6666666666679</v>
      </c>
      <c r="BS23" s="68">
        <f>BR23</f>
        <v>8666.6666666666679</v>
      </c>
      <c r="BU23" s="357" t="str">
        <f t="shared" ca="1" si="22"/>
        <v>insert into x_t_contract2(TMP_ID,ID,EXTERNAL_ID,CLIENT_ID) values(s_x_t_contract2.NEXTVAL, 121000004, '121000004/20',2121000004);insert into x_t_contract_collateral(TMP_ID,ID,CONTRACT2_ID,DT,IS_SIGNED) values(s_x_t_contract_collateral.NEXTVAL, 1210000041, 121000004, date'2020-01-01', date'2020-01-01');insert into x_mv_contract_signed_attr (TMP_ID,CONTRACT_ID,COLLATERAL_ID,CODE,VALUE_DT) values (s_x_mv_contract_signed_attr.NEXTVAL, 121000004, 1210000041,'FINISH_DT' ,date'2021-01-01');insert into x_mv_contract_signed_attr_hist(TMP_ID,VALUE_NUM,UPDATE_DT,CONTRACT2_ID,CODE,CL_DT,STAMP,DT) values(s_x_mv_contract_signed_attr_hist.NEXTVAL, 1, date'2020-01-01', 121000004,'FIRM',date'2020-01-01',888532110019,date'2020-01-01');insert into x_mv_contract_signed_attr_hist(TMP_ID,VALUE_NUM,UPDATE_DT,CONTRACT2_ID,CODE,CL_DT,STAMP,DT) values(s_x_mv_contract_signed_attr_hist.NEXTVAL, 2, date'2020-01-01', 121000004,'WHOLESALE_AGENT_PREMIUM_AWARDS_SCALE_TYPE',date'2020-01-01',888532110019,date'2020-01-01');insert into x_mv_contract_signed_attr_hist(TMP_ID,VALUE_NUM,UPDATE_DT,CONTRACT2_ID,CODE,CL_DT,STAMP,DT) values(s_x_mv_contract_signed_attr_hist.NEXTVAL, 3, date'2020-01-01', 121000004,'PAYMENT_TYPE',date'2020-01-01',888532110019,date'2020-01-01');insert into x_t_invoice (TMP_ID,ID,DT, CLIENT_ID,EXTERNAL_ID,CONTRACT_ID,TOTAL_SUM,CURRENCY,DISCOUNT_TYPE,COMMISSION_TYPE,TYPE,LOYAL_CLIENTS,NDS,NDS_PCT,PERSON_ID) values (s_x_t_invoice.NEXTVAL, 32110019, date'2020-01-01',2121000004,'Б-32110019-1',121000004,80000,'RUR',12,12,'y_invoice',0,1,20, 77532110019);insert into x_t_person (TMP_ID,ID) values (s_x_t_person.NEXTVAL, 77532110019);insert into x_t_act_internal(TMP_ID,ID,DT,CLIENT_ID,INVOICE_ID,HIDDEN,AMOUNT,EXTERNAL_ID,PAYMENT_TERM_DT,IS_LOYAL,TYPE) values (s_x_t_act_internal.NEXTVAL, 4321100191,date'2020-01-04',2121000004, 32110019    ,1,  80000  ,'43211001911',null, 0,'generic');insert into x_t_act_trans(TMP_ID, ACT_ID, CONSUME_ID, AMOUNT, AMOUNT_NDS, AMOUNT_NSP, NETTING, COMMISSION_TYPE) values (s_x_t_act_trans.NEXTVAL, 4321100191,  5532110019, 80000, 13333.3333333333,  0,null, 7);insert into x_t_consume (TMP_ID, ID, PARENT_ORDER_ID) values (s_x_t_consume.NEXTVAL, 5532110019,  9932110019);insert into x_t_order(TMP_ID, ID, SERVICE_ID, SERVICE_ORDER_ID, CLIENT_ID) values (s_x_t_order.NEXTVAL, 9932110019,  7,  7732110019,  532110019 );insert into x_mv_oebs_receipts_2(TMP_ID, INVOICE_EID, SUM, DT, DOC_DATE, COMISS_DATE, PAYMENT_NUMBER, SOURCE_TYPE) values (s_x_mv_oebs_receipts_2.NEXTVAL, 'Б-32110019-1', 80000, date'2020-01-31',date'2020-01-31', null, '888532110019' ,'PAYCASH');insert into x_yt_ar_direct_domain_stats (ID,IS_GRAY,DOMAIN,IS_BLACKLIST,SERVICE_ID,COST,BILLING_EXPORT_ID,FROM_DT,TILL_DT,SERVICE_ORDER_ID) values(s_x_yt_ar_direct_domain_stats.NEXTVAL, 0, 'a32110019', 0,7,3330000000,7732110019,  date'2020-01-01',to_date('2020-01-31'||' '||'23:59:59','YYYY-MM-DD HH24:MI:SS'),7732110019);</v>
      </c>
    </row>
    <row r="24" spans="1:73" s="67" customFormat="1" x14ac:dyDescent="0.35">
      <c r="A24" s="40">
        <v>4</v>
      </c>
      <c r="B24" s="41"/>
      <c r="C24" s="42" t="str">
        <f t="shared" si="0"/>
        <v>121000004</v>
      </c>
      <c r="D24" s="42" t="str">
        <f t="shared" si="1"/>
        <v>121000004/20</v>
      </c>
      <c r="E24" s="43" t="str">
        <f t="shared" si="23"/>
        <v>2020-01-01</v>
      </c>
      <c r="F24" s="43" t="str">
        <f t="shared" si="2"/>
        <v>2021-01-01</v>
      </c>
      <c r="G24" s="44" t="str">
        <f t="shared" si="3"/>
        <v>2121000004</v>
      </c>
      <c r="H24" s="45">
        <f t="shared" si="35"/>
        <v>2</v>
      </c>
      <c r="I24" s="46">
        <v>3</v>
      </c>
      <c r="J24" s="52">
        <f t="shared" si="31"/>
        <v>32110020</v>
      </c>
      <c r="K24" s="48" t="str">
        <f t="shared" si="25"/>
        <v>Б-32110020-1</v>
      </c>
      <c r="L24" s="49" t="str">
        <f t="shared" si="4"/>
        <v>2020-01-01</v>
      </c>
      <c r="M24" s="48" t="s">
        <v>87</v>
      </c>
      <c r="N24" s="50">
        <f t="shared" si="26"/>
        <v>80000</v>
      </c>
      <c r="O24" s="48" t="s">
        <v>88</v>
      </c>
      <c r="P24" s="46">
        <v>1</v>
      </c>
      <c r="Q24" s="48">
        <v>20</v>
      </c>
      <c r="R24" s="104">
        <v>12</v>
      </c>
      <c r="S24" s="105">
        <v>1</v>
      </c>
      <c r="T24" s="52" t="str">
        <f t="shared" si="6"/>
        <v>4321100201</v>
      </c>
      <c r="U24" s="53" t="str">
        <f t="shared" si="27"/>
        <v>43211002011</v>
      </c>
      <c r="V24" s="48">
        <v>1</v>
      </c>
      <c r="W24" s="49" t="str">
        <f t="shared" ca="1" si="7"/>
        <v>2020-01-03</v>
      </c>
      <c r="X24" s="48"/>
      <c r="Y24" s="54">
        <v>80000</v>
      </c>
      <c r="Z24" s="54">
        <f t="shared" si="8"/>
        <v>13333.333333333328</v>
      </c>
      <c r="AA24" s="48">
        <v>0</v>
      </c>
      <c r="AB24" s="55" t="s">
        <v>89</v>
      </c>
      <c r="AC24" s="54">
        <f t="shared" si="9"/>
        <v>80000</v>
      </c>
      <c r="AD24" s="56">
        <v>0</v>
      </c>
      <c r="AE24" s="52">
        <f t="shared" si="32"/>
        <v>532110020</v>
      </c>
      <c r="AF24" s="58">
        <f t="shared" si="10"/>
        <v>66666.666666666672</v>
      </c>
      <c r="AG24" s="71">
        <f>SUM(AF23:AF25)</f>
        <v>200000</v>
      </c>
      <c r="AH24" s="58">
        <f t="shared" si="28"/>
        <v>66666.666666666672</v>
      </c>
      <c r="AI24" s="60">
        <f t="shared" si="11"/>
        <v>80000</v>
      </c>
      <c r="AJ24" s="49" t="str">
        <f t="shared" si="12"/>
        <v>2020-01-31</v>
      </c>
      <c r="AK24" s="61" t="str">
        <f t="shared" si="13"/>
        <v>888532110020</v>
      </c>
      <c r="AL24" s="56" t="str">
        <f t="shared" si="14"/>
        <v>1210000041</v>
      </c>
      <c r="AM24" s="62"/>
      <c r="AN24" s="62"/>
      <c r="AO24" s="56" t="s">
        <v>89</v>
      </c>
      <c r="AP24" s="56" t="s">
        <v>89</v>
      </c>
      <c r="AQ24" s="56"/>
      <c r="AR24" s="56"/>
      <c r="AS24" s="63" t="str">
        <f t="shared" si="15"/>
        <v>888532110020</v>
      </c>
      <c r="AT24" s="61" t="str">
        <f t="shared" si="16"/>
        <v>5532110020</v>
      </c>
      <c r="AU24" s="53" t="str">
        <f t="shared" si="17"/>
        <v>9932110020</v>
      </c>
      <c r="AV24" s="53">
        <f t="shared" si="18"/>
        <v>1</v>
      </c>
      <c r="AW24" s="53" t="str">
        <f t="shared" si="19"/>
        <v>7732110020</v>
      </c>
      <c r="AX24" s="53" t="str">
        <f t="shared" si="29"/>
        <v>77532110020</v>
      </c>
      <c r="AY24" s="53">
        <v>0</v>
      </c>
      <c r="AZ24" s="53">
        <v>0</v>
      </c>
      <c r="BA24" s="49" t="str">
        <f t="shared" si="20"/>
        <v>2020-01-01</v>
      </c>
      <c r="BB24" s="49" t="str">
        <f t="shared" si="21"/>
        <v>2020-01-31</v>
      </c>
      <c r="BC24" s="64" t="s">
        <v>90</v>
      </c>
      <c r="BD24" s="65" t="str">
        <f>"a"&amp;J24</f>
        <v>a32110020</v>
      </c>
      <c r="BE24" s="61"/>
      <c r="BF24" s="61"/>
      <c r="BG24" s="55"/>
      <c r="BH24" s="53"/>
      <c r="BI24" s="53"/>
      <c r="BJ24" s="53"/>
      <c r="BK24" s="53"/>
      <c r="BL24" s="53"/>
      <c r="BM24" s="53"/>
      <c r="BN24" s="53"/>
      <c r="BO24" s="325"/>
      <c r="BP24" s="325">
        <v>37</v>
      </c>
      <c r="BQ24" s="50">
        <f>AF25</f>
        <v>66666.666666666672</v>
      </c>
      <c r="BR24" s="68">
        <f>BQ24*0.11</f>
        <v>7333.3333333333339</v>
      </c>
      <c r="BS24" s="68">
        <f>BR24</f>
        <v>7333.3333333333339</v>
      </c>
      <c r="BU24" s="357" t="str">
        <f t="shared" ca="1" si="22"/>
        <v>insert into x_t_invoice (TMP_ID,ID,DT, CLIENT_ID,EXTERNAL_ID,CONTRACT_ID,TOTAL_SUM,CURRENCY,DISCOUNT_TYPE,COMMISSION_TYPE,TYPE,LOYAL_CLIENTS,NDS,NDS_PCT,PERSON_ID) values (s_x_t_invoice.NEXTVAL, 32110020, date'2020-01-01',2121000004,'Б-32110020-1',121000004,80000,'RUR',12,12,'y_invoice',0,1,20, 77532110020);insert into x_t_person (TMP_ID,ID) values (s_x_t_person.NEXTVAL, 77532110020);insert into x_t_act_internal(TMP_ID,ID,DT,CLIENT_ID,INVOICE_ID,HIDDEN,AMOUNT,EXTERNAL_ID,PAYMENT_TERM_DT,IS_LOYAL,TYPE) values (s_x_t_act_internal.NEXTVAL, 4321100201,date'2020-01-03',2121000004, 32110020    ,1,  80000  ,'43211002011',null, 0,'generic');insert into x_t_act_trans(TMP_ID, ACT_ID, CONSUME_ID, AMOUNT, AMOUNT_NDS, AMOUNT_NSP, NETTING, COMMISSION_TYPE) values (s_x_t_act_trans.NEXTVAL, 4321100201,  5532110020, 80000, 13333.3333333333,  0,null, 1);insert into x_t_consume (TMP_ID, ID, PARENT_ORDER_ID) values (s_x_t_consume.NEXTVAL, 5532110020,  9932110020);insert into x_t_order(TMP_ID, ID, SERVICE_ID, SERVICE_ORDER_ID, CLIENT_ID) values (s_x_t_order.NEXTVAL, 9932110020,  1,  7732110020,  532110020 );insert into x_mv_oebs_receipts_2(TMP_ID, INVOICE_EID, SUM, DT, DOC_DATE, COMISS_DATE, PAYMENT_NUMBER, SOURCE_TYPE) values (s_x_mv_oebs_receipts_2.NEXTVAL, 'Б-32110020-1', 80000, date'2020-01-31',date'2020-01-31', null, '888532110020' ,'PAYCASH');insert into x_yt_ar_direct_domain_stats (ID,IS_GRAY,DOMAIN,IS_BLACKLIST,SERVICE_ID,COST,BILLING_EXPORT_ID,FROM_DT,TILL_DT,SERVICE_ORDER_ID) values(s_x_yt_ar_direct_domain_stats.NEXTVAL, 0, 'a32110020', 0,1,3330000000,7732110020,  date'2020-01-01',to_date('2020-01-31'||' '||'23:59:59','YYYY-MM-DD HH24:MI:SS'),7732110020);</v>
      </c>
    </row>
    <row r="25" spans="1:73" s="100" customFormat="1" ht="17" customHeight="1" thickBot="1" x14ac:dyDescent="0.4">
      <c r="A25" s="74">
        <v>4</v>
      </c>
      <c r="B25" s="75"/>
      <c r="C25" s="76" t="str">
        <f t="shared" si="0"/>
        <v>121000004</v>
      </c>
      <c r="D25" s="76" t="str">
        <f t="shared" si="1"/>
        <v>121000004/20</v>
      </c>
      <c r="E25" s="77" t="str">
        <f t="shared" si="23"/>
        <v>2020-01-01</v>
      </c>
      <c r="F25" s="77" t="str">
        <f t="shared" si="2"/>
        <v>2021-01-01</v>
      </c>
      <c r="G25" s="78" t="str">
        <f t="shared" si="3"/>
        <v>2121000004</v>
      </c>
      <c r="H25" s="79">
        <f t="shared" si="35"/>
        <v>2</v>
      </c>
      <c r="I25" s="80">
        <v>3</v>
      </c>
      <c r="J25" s="81">
        <f t="shared" si="31"/>
        <v>32110021</v>
      </c>
      <c r="K25" s="82" t="str">
        <f t="shared" si="25"/>
        <v>Б-32110021-1</v>
      </c>
      <c r="L25" s="83" t="str">
        <f t="shared" si="4"/>
        <v>2020-01-01</v>
      </c>
      <c r="M25" s="82" t="s">
        <v>87</v>
      </c>
      <c r="N25" s="84">
        <f t="shared" si="26"/>
        <v>80000</v>
      </c>
      <c r="O25" s="82" t="s">
        <v>88</v>
      </c>
      <c r="P25" s="80">
        <v>1</v>
      </c>
      <c r="Q25" s="82">
        <v>20</v>
      </c>
      <c r="R25" s="85">
        <v>12</v>
      </c>
      <c r="S25" s="106">
        <v>37</v>
      </c>
      <c r="T25" s="81" t="str">
        <f t="shared" si="6"/>
        <v>4321100211</v>
      </c>
      <c r="U25" s="87" t="str">
        <f t="shared" si="27"/>
        <v>43211002111</v>
      </c>
      <c r="V25" s="82">
        <v>1</v>
      </c>
      <c r="W25" s="83" t="str">
        <f t="shared" ca="1" si="7"/>
        <v>2020-01-01</v>
      </c>
      <c r="X25" s="82"/>
      <c r="Y25" s="88">
        <v>80000</v>
      </c>
      <c r="Z25" s="88">
        <f t="shared" si="8"/>
        <v>13333.333333333328</v>
      </c>
      <c r="AA25" s="82">
        <v>0</v>
      </c>
      <c r="AB25" s="89" t="s">
        <v>89</v>
      </c>
      <c r="AC25" s="88">
        <f t="shared" si="9"/>
        <v>80000</v>
      </c>
      <c r="AD25" s="90">
        <v>0</v>
      </c>
      <c r="AE25" s="81">
        <f t="shared" si="32"/>
        <v>532110021</v>
      </c>
      <c r="AF25" s="91">
        <f t="shared" si="10"/>
        <v>66666.666666666672</v>
      </c>
      <c r="AG25" s="92"/>
      <c r="AH25" s="91">
        <f t="shared" si="28"/>
        <v>66666.666666666672</v>
      </c>
      <c r="AI25" s="93">
        <f t="shared" si="11"/>
        <v>80000</v>
      </c>
      <c r="AJ25" s="83" t="str">
        <f t="shared" si="12"/>
        <v>2020-01-31</v>
      </c>
      <c r="AK25" s="94" t="str">
        <f t="shared" si="13"/>
        <v>888532110021</v>
      </c>
      <c r="AL25" s="90" t="str">
        <f t="shared" si="14"/>
        <v>1210000041</v>
      </c>
      <c r="AM25" s="95"/>
      <c r="AN25" s="95"/>
      <c r="AO25" s="90" t="s">
        <v>89</v>
      </c>
      <c r="AP25" s="90" t="s">
        <v>89</v>
      </c>
      <c r="AQ25" s="90"/>
      <c r="AR25" s="90"/>
      <c r="AS25" s="96" t="str">
        <f t="shared" si="15"/>
        <v>888532110021</v>
      </c>
      <c r="AT25" s="94" t="str">
        <f t="shared" si="16"/>
        <v>5532110021</v>
      </c>
      <c r="AU25" s="87" t="str">
        <f t="shared" si="17"/>
        <v>9932110021</v>
      </c>
      <c r="AV25" s="87">
        <f t="shared" si="18"/>
        <v>37</v>
      </c>
      <c r="AW25" s="87" t="str">
        <f t="shared" si="19"/>
        <v>7732110021</v>
      </c>
      <c r="AX25" s="87" t="str">
        <f t="shared" si="29"/>
        <v>77532110021</v>
      </c>
      <c r="AY25" s="87">
        <v>0</v>
      </c>
      <c r="AZ25" s="87">
        <v>0</v>
      </c>
      <c r="BA25" s="83" t="str">
        <f t="shared" si="20"/>
        <v>2020-01-01</v>
      </c>
      <c r="BB25" s="83" t="str">
        <f t="shared" si="21"/>
        <v>2020-01-31</v>
      </c>
      <c r="BC25" s="97" t="s">
        <v>90</v>
      </c>
      <c r="BD25" s="98" t="str">
        <f>"d"&amp;J25</f>
        <v>d32110021</v>
      </c>
      <c r="BE25" s="98"/>
      <c r="BF25" s="98"/>
      <c r="BG25" s="98"/>
      <c r="BH25" s="87"/>
      <c r="BI25" s="87"/>
      <c r="BJ25" s="87"/>
      <c r="BK25" s="87"/>
      <c r="BL25" s="87"/>
      <c r="BM25" s="87"/>
      <c r="BN25" s="87"/>
      <c r="BO25" s="326"/>
      <c r="BP25" s="326"/>
      <c r="BQ25" s="84"/>
      <c r="BR25" s="101"/>
      <c r="BS25" s="99"/>
      <c r="BU25" s="357" t="str">
        <f t="shared" ca="1" si="22"/>
        <v>insert into x_t_invoice (TMP_ID,ID,DT, CLIENT_ID,EXTERNAL_ID,CONTRACT_ID,TOTAL_SUM,CURRENCY,DISCOUNT_TYPE,COMMISSION_TYPE,TYPE,LOYAL_CLIENTS,NDS,NDS_PCT,PERSON_ID) values (s_x_t_invoice.NEXTVAL, 32110021, date'2020-01-01',2121000004,'Б-32110021-1',121000004,80000,'RUR',12,12,'y_invoice',0,1,20, 77532110021);insert into x_t_person (TMP_ID,ID) values (s_x_t_person.NEXTVAL, 77532110021);insert into x_t_act_internal(TMP_ID,ID,DT,CLIENT_ID,INVOICE_ID,HIDDEN,AMOUNT,EXTERNAL_ID,PAYMENT_TERM_DT,IS_LOYAL,TYPE) values (s_x_t_act_internal.NEXTVAL, 4321100211,date'2020-01-01',2121000004, 32110021    ,1,  80000  ,'43211002111',null, 0,'generic');insert into x_t_act_trans(TMP_ID, ACT_ID, CONSUME_ID, AMOUNT, AMOUNT_NDS, AMOUNT_NSP, NETTING, COMMISSION_TYPE) values (s_x_t_act_trans.NEXTVAL, 4321100211,  5532110021, 80000, 13333.3333333333,  0,null, 37);insert into x_t_consume (TMP_ID, ID, PARENT_ORDER_ID) values (s_x_t_consume.NEXTVAL, 5532110021,  9932110021);insert into x_t_order(TMP_ID, ID, SERVICE_ID, SERVICE_ORDER_ID, CLIENT_ID) values (s_x_t_order.NEXTVAL, 9932110021,  37,  7732110021,  532110021 );insert into x_mv_oebs_receipts_2(TMP_ID, INVOICE_EID, SUM, DT, DOC_DATE, COMISS_DATE, PAYMENT_NUMBER, SOURCE_TYPE) values (s_x_mv_oebs_receipts_2.NEXTVAL, 'Б-32110021-1', 80000, date'2020-01-31',date'2020-01-31', null, '888532110021' ,'PAYCASH');insert into x_yt_ar_direct_domain_stats (ID,IS_GRAY,DOMAIN,IS_BLACKLIST,SERVICE_ID,COST,BILLING_EXPORT_ID,FROM_DT,TILL_DT,SERVICE_ORDER_ID) values(s_x_yt_ar_direct_domain_stats.NEXTVAL, 0, 'd32110021', 0,37,3330000000,7732110021,  date'2020-01-01',to_date('2020-01-31'||' '||'23:59:59','YYYY-MM-DD HH24:MI:SS'),7732110021);</v>
      </c>
    </row>
    <row r="26" spans="1:73" s="67" customFormat="1" x14ac:dyDescent="0.35">
      <c r="A26" s="40">
        <v>5</v>
      </c>
      <c r="B26" s="41"/>
      <c r="C26" s="42" t="str">
        <f t="shared" si="0"/>
        <v>121000005</v>
      </c>
      <c r="D26" s="42" t="str">
        <f t="shared" si="1"/>
        <v>121000005/20</v>
      </c>
      <c r="E26" s="43" t="str">
        <f t="shared" si="23"/>
        <v>2020-01-01</v>
      </c>
      <c r="F26" s="43" t="str">
        <f t="shared" si="2"/>
        <v>2021-01-01</v>
      </c>
      <c r="G26" s="44" t="str">
        <f t="shared" si="3"/>
        <v>2121000005</v>
      </c>
      <c r="H26" s="45">
        <f t="shared" si="35"/>
        <v>2</v>
      </c>
      <c r="I26" s="46">
        <v>3</v>
      </c>
      <c r="J26" s="52">
        <f t="shared" si="31"/>
        <v>32110022</v>
      </c>
      <c r="K26" s="48" t="str">
        <f t="shared" si="25"/>
        <v>Б-32110022-1</v>
      </c>
      <c r="L26" s="49" t="str">
        <f t="shared" si="4"/>
        <v>2020-01-01</v>
      </c>
      <c r="M26" s="48" t="s">
        <v>87</v>
      </c>
      <c r="N26" s="50">
        <f t="shared" si="26"/>
        <v>80000</v>
      </c>
      <c r="O26" s="48" t="s">
        <v>88</v>
      </c>
      <c r="P26" s="107">
        <v>0</v>
      </c>
      <c r="Q26" s="104">
        <v>0</v>
      </c>
      <c r="R26" s="51">
        <f t="shared" ref="R26:R59" si="36">S26</f>
        <v>7</v>
      </c>
      <c r="S26" s="51">
        <v>7</v>
      </c>
      <c r="T26" s="52" t="str">
        <f t="shared" si="6"/>
        <v>4321100221</v>
      </c>
      <c r="U26" s="53" t="str">
        <f t="shared" si="27"/>
        <v>43211002211</v>
      </c>
      <c r="V26" s="48">
        <v>1</v>
      </c>
      <c r="W26" s="49" t="str">
        <f t="shared" ca="1" si="7"/>
        <v>2020-01-07</v>
      </c>
      <c r="X26" s="48"/>
      <c r="Y26" s="54">
        <v>80000</v>
      </c>
      <c r="Z26" s="54">
        <f t="shared" si="8"/>
        <v>13333.333333333328</v>
      </c>
      <c r="AA26" s="48">
        <v>0</v>
      </c>
      <c r="AB26" s="55" t="s">
        <v>89</v>
      </c>
      <c r="AC26" s="54">
        <f t="shared" si="9"/>
        <v>80000</v>
      </c>
      <c r="AD26" s="56">
        <v>0</v>
      </c>
      <c r="AE26" s="52">
        <f t="shared" si="32"/>
        <v>532110022</v>
      </c>
      <c r="AF26" s="58">
        <f t="shared" si="10"/>
        <v>66666.666666666672</v>
      </c>
      <c r="AG26" s="59"/>
      <c r="AH26" s="58">
        <f t="shared" si="28"/>
        <v>80000</v>
      </c>
      <c r="AI26" s="60">
        <f t="shared" si="11"/>
        <v>80000</v>
      </c>
      <c r="AJ26" s="49" t="str">
        <f t="shared" si="12"/>
        <v>2020-01-31</v>
      </c>
      <c r="AK26" s="61" t="str">
        <f t="shared" si="13"/>
        <v>888532110022</v>
      </c>
      <c r="AL26" s="56" t="str">
        <f t="shared" si="14"/>
        <v>1210000051</v>
      </c>
      <c r="AM26" s="62"/>
      <c r="AN26" s="62"/>
      <c r="AO26" s="56" t="s">
        <v>89</v>
      </c>
      <c r="AP26" s="56" t="s">
        <v>89</v>
      </c>
      <c r="AQ26" s="56"/>
      <c r="AR26" s="56"/>
      <c r="AS26" s="63" t="str">
        <f t="shared" si="15"/>
        <v>888532110022</v>
      </c>
      <c r="AT26" s="61" t="str">
        <f t="shared" si="16"/>
        <v>5532110022</v>
      </c>
      <c r="AU26" s="53" t="str">
        <f t="shared" si="17"/>
        <v>9932110022</v>
      </c>
      <c r="AV26" s="53">
        <f t="shared" si="18"/>
        <v>7</v>
      </c>
      <c r="AW26" s="53" t="str">
        <f t="shared" si="19"/>
        <v>7732110022</v>
      </c>
      <c r="AX26" s="53" t="str">
        <f t="shared" si="29"/>
        <v>77532110022</v>
      </c>
      <c r="AY26" s="53">
        <v>0</v>
      </c>
      <c r="AZ26" s="53">
        <v>0</v>
      </c>
      <c r="BA26" s="49" t="str">
        <f t="shared" si="20"/>
        <v>2020-01-01</v>
      </c>
      <c r="BB26" s="49" t="str">
        <f t="shared" si="21"/>
        <v>2020-01-31</v>
      </c>
      <c r="BC26" s="64" t="s">
        <v>90</v>
      </c>
      <c r="BD26" s="65" t="str">
        <f>"a"&amp;J26</f>
        <v>a32110022</v>
      </c>
      <c r="BE26" s="61"/>
      <c r="BF26" s="61"/>
      <c r="BG26" s="55"/>
      <c r="BH26" s="55"/>
      <c r="BI26" s="55"/>
      <c r="BJ26" s="55"/>
      <c r="BK26" s="55"/>
      <c r="BL26" s="55"/>
      <c r="BM26" s="55"/>
      <c r="BN26" s="55"/>
      <c r="BO26" s="325" t="s">
        <v>98</v>
      </c>
      <c r="BP26" s="325"/>
      <c r="BQ26" s="50"/>
      <c r="BR26" s="68"/>
      <c r="BS26" s="68"/>
      <c r="BU26" s="357" t="str">
        <f t="shared" ca="1" si="22"/>
        <v>insert into x_t_contract2(TMP_ID,ID,EXTERNAL_ID,CLIENT_ID) values(s_x_t_contract2.NEXTVAL, 121000005, '121000005/20',2121000005);insert into x_t_contract_collateral(TMP_ID,ID,CONTRACT2_ID,DT,IS_SIGNED) values(s_x_t_contract_collateral.NEXTVAL, 1210000051, 121000005, date'2020-01-01', date'2020-01-01');insert into x_mv_contract_signed_attr (TMP_ID,CONTRACT_ID,COLLATERAL_ID,CODE,VALUE_DT) values (s_x_mv_contract_signed_attr.NEXTVAL, 121000005, 1210000051,'FINISH_DT' ,date'2021-01-01');insert into x_mv_contract_signed_attr_hist(TMP_ID,VALUE_NUM,UPDATE_DT,CONTRACT2_ID,CODE,CL_DT,STAMP,DT) values(s_x_mv_contract_signed_attr_hist.NEXTVAL, 1, date'2020-01-01', 121000005,'FIRM',date'2020-01-01',888532110022,date'2020-01-01');insert into x_mv_contract_signed_attr_hist(TMP_ID,VALUE_NUM,UPDATE_DT,CONTRACT2_ID,CODE,CL_DT,STAMP,DT) values(s_x_mv_contract_signed_attr_hist.NEXTVAL, 2, date'2020-01-01', 121000005,'WHOLESALE_AGENT_PREMIUM_AWARDS_SCALE_TYPE',date'2020-01-01',888532110022,date'2020-01-01');insert into x_mv_contract_signed_attr_hist(TMP_ID,VALUE_NUM,UPDATE_DT,CONTRACT2_ID,CODE,CL_DT,STAMP,DT) values(s_x_mv_contract_signed_attr_hist.NEXTVAL, 3, date'2020-01-01', 121000005,'PAYMENT_TYPE',date'2020-01-01',888532110022,date'2020-01-01');insert into x_t_invoice (TMP_ID,ID,DT, CLIENT_ID,EXTERNAL_ID,CONTRACT_ID,TOTAL_SUM,CURRENCY,DISCOUNT_TYPE,COMMISSION_TYPE,TYPE,LOYAL_CLIENTS,NDS,NDS_PCT,PERSON_ID) values (s_x_t_invoice.NEXTVAL, 32110022, date'2020-01-01',2121000005,'Б-32110022-1',121000005,80000,'RUR',7,7,'y_invoice',0,0,0, 77532110022);insert into x_t_person (TMP_ID,ID) values (s_x_t_person.NEXTVAL, 77532110022);insert into x_t_act_internal(TMP_ID,ID,DT,CLIENT_ID,INVOICE_ID,HIDDEN,AMOUNT,EXTERNAL_ID,PAYMENT_TERM_DT,IS_LOYAL,TYPE) values (s_x_t_act_internal.NEXTVAL, 4321100221,date'2020-01-07',2121000005, 32110022    ,1,  80000  ,'43211002211',null, 0,'generic');insert into x_t_act_trans(TMP_ID, ACT_ID, CONSUME_ID, AMOUNT, AMOUNT_NDS, AMOUNT_NSP, NETTING, COMMISSION_TYPE) values (s_x_t_act_trans.NEXTVAL, 4321100221,  5532110022, 80000, 13333.3333333333,  0,null, 7);insert into x_t_consume (TMP_ID, ID, PARENT_ORDER_ID) values (s_x_t_consume.NEXTVAL, 5532110022,  9932110022);insert into x_t_order(TMP_ID, ID, SERVICE_ID, SERVICE_ORDER_ID, CLIENT_ID) values (s_x_t_order.NEXTVAL, 9932110022,  7,  7732110022,  532110022 );insert into x_mv_oebs_receipts_2(TMP_ID, INVOICE_EID, SUM, DT, DOC_DATE, COMISS_DATE, PAYMENT_NUMBER, SOURCE_TYPE) values (s_x_mv_oebs_receipts_2.NEXTVAL, 'Б-32110022-1', 80000, date'2020-01-31',date'2020-01-31', null, '888532110022' ,'PAYCASH');insert into x_yt_ar_direct_domain_stats (ID,IS_GRAY,DOMAIN,IS_BLACKLIST,SERVICE_ID,COST,BILLING_EXPORT_ID,FROM_DT,TILL_DT,SERVICE_ORDER_ID) values(s_x_yt_ar_direct_domain_stats.NEXTVAL, 0, 'a32110022', 0,7,3330000000,7732110022,  date'2020-01-01',to_date('2020-01-31'||' '||'23:59:59','YYYY-MM-DD HH24:MI:SS'),7732110022);</v>
      </c>
    </row>
    <row r="27" spans="1:73" s="67" customFormat="1" x14ac:dyDescent="0.35">
      <c r="A27" s="40">
        <v>5</v>
      </c>
      <c r="B27" s="41"/>
      <c r="C27" s="42" t="str">
        <f t="shared" si="0"/>
        <v>121000005</v>
      </c>
      <c r="D27" s="42" t="str">
        <f t="shared" si="1"/>
        <v>121000005/20</v>
      </c>
      <c r="E27" s="43" t="str">
        <f t="shared" si="23"/>
        <v>2020-01-01</v>
      </c>
      <c r="F27" s="43" t="str">
        <f t="shared" si="2"/>
        <v>2021-01-01</v>
      </c>
      <c r="G27" s="44" t="str">
        <f t="shared" si="3"/>
        <v>2121000005</v>
      </c>
      <c r="H27" s="45">
        <f t="shared" si="35"/>
        <v>2</v>
      </c>
      <c r="I27" s="46">
        <v>3</v>
      </c>
      <c r="J27" s="52">
        <f t="shared" si="31"/>
        <v>32110023</v>
      </c>
      <c r="K27" s="48" t="str">
        <f t="shared" si="25"/>
        <v>Б-32110023-1</v>
      </c>
      <c r="L27" s="49" t="str">
        <f t="shared" si="4"/>
        <v>2020-01-01</v>
      </c>
      <c r="M27" s="48" t="s">
        <v>87</v>
      </c>
      <c r="N27" s="50">
        <f t="shared" si="26"/>
        <v>80000</v>
      </c>
      <c r="O27" s="48" t="s">
        <v>88</v>
      </c>
      <c r="P27" s="46">
        <v>1</v>
      </c>
      <c r="Q27" s="48">
        <v>20</v>
      </c>
      <c r="R27" s="70">
        <f t="shared" si="36"/>
        <v>1</v>
      </c>
      <c r="S27" s="70">
        <v>1</v>
      </c>
      <c r="T27" s="52" t="str">
        <f t="shared" si="6"/>
        <v>4321100231</v>
      </c>
      <c r="U27" s="53" t="str">
        <f t="shared" si="27"/>
        <v>43211002311</v>
      </c>
      <c r="V27" s="48">
        <v>1</v>
      </c>
      <c r="W27" s="49" t="str">
        <f t="shared" ca="1" si="7"/>
        <v>2020-01-01</v>
      </c>
      <c r="X27" s="48"/>
      <c r="Y27" s="54">
        <v>80000</v>
      </c>
      <c r="Z27" s="54">
        <f t="shared" si="8"/>
        <v>13333.333333333328</v>
      </c>
      <c r="AA27" s="48">
        <v>0</v>
      </c>
      <c r="AB27" s="55" t="s">
        <v>89</v>
      </c>
      <c r="AC27" s="54">
        <f t="shared" si="9"/>
        <v>80000</v>
      </c>
      <c r="AD27" s="56">
        <v>0</v>
      </c>
      <c r="AE27" s="52">
        <f t="shared" si="32"/>
        <v>532110023</v>
      </c>
      <c r="AF27" s="58">
        <f t="shared" si="10"/>
        <v>66666.666666666672</v>
      </c>
      <c r="AG27" s="71">
        <f>SUM(AF26:AF28)</f>
        <v>200000</v>
      </c>
      <c r="AH27" s="58">
        <f t="shared" si="28"/>
        <v>66666.666666666672</v>
      </c>
      <c r="AI27" s="60">
        <f t="shared" si="11"/>
        <v>80000</v>
      </c>
      <c r="AJ27" s="49" t="str">
        <f t="shared" si="12"/>
        <v>2020-01-31</v>
      </c>
      <c r="AK27" s="61" t="str">
        <f t="shared" si="13"/>
        <v>888532110023</v>
      </c>
      <c r="AL27" s="56" t="str">
        <f t="shared" si="14"/>
        <v>1210000051</v>
      </c>
      <c r="AM27" s="62"/>
      <c r="AN27" s="62"/>
      <c r="AO27" s="56" t="s">
        <v>89</v>
      </c>
      <c r="AP27" s="56" t="s">
        <v>89</v>
      </c>
      <c r="AQ27" s="56"/>
      <c r="AR27" s="56"/>
      <c r="AS27" s="63" t="str">
        <f t="shared" si="15"/>
        <v>888532110023</v>
      </c>
      <c r="AT27" s="61" t="str">
        <f t="shared" si="16"/>
        <v>5532110023</v>
      </c>
      <c r="AU27" s="53" t="str">
        <f t="shared" si="17"/>
        <v>9932110023</v>
      </c>
      <c r="AV27" s="53">
        <f t="shared" si="18"/>
        <v>1</v>
      </c>
      <c r="AW27" s="53" t="str">
        <f t="shared" si="19"/>
        <v>7732110023</v>
      </c>
      <c r="AX27" s="53" t="str">
        <f t="shared" si="29"/>
        <v>77532110023</v>
      </c>
      <c r="AY27" s="53">
        <v>0</v>
      </c>
      <c r="AZ27" s="53">
        <v>0</v>
      </c>
      <c r="BA27" s="49" t="str">
        <f t="shared" si="20"/>
        <v>2020-01-01</v>
      </c>
      <c r="BB27" s="49" t="str">
        <f t="shared" si="21"/>
        <v>2020-01-31</v>
      </c>
      <c r="BC27" s="64" t="s">
        <v>90</v>
      </c>
      <c r="BD27" s="65" t="str">
        <f>"a"&amp;J27</f>
        <v>a32110023</v>
      </c>
      <c r="BE27" s="61"/>
      <c r="BF27" s="61"/>
      <c r="BG27" s="55"/>
      <c r="BH27" s="53"/>
      <c r="BI27" s="53"/>
      <c r="BJ27" s="53"/>
      <c r="BK27" s="53"/>
      <c r="BL27" s="53"/>
      <c r="BM27" s="53"/>
      <c r="BN27" s="53"/>
      <c r="BO27" s="325" t="s">
        <v>99</v>
      </c>
      <c r="BP27" s="325"/>
      <c r="BQ27" s="50"/>
      <c r="BR27" s="68"/>
      <c r="BS27" s="68">
        <v>0</v>
      </c>
      <c r="BU27" s="357" t="str">
        <f t="shared" ca="1" si="22"/>
        <v>insert into x_t_invoice (TMP_ID,ID,DT, CLIENT_ID,EXTERNAL_ID,CONTRACT_ID,TOTAL_SUM,CURRENCY,DISCOUNT_TYPE,COMMISSION_TYPE,TYPE,LOYAL_CLIENTS,NDS,NDS_PCT,PERSON_ID) values (s_x_t_invoice.NEXTVAL, 32110023, date'2020-01-01',2121000005,'Б-32110023-1',121000005,80000,'RUR',1,1,'y_invoice',0,1,20, 77532110023);insert into x_t_person (TMP_ID,ID) values (s_x_t_person.NEXTVAL, 77532110023);insert into x_t_act_internal(TMP_ID,ID,DT,CLIENT_ID,INVOICE_ID,HIDDEN,AMOUNT,EXTERNAL_ID,PAYMENT_TERM_DT,IS_LOYAL,TYPE) values (s_x_t_act_internal.NEXTVAL, 4321100231,date'2020-01-01',2121000005, 32110023    ,1,  80000  ,'43211002311',null, 0,'generic');insert into x_t_act_trans(TMP_ID, ACT_ID, CONSUME_ID, AMOUNT, AMOUNT_NDS, AMOUNT_NSP, NETTING, COMMISSION_TYPE) values (s_x_t_act_trans.NEXTVAL, 4321100231,  5532110023, 80000, 13333.3333333333,  0,null, 1);insert into x_t_consume (TMP_ID, ID, PARENT_ORDER_ID) values (s_x_t_consume.NEXTVAL, 5532110023,  9932110023);insert into x_t_order(TMP_ID, ID, SERVICE_ID, SERVICE_ORDER_ID, CLIENT_ID) values (s_x_t_order.NEXTVAL, 9932110023,  1,  7732110023,  532110023 );insert into x_mv_oebs_receipts_2(TMP_ID, INVOICE_EID, SUM, DT, DOC_DATE, COMISS_DATE, PAYMENT_NUMBER, SOURCE_TYPE) values (s_x_mv_oebs_receipts_2.NEXTVAL, 'Б-32110023-1', 80000, date'2020-01-31',date'2020-01-31', null, '888532110023' ,'PAYCASH');insert into x_yt_ar_direct_domain_stats (ID,IS_GRAY,DOMAIN,IS_BLACKLIST,SERVICE_ID,COST,BILLING_EXPORT_ID,FROM_DT,TILL_DT,SERVICE_ORDER_ID) values(s_x_yt_ar_direct_domain_stats.NEXTVAL, 0, 'a32110023', 0,1,3330000000,7732110023,  date'2020-01-01',to_date('2020-01-31'||' '||'23:59:59','YYYY-MM-DD HH24:MI:SS'),7732110023);</v>
      </c>
    </row>
    <row r="28" spans="1:73" s="100" customFormat="1" ht="15" customHeight="1" thickBot="1" x14ac:dyDescent="0.4">
      <c r="A28" s="74">
        <v>5</v>
      </c>
      <c r="B28" s="75"/>
      <c r="C28" s="76" t="str">
        <f t="shared" si="0"/>
        <v>121000005</v>
      </c>
      <c r="D28" s="76" t="str">
        <f t="shared" si="1"/>
        <v>121000005/20</v>
      </c>
      <c r="E28" s="77" t="str">
        <f t="shared" si="23"/>
        <v>2020-01-01</v>
      </c>
      <c r="F28" s="77" t="str">
        <f t="shared" si="2"/>
        <v>2021-01-01</v>
      </c>
      <c r="G28" s="78" t="str">
        <f t="shared" si="3"/>
        <v>2121000005</v>
      </c>
      <c r="H28" s="79">
        <f t="shared" si="35"/>
        <v>2</v>
      </c>
      <c r="I28" s="80">
        <v>3</v>
      </c>
      <c r="J28" s="81">
        <f t="shared" si="31"/>
        <v>32110024</v>
      </c>
      <c r="K28" s="82" t="str">
        <f t="shared" si="25"/>
        <v>Б-32110024-1</v>
      </c>
      <c r="L28" s="83" t="str">
        <f t="shared" si="4"/>
        <v>2020-01-01</v>
      </c>
      <c r="M28" s="82" t="s">
        <v>87</v>
      </c>
      <c r="N28" s="84">
        <f t="shared" si="26"/>
        <v>80000</v>
      </c>
      <c r="O28" s="82" t="s">
        <v>88</v>
      </c>
      <c r="P28" s="80">
        <v>1</v>
      </c>
      <c r="Q28" s="82">
        <v>20</v>
      </c>
      <c r="R28" s="86">
        <f t="shared" si="36"/>
        <v>37</v>
      </c>
      <c r="S28" s="86">
        <v>37</v>
      </c>
      <c r="T28" s="81" t="str">
        <f t="shared" si="6"/>
        <v>4321100241</v>
      </c>
      <c r="U28" s="87" t="str">
        <f t="shared" si="27"/>
        <v>43211002411</v>
      </c>
      <c r="V28" s="82">
        <v>1</v>
      </c>
      <c r="W28" s="83" t="str">
        <f t="shared" ca="1" si="7"/>
        <v>2020-01-06</v>
      </c>
      <c r="X28" s="82"/>
      <c r="Y28" s="88">
        <v>80000</v>
      </c>
      <c r="Z28" s="88">
        <f t="shared" si="8"/>
        <v>13333.333333333328</v>
      </c>
      <c r="AA28" s="82">
        <v>0</v>
      </c>
      <c r="AB28" s="89" t="s">
        <v>89</v>
      </c>
      <c r="AC28" s="88">
        <f t="shared" si="9"/>
        <v>80000</v>
      </c>
      <c r="AD28" s="90">
        <v>0</v>
      </c>
      <c r="AE28" s="81">
        <f t="shared" si="32"/>
        <v>532110024</v>
      </c>
      <c r="AF28" s="91">
        <f t="shared" si="10"/>
        <v>66666.666666666672</v>
      </c>
      <c r="AG28" s="92"/>
      <c r="AH28" s="91">
        <f t="shared" si="28"/>
        <v>66666.666666666672</v>
      </c>
      <c r="AI28" s="93">
        <f t="shared" si="11"/>
        <v>80000</v>
      </c>
      <c r="AJ28" s="83" t="str">
        <f t="shared" si="12"/>
        <v>2020-01-31</v>
      </c>
      <c r="AK28" s="94" t="str">
        <f t="shared" si="13"/>
        <v>888532110024</v>
      </c>
      <c r="AL28" s="90" t="str">
        <f t="shared" si="14"/>
        <v>1210000051</v>
      </c>
      <c r="AM28" s="95"/>
      <c r="AN28" s="95"/>
      <c r="AO28" s="90" t="s">
        <v>89</v>
      </c>
      <c r="AP28" s="90" t="s">
        <v>89</v>
      </c>
      <c r="AQ28" s="90"/>
      <c r="AR28" s="90"/>
      <c r="AS28" s="96" t="str">
        <f t="shared" si="15"/>
        <v>888532110024</v>
      </c>
      <c r="AT28" s="94" t="str">
        <f t="shared" si="16"/>
        <v>5532110024</v>
      </c>
      <c r="AU28" s="87" t="str">
        <f t="shared" si="17"/>
        <v>9932110024</v>
      </c>
      <c r="AV28" s="87">
        <f t="shared" si="18"/>
        <v>37</v>
      </c>
      <c r="AW28" s="87" t="str">
        <f t="shared" si="19"/>
        <v>7732110024</v>
      </c>
      <c r="AX28" s="87" t="str">
        <f t="shared" si="29"/>
        <v>77532110024</v>
      </c>
      <c r="AY28" s="87">
        <v>0</v>
      </c>
      <c r="AZ28" s="87">
        <v>0</v>
      </c>
      <c r="BA28" s="83" t="str">
        <f t="shared" si="20"/>
        <v>2020-01-01</v>
      </c>
      <c r="BB28" s="83" t="str">
        <f t="shared" si="21"/>
        <v>2020-01-31</v>
      </c>
      <c r="BC28" s="97" t="s">
        <v>90</v>
      </c>
      <c r="BD28" s="98" t="str">
        <f>"d"&amp;J28</f>
        <v>d32110024</v>
      </c>
      <c r="BE28" s="98"/>
      <c r="BF28" s="98"/>
      <c r="BG28" s="98"/>
      <c r="BH28" s="87"/>
      <c r="BI28" s="87"/>
      <c r="BJ28" s="87"/>
      <c r="BK28" s="87"/>
      <c r="BL28" s="87"/>
      <c r="BM28" s="87"/>
      <c r="BN28" s="87"/>
      <c r="BO28" s="326" t="s">
        <v>100</v>
      </c>
      <c r="BP28" s="326"/>
      <c r="BQ28" s="84"/>
      <c r="BR28" s="101"/>
      <c r="BS28" s="99"/>
      <c r="BU28" s="357" t="str">
        <f t="shared" ca="1" si="22"/>
        <v>insert into x_t_invoice (TMP_ID,ID,DT, CLIENT_ID,EXTERNAL_ID,CONTRACT_ID,TOTAL_SUM,CURRENCY,DISCOUNT_TYPE,COMMISSION_TYPE,TYPE,LOYAL_CLIENTS,NDS,NDS_PCT,PERSON_ID) values (s_x_t_invoice.NEXTVAL, 32110024, date'2020-01-01',2121000005,'Б-32110024-1',121000005,80000,'RUR',37,37,'y_invoice',0,1,20, 77532110024);insert into x_t_person (TMP_ID,ID) values (s_x_t_person.NEXTVAL, 77532110024);insert into x_t_act_internal(TMP_ID,ID,DT,CLIENT_ID,INVOICE_ID,HIDDEN,AMOUNT,EXTERNAL_ID,PAYMENT_TERM_DT,IS_LOYAL,TYPE) values (s_x_t_act_internal.NEXTVAL, 4321100241,date'2020-01-06',2121000005, 32110024    ,1,  80000  ,'43211002411',null, 0,'generic');insert into x_t_act_trans(TMP_ID, ACT_ID, CONSUME_ID, AMOUNT, AMOUNT_NDS, AMOUNT_NSP, NETTING, COMMISSION_TYPE) values (s_x_t_act_trans.NEXTVAL, 4321100241,  5532110024, 80000, 13333.3333333333,  0,null, 37);insert into x_t_consume (TMP_ID, ID, PARENT_ORDER_ID) values (s_x_t_consume.NEXTVAL, 5532110024,  9932110024);insert into x_t_order(TMP_ID, ID, SERVICE_ID, SERVICE_ORDER_ID, CLIENT_ID) values (s_x_t_order.NEXTVAL, 9932110024,  37,  7732110024,  532110024 );insert into x_mv_oebs_receipts_2(TMP_ID, INVOICE_EID, SUM, DT, DOC_DATE, COMISS_DATE, PAYMENT_NUMBER, SOURCE_TYPE) values (s_x_mv_oebs_receipts_2.NEXTVAL, 'Б-32110024-1', 80000, date'2020-01-31',date'2020-01-31', null, '888532110024' ,'PAYCASH');insert into x_yt_ar_direct_domain_stats (ID,IS_GRAY,DOMAIN,IS_BLACKLIST,SERVICE_ID,COST,BILLING_EXPORT_ID,FROM_DT,TILL_DT,SERVICE_ORDER_ID) values(s_x_yt_ar_direct_domain_stats.NEXTVAL, 0, 'd32110024', 0,37,3330000000,7732110024,  date'2020-01-01',to_date('2020-01-31'||' '||'23:59:59','YYYY-MM-DD HH24:MI:SS'),7732110024);</v>
      </c>
    </row>
    <row r="29" spans="1:73" s="67" customFormat="1" x14ac:dyDescent="0.35">
      <c r="A29" s="40">
        <v>6</v>
      </c>
      <c r="B29" s="41"/>
      <c r="C29" s="42" t="str">
        <f t="shared" si="0"/>
        <v>121000006</v>
      </c>
      <c r="D29" s="42" t="str">
        <f t="shared" si="1"/>
        <v>121000006/20</v>
      </c>
      <c r="E29" s="43" t="str">
        <f t="shared" si="23"/>
        <v>2020-01-01</v>
      </c>
      <c r="F29" s="43" t="str">
        <f t="shared" si="2"/>
        <v>2021-01-01</v>
      </c>
      <c r="G29" s="44" t="str">
        <f t="shared" si="3"/>
        <v>2121000006</v>
      </c>
      <c r="H29" s="45">
        <f t="shared" si="35"/>
        <v>2</v>
      </c>
      <c r="I29" s="46">
        <v>3</v>
      </c>
      <c r="J29" s="52">
        <f t="shared" si="31"/>
        <v>32110025</v>
      </c>
      <c r="K29" s="48" t="str">
        <f t="shared" si="25"/>
        <v>Б-32110025-1</v>
      </c>
      <c r="L29" s="49" t="str">
        <f t="shared" si="4"/>
        <v>2020-01-01</v>
      </c>
      <c r="M29" s="48" t="s">
        <v>87</v>
      </c>
      <c r="N29" s="50">
        <f t="shared" si="26"/>
        <v>80000</v>
      </c>
      <c r="O29" s="104" t="s">
        <v>101</v>
      </c>
      <c r="P29" s="46">
        <v>1</v>
      </c>
      <c r="Q29" s="48">
        <v>20</v>
      </c>
      <c r="R29" s="51">
        <f t="shared" si="36"/>
        <v>7</v>
      </c>
      <c r="S29" s="51">
        <v>7</v>
      </c>
      <c r="T29" s="52" t="str">
        <f t="shared" si="6"/>
        <v>4321100251</v>
      </c>
      <c r="U29" s="53" t="str">
        <f t="shared" si="27"/>
        <v>43211002511</v>
      </c>
      <c r="V29" s="48">
        <v>1</v>
      </c>
      <c r="W29" s="49" t="str">
        <f t="shared" ca="1" si="7"/>
        <v>2020-01-04</v>
      </c>
      <c r="X29" s="48"/>
      <c r="Y29" s="54">
        <v>80000</v>
      </c>
      <c r="Z29" s="54">
        <f t="shared" si="8"/>
        <v>13333.333333333328</v>
      </c>
      <c r="AA29" s="48">
        <v>0</v>
      </c>
      <c r="AB29" s="55" t="s">
        <v>89</v>
      </c>
      <c r="AC29" s="54">
        <f t="shared" si="9"/>
        <v>80000</v>
      </c>
      <c r="AD29" s="56">
        <v>0</v>
      </c>
      <c r="AE29" s="52">
        <f t="shared" si="32"/>
        <v>532110025</v>
      </c>
      <c r="AF29" s="58">
        <f t="shared" si="10"/>
        <v>66666.666666666672</v>
      </c>
      <c r="AG29" s="59"/>
      <c r="AH29" s="58">
        <f t="shared" si="28"/>
        <v>66666.666666666672</v>
      </c>
      <c r="AI29" s="60">
        <f t="shared" si="11"/>
        <v>80000</v>
      </c>
      <c r="AJ29" s="49" t="str">
        <f t="shared" si="12"/>
        <v>2020-01-31</v>
      </c>
      <c r="AK29" s="61" t="str">
        <f t="shared" si="13"/>
        <v>888532110025</v>
      </c>
      <c r="AL29" s="56" t="str">
        <f t="shared" si="14"/>
        <v>1210000061</v>
      </c>
      <c r="AM29" s="62"/>
      <c r="AN29" s="62"/>
      <c r="AO29" s="56" t="s">
        <v>89</v>
      </c>
      <c r="AP29" s="56" t="s">
        <v>89</v>
      </c>
      <c r="AQ29" s="56"/>
      <c r="AR29" s="56"/>
      <c r="AS29" s="63" t="str">
        <f t="shared" si="15"/>
        <v>888532110025</v>
      </c>
      <c r="AT29" s="61" t="str">
        <f t="shared" si="16"/>
        <v>5532110025</v>
      </c>
      <c r="AU29" s="53" t="str">
        <f t="shared" si="17"/>
        <v>9932110025</v>
      </c>
      <c r="AV29" s="53">
        <f t="shared" si="18"/>
        <v>7</v>
      </c>
      <c r="AW29" s="53" t="str">
        <f t="shared" si="19"/>
        <v>7732110025</v>
      </c>
      <c r="AX29" s="53" t="str">
        <f t="shared" si="29"/>
        <v>77532110025</v>
      </c>
      <c r="AY29" s="53">
        <v>0</v>
      </c>
      <c r="AZ29" s="53">
        <v>0</v>
      </c>
      <c r="BA29" s="49" t="str">
        <f t="shared" si="20"/>
        <v>2020-01-01</v>
      </c>
      <c r="BB29" s="49" t="str">
        <f t="shared" si="21"/>
        <v>2020-01-31</v>
      </c>
      <c r="BC29" s="64" t="s">
        <v>90</v>
      </c>
      <c r="BD29" s="65" t="str">
        <f>"a"&amp;J29</f>
        <v>a32110025</v>
      </c>
      <c r="BE29" s="61"/>
      <c r="BF29" s="61"/>
      <c r="BG29" s="55"/>
      <c r="BH29" s="53"/>
      <c r="BI29" s="53"/>
      <c r="BJ29" s="53"/>
      <c r="BK29" s="53"/>
      <c r="BL29" s="53"/>
      <c r="BM29" s="53"/>
      <c r="BN29" s="53"/>
      <c r="BO29" s="325" t="s">
        <v>102</v>
      </c>
      <c r="BP29" s="325"/>
      <c r="BQ29" s="50"/>
      <c r="BR29" s="68"/>
      <c r="BS29" s="68"/>
      <c r="BU29" s="357" t="str">
        <f t="shared" ca="1" si="22"/>
        <v>insert into x_t_contract2(TMP_ID,ID,EXTERNAL_ID,CLIENT_ID) values(s_x_t_contract2.NEXTVAL, 121000006, '121000006/20',2121000006);insert into x_t_contract_collateral(TMP_ID,ID,CONTRACT2_ID,DT,IS_SIGNED) values(s_x_t_contract_collateral.NEXTVAL, 1210000061, 121000006, date'2020-01-01', date'2020-01-01');insert into x_mv_contract_signed_attr (TMP_ID,CONTRACT_ID,COLLATERAL_ID,CODE,VALUE_DT) values (s_x_mv_contract_signed_attr.NEXTVAL, 121000006, 1210000061,'FINISH_DT' ,date'2021-01-01');insert into x_mv_contract_signed_attr_hist(TMP_ID,VALUE_NUM,UPDATE_DT,CONTRACT2_ID,CODE,CL_DT,STAMP,DT) values(s_x_mv_contract_signed_attr_hist.NEXTVAL, 1, date'2020-01-01', 121000006,'FIRM',date'2020-01-01',888532110025,date'2020-01-01');insert into x_mv_contract_signed_attr_hist(TMP_ID,VALUE_NUM,UPDATE_DT,CONTRACT2_ID,CODE,CL_DT,STAMP,DT) values(s_x_mv_contract_signed_attr_hist.NEXTVAL, 2, date'2020-01-01', 121000006,'WHOLESALE_AGENT_PREMIUM_AWARDS_SCALE_TYPE',date'2020-01-01',888532110025,date'2020-01-01');insert into x_mv_contract_signed_attr_hist(TMP_ID,VALUE_NUM,UPDATE_DT,CONTRACT2_ID,CODE,CL_DT,STAMP,DT) values(s_x_mv_contract_signed_attr_hist.NEXTVAL, 3, date'2020-01-01', 121000006,'PAYMENT_TYPE',date'2020-01-01',888532110025,date'2020-01-01');insert into x_t_invoice (TMP_ID,ID,DT, CLIENT_ID,EXTERNAL_ID,CONTRACT_ID,TOTAL_SUM,CURRENCY,DISCOUNT_TYPE,COMMISSION_TYPE,TYPE,LOYAL_CLIENTS,NDS,NDS_PCT,PERSON_ID) values (s_x_t_invoice.NEXTVAL, 32110025, date'2020-01-01',2121000006,'Б-32110025-1',121000006,80000,'USD',7,7,'y_invoice',0,1,20, 77532110025);insert into x_t_person (TMP_ID,ID) values (s_x_t_person.NEXTVAL, 77532110025);insert into x_t_act_internal(TMP_ID,ID,DT,CLIENT_ID,INVOICE_ID,HIDDEN,AMOUNT,EXTERNAL_ID,PAYMENT_TERM_DT,IS_LOYAL,TYPE) values (s_x_t_act_internal.NEXTVAL, 4321100251,date'2020-01-04',2121000006, 32110025    ,1,  80000  ,'43211002511',null, 0,'generic');insert into x_t_act_trans(TMP_ID, ACT_ID, CONSUME_ID, AMOUNT, AMOUNT_NDS, AMOUNT_NSP, NETTING, COMMISSION_TYPE) values (s_x_t_act_trans.NEXTVAL, 4321100251,  5532110025, 80000, 13333.3333333333,  0,null, 7);insert into x_t_consume (TMP_ID, ID, PARENT_ORDER_ID) values (s_x_t_consume.NEXTVAL, 5532110025,  9932110025);insert into x_t_order(TMP_ID, ID, SERVICE_ID, SERVICE_ORDER_ID, CLIENT_ID) values (s_x_t_order.NEXTVAL, 9932110025,  7,  7732110025,  532110025 );insert into x_mv_oebs_receipts_2(TMP_ID, INVOICE_EID, SUM, DT, DOC_DATE, COMISS_DATE, PAYMENT_NUMBER, SOURCE_TYPE) values (s_x_mv_oebs_receipts_2.NEXTVAL, 'Б-32110025-1', 80000, date'2020-01-31',date'2020-01-31', null, '888532110025' ,'PAYCASH');insert into x_yt_ar_direct_domain_stats (ID,IS_GRAY,DOMAIN,IS_BLACKLIST,SERVICE_ID,COST,BILLING_EXPORT_ID,FROM_DT,TILL_DT,SERVICE_ORDER_ID) values(s_x_yt_ar_direct_domain_stats.NEXTVAL, 0, 'a32110025', 0,7,3330000000,7732110025,  date'2020-01-01',to_date('2020-01-31'||' '||'23:59:59','YYYY-MM-DD HH24:MI:SS'),7732110025);</v>
      </c>
    </row>
    <row r="30" spans="1:73" s="67" customFormat="1" x14ac:dyDescent="0.35">
      <c r="A30" s="40">
        <v>6</v>
      </c>
      <c r="B30" s="41"/>
      <c r="C30" s="42" t="str">
        <f t="shared" si="0"/>
        <v>121000006</v>
      </c>
      <c r="D30" s="42" t="str">
        <f t="shared" si="1"/>
        <v>121000006/20</v>
      </c>
      <c r="E30" s="43" t="str">
        <f t="shared" si="23"/>
        <v>2020-01-01</v>
      </c>
      <c r="F30" s="43" t="str">
        <f t="shared" si="2"/>
        <v>2021-01-01</v>
      </c>
      <c r="G30" s="44" t="str">
        <f t="shared" si="3"/>
        <v>2121000006</v>
      </c>
      <c r="H30" s="45">
        <f t="shared" si="35"/>
        <v>2</v>
      </c>
      <c r="I30" s="46">
        <v>3</v>
      </c>
      <c r="J30" s="52">
        <f t="shared" si="31"/>
        <v>32110026</v>
      </c>
      <c r="K30" s="48" t="str">
        <f t="shared" si="25"/>
        <v>Б-32110026-1</v>
      </c>
      <c r="L30" s="49" t="str">
        <f t="shared" si="4"/>
        <v>2020-01-01</v>
      </c>
      <c r="M30" s="48" t="s">
        <v>87</v>
      </c>
      <c r="N30" s="50">
        <f t="shared" si="26"/>
        <v>80000</v>
      </c>
      <c r="O30" s="48" t="s">
        <v>88</v>
      </c>
      <c r="P30" s="46">
        <v>1</v>
      </c>
      <c r="Q30" s="48">
        <v>20</v>
      </c>
      <c r="R30" s="70">
        <f t="shared" si="36"/>
        <v>1</v>
      </c>
      <c r="S30" s="70">
        <v>1</v>
      </c>
      <c r="T30" s="52" t="str">
        <f t="shared" si="6"/>
        <v>4321100261</v>
      </c>
      <c r="U30" s="53" t="str">
        <f t="shared" si="27"/>
        <v>43211002611</v>
      </c>
      <c r="V30" s="48">
        <v>1</v>
      </c>
      <c r="W30" s="49" t="str">
        <f t="shared" ca="1" si="7"/>
        <v>2020-01-07</v>
      </c>
      <c r="X30" s="48"/>
      <c r="Y30" s="54">
        <v>80000</v>
      </c>
      <c r="Z30" s="54">
        <f t="shared" si="8"/>
        <v>13333.333333333328</v>
      </c>
      <c r="AA30" s="48">
        <v>0</v>
      </c>
      <c r="AB30" s="55" t="s">
        <v>89</v>
      </c>
      <c r="AC30" s="54">
        <f t="shared" si="9"/>
        <v>80000</v>
      </c>
      <c r="AD30" s="56">
        <v>0</v>
      </c>
      <c r="AE30" s="52">
        <f t="shared" si="32"/>
        <v>532110026</v>
      </c>
      <c r="AF30" s="58">
        <f t="shared" si="10"/>
        <v>66666.666666666672</v>
      </c>
      <c r="AG30" s="71">
        <f>SUM(AF29:AF31)</f>
        <v>200000</v>
      </c>
      <c r="AH30" s="58">
        <f t="shared" si="28"/>
        <v>66666.666666666672</v>
      </c>
      <c r="AI30" s="60">
        <f t="shared" si="11"/>
        <v>80000</v>
      </c>
      <c r="AJ30" s="49" t="str">
        <f t="shared" si="12"/>
        <v>2020-01-31</v>
      </c>
      <c r="AK30" s="61" t="str">
        <f t="shared" si="13"/>
        <v>888532110026</v>
      </c>
      <c r="AL30" s="56" t="str">
        <f t="shared" si="14"/>
        <v>1210000061</v>
      </c>
      <c r="AM30" s="62"/>
      <c r="AN30" s="62"/>
      <c r="AO30" s="56" t="s">
        <v>89</v>
      </c>
      <c r="AP30" s="56" t="s">
        <v>89</v>
      </c>
      <c r="AQ30" s="56"/>
      <c r="AR30" s="56"/>
      <c r="AS30" s="63" t="str">
        <f t="shared" si="15"/>
        <v>888532110026</v>
      </c>
      <c r="AT30" s="61" t="str">
        <f t="shared" si="16"/>
        <v>5532110026</v>
      </c>
      <c r="AU30" s="53" t="str">
        <f t="shared" si="17"/>
        <v>9932110026</v>
      </c>
      <c r="AV30" s="53">
        <f t="shared" si="18"/>
        <v>1</v>
      </c>
      <c r="AW30" s="53" t="str">
        <f t="shared" si="19"/>
        <v>7732110026</v>
      </c>
      <c r="AX30" s="53" t="str">
        <f t="shared" si="29"/>
        <v>77532110026</v>
      </c>
      <c r="AY30" s="53">
        <v>0</v>
      </c>
      <c r="AZ30" s="53">
        <v>0</v>
      </c>
      <c r="BA30" s="49" t="str">
        <f t="shared" si="20"/>
        <v>2020-01-01</v>
      </c>
      <c r="BB30" s="49" t="str">
        <f t="shared" si="21"/>
        <v>2020-01-31</v>
      </c>
      <c r="BC30" s="64" t="s">
        <v>90</v>
      </c>
      <c r="BD30" s="65" t="str">
        <f>"a"&amp;J30</f>
        <v>a32110026</v>
      </c>
      <c r="BE30" s="61"/>
      <c r="BF30" s="61"/>
      <c r="BG30" s="55"/>
      <c r="BH30" s="53"/>
      <c r="BI30" s="53"/>
      <c r="BJ30" s="53"/>
      <c r="BK30" s="53"/>
      <c r="BL30" s="53"/>
      <c r="BM30" s="53"/>
      <c r="BN30" s="53"/>
      <c r="BO30" s="325" t="s">
        <v>103</v>
      </c>
      <c r="BP30" s="325"/>
      <c r="BQ30" s="50"/>
      <c r="BR30" s="68"/>
      <c r="BS30" s="68">
        <v>0</v>
      </c>
      <c r="BU30" s="357" t="str">
        <f t="shared" ca="1" si="22"/>
        <v>insert into x_t_invoice (TMP_ID,ID,DT, CLIENT_ID,EXTERNAL_ID,CONTRACT_ID,TOTAL_SUM,CURRENCY,DISCOUNT_TYPE,COMMISSION_TYPE,TYPE,LOYAL_CLIENTS,NDS,NDS_PCT,PERSON_ID) values (s_x_t_invoice.NEXTVAL, 32110026, date'2020-01-01',2121000006,'Б-32110026-1',121000006,80000,'RUR',1,1,'y_invoice',0,1,20, 77532110026);insert into x_t_person (TMP_ID,ID) values (s_x_t_person.NEXTVAL, 77532110026);insert into x_t_act_internal(TMP_ID,ID,DT,CLIENT_ID,INVOICE_ID,HIDDEN,AMOUNT,EXTERNAL_ID,PAYMENT_TERM_DT,IS_LOYAL,TYPE) values (s_x_t_act_internal.NEXTVAL, 4321100261,date'2020-01-07',2121000006, 32110026    ,1,  80000  ,'43211002611',null, 0,'generic');insert into x_t_act_trans(TMP_ID, ACT_ID, CONSUME_ID, AMOUNT, AMOUNT_NDS, AMOUNT_NSP, NETTING, COMMISSION_TYPE) values (s_x_t_act_trans.NEXTVAL, 4321100261,  5532110026, 80000, 13333.3333333333,  0,null, 1);insert into x_t_consume (TMP_ID, ID, PARENT_ORDER_ID) values (s_x_t_consume.NEXTVAL, 5532110026,  9932110026);insert into x_t_order(TMP_ID, ID, SERVICE_ID, SERVICE_ORDER_ID, CLIENT_ID) values (s_x_t_order.NEXTVAL, 9932110026,  1,  7732110026,  532110026 );insert into x_mv_oebs_receipts_2(TMP_ID, INVOICE_EID, SUM, DT, DOC_DATE, COMISS_DATE, PAYMENT_NUMBER, SOURCE_TYPE) values (s_x_mv_oebs_receipts_2.NEXTVAL, 'Б-32110026-1', 80000, date'2020-01-31',date'2020-01-31', null, '888532110026' ,'PAYCASH');insert into x_yt_ar_direct_domain_stats (ID,IS_GRAY,DOMAIN,IS_BLACKLIST,SERVICE_ID,COST,BILLING_EXPORT_ID,FROM_DT,TILL_DT,SERVICE_ORDER_ID) values(s_x_yt_ar_direct_domain_stats.NEXTVAL, 0, 'a32110026', 0,1,3330000000,7732110026,  date'2020-01-01',to_date('2020-01-31'||' '||'23:59:59','YYYY-MM-DD HH24:MI:SS'),7732110026);</v>
      </c>
    </row>
    <row r="31" spans="1:73" s="100" customFormat="1" ht="15" customHeight="1" thickBot="1" x14ac:dyDescent="0.4">
      <c r="A31" s="74">
        <v>6</v>
      </c>
      <c r="B31" s="75"/>
      <c r="C31" s="76" t="str">
        <f t="shared" si="0"/>
        <v>121000006</v>
      </c>
      <c r="D31" s="76" t="str">
        <f t="shared" si="1"/>
        <v>121000006/20</v>
      </c>
      <c r="E31" s="77" t="str">
        <f t="shared" si="23"/>
        <v>2020-01-01</v>
      </c>
      <c r="F31" s="77" t="str">
        <f t="shared" si="2"/>
        <v>2021-01-01</v>
      </c>
      <c r="G31" s="78" t="str">
        <f t="shared" si="3"/>
        <v>2121000006</v>
      </c>
      <c r="H31" s="79">
        <f t="shared" si="35"/>
        <v>2</v>
      </c>
      <c r="I31" s="80">
        <v>3</v>
      </c>
      <c r="J31" s="81">
        <f t="shared" si="31"/>
        <v>32110027</v>
      </c>
      <c r="K31" s="82" t="str">
        <f t="shared" si="25"/>
        <v>Б-32110027-1</v>
      </c>
      <c r="L31" s="83" t="str">
        <f t="shared" si="4"/>
        <v>2020-01-01</v>
      </c>
      <c r="M31" s="82" t="s">
        <v>87</v>
      </c>
      <c r="N31" s="84">
        <f t="shared" si="26"/>
        <v>80000</v>
      </c>
      <c r="O31" s="82" t="s">
        <v>88</v>
      </c>
      <c r="P31" s="80">
        <v>1</v>
      </c>
      <c r="Q31" s="82">
        <v>20</v>
      </c>
      <c r="R31" s="86">
        <f t="shared" si="36"/>
        <v>37</v>
      </c>
      <c r="S31" s="86">
        <v>37</v>
      </c>
      <c r="T31" s="81" t="str">
        <f t="shared" si="6"/>
        <v>4321100271</v>
      </c>
      <c r="U31" s="87" t="str">
        <f t="shared" si="27"/>
        <v>43211002711</v>
      </c>
      <c r="V31" s="82">
        <v>1</v>
      </c>
      <c r="W31" s="83" t="str">
        <f t="shared" ca="1" si="7"/>
        <v>2020-01-04</v>
      </c>
      <c r="X31" s="82"/>
      <c r="Y31" s="88">
        <v>80000</v>
      </c>
      <c r="Z31" s="88">
        <f t="shared" si="8"/>
        <v>13333.333333333328</v>
      </c>
      <c r="AA31" s="82">
        <v>0</v>
      </c>
      <c r="AB31" s="89" t="s">
        <v>89</v>
      </c>
      <c r="AC31" s="88">
        <f t="shared" si="9"/>
        <v>80000</v>
      </c>
      <c r="AD31" s="90">
        <v>0</v>
      </c>
      <c r="AE31" s="81">
        <f t="shared" si="32"/>
        <v>532110027</v>
      </c>
      <c r="AF31" s="91">
        <f t="shared" si="10"/>
        <v>66666.666666666672</v>
      </c>
      <c r="AG31" s="92"/>
      <c r="AH31" s="91">
        <f t="shared" si="28"/>
        <v>66666.666666666672</v>
      </c>
      <c r="AI31" s="93">
        <f t="shared" si="11"/>
        <v>80000</v>
      </c>
      <c r="AJ31" s="83" t="str">
        <f t="shared" si="12"/>
        <v>2020-01-31</v>
      </c>
      <c r="AK31" s="94" t="str">
        <f t="shared" si="13"/>
        <v>888532110027</v>
      </c>
      <c r="AL31" s="90" t="str">
        <f t="shared" si="14"/>
        <v>1210000061</v>
      </c>
      <c r="AM31" s="95"/>
      <c r="AN31" s="95"/>
      <c r="AO31" s="90" t="s">
        <v>89</v>
      </c>
      <c r="AP31" s="90" t="s">
        <v>89</v>
      </c>
      <c r="AQ31" s="90"/>
      <c r="AR31" s="90"/>
      <c r="AS31" s="96" t="str">
        <f t="shared" si="15"/>
        <v>888532110027</v>
      </c>
      <c r="AT31" s="94" t="str">
        <f t="shared" si="16"/>
        <v>5532110027</v>
      </c>
      <c r="AU31" s="87" t="str">
        <f t="shared" si="17"/>
        <v>9932110027</v>
      </c>
      <c r="AV31" s="87">
        <f t="shared" si="18"/>
        <v>37</v>
      </c>
      <c r="AW31" s="87" t="str">
        <f t="shared" si="19"/>
        <v>7732110027</v>
      </c>
      <c r="AX31" s="87" t="str">
        <f t="shared" si="29"/>
        <v>77532110027</v>
      </c>
      <c r="AY31" s="87">
        <v>0</v>
      </c>
      <c r="AZ31" s="87">
        <v>0</v>
      </c>
      <c r="BA31" s="83" t="str">
        <f t="shared" si="20"/>
        <v>2020-01-01</v>
      </c>
      <c r="BB31" s="83" t="str">
        <f t="shared" si="21"/>
        <v>2020-01-31</v>
      </c>
      <c r="BC31" s="97" t="s">
        <v>90</v>
      </c>
      <c r="BD31" s="98" t="str">
        <f>"d"&amp;J31</f>
        <v>d32110027</v>
      </c>
      <c r="BE31" s="98"/>
      <c r="BF31" s="98"/>
      <c r="BG31" s="98"/>
      <c r="BH31" s="87"/>
      <c r="BI31" s="87"/>
      <c r="BJ31" s="87"/>
      <c r="BK31" s="87"/>
      <c r="BL31" s="87"/>
      <c r="BM31" s="87"/>
      <c r="BN31" s="87"/>
      <c r="BO31" s="326" t="s">
        <v>104</v>
      </c>
      <c r="BP31" s="326"/>
      <c r="BQ31" s="84"/>
      <c r="BR31" s="101"/>
      <c r="BS31" s="99"/>
      <c r="BU31" s="357" t="str">
        <f t="shared" ca="1" si="22"/>
        <v>insert into x_t_invoice (TMP_ID,ID,DT, CLIENT_ID,EXTERNAL_ID,CONTRACT_ID,TOTAL_SUM,CURRENCY,DISCOUNT_TYPE,COMMISSION_TYPE,TYPE,LOYAL_CLIENTS,NDS,NDS_PCT,PERSON_ID) values (s_x_t_invoice.NEXTVAL, 32110027, date'2020-01-01',2121000006,'Б-32110027-1',121000006,80000,'RUR',37,37,'y_invoice',0,1,20, 77532110027);insert into x_t_person (TMP_ID,ID) values (s_x_t_person.NEXTVAL, 77532110027);insert into x_t_act_internal(TMP_ID,ID,DT,CLIENT_ID,INVOICE_ID,HIDDEN,AMOUNT,EXTERNAL_ID,PAYMENT_TERM_DT,IS_LOYAL,TYPE) values (s_x_t_act_internal.NEXTVAL, 4321100271,date'2020-01-04',2121000006, 32110027    ,1,  80000  ,'43211002711',null, 0,'generic');insert into x_t_act_trans(TMP_ID, ACT_ID, CONSUME_ID, AMOUNT, AMOUNT_NDS, AMOUNT_NSP, NETTING, COMMISSION_TYPE) values (s_x_t_act_trans.NEXTVAL, 4321100271,  5532110027, 80000, 13333.3333333333,  0,null, 37);insert into x_t_consume (TMP_ID, ID, PARENT_ORDER_ID) values (s_x_t_consume.NEXTVAL, 5532110027,  9932110027);insert into x_t_order(TMP_ID, ID, SERVICE_ID, SERVICE_ORDER_ID, CLIENT_ID) values (s_x_t_order.NEXTVAL, 9932110027,  37,  7732110027,  532110027 );insert into x_mv_oebs_receipts_2(TMP_ID, INVOICE_EID, SUM, DT, DOC_DATE, COMISS_DATE, PAYMENT_NUMBER, SOURCE_TYPE) values (s_x_mv_oebs_receipts_2.NEXTVAL, 'Б-32110027-1', 80000, date'2020-01-31',date'2020-01-31', null, '888532110027' ,'PAYCASH');insert into x_yt_ar_direct_domain_stats (ID,IS_GRAY,DOMAIN,IS_BLACKLIST,SERVICE_ID,COST,BILLING_EXPORT_ID,FROM_DT,TILL_DT,SERVICE_ORDER_ID) values(s_x_yt_ar_direct_domain_stats.NEXTVAL, 0, 'd32110027', 0,37,3330000000,7732110027,  date'2020-01-01',to_date('2020-01-31'||' '||'23:59:59','YYYY-MM-DD HH24:MI:SS'),7732110027);</v>
      </c>
    </row>
    <row r="32" spans="1:73" s="67" customFormat="1" x14ac:dyDescent="0.35">
      <c r="A32" s="40">
        <v>7</v>
      </c>
      <c r="B32" s="41"/>
      <c r="C32" s="42" t="str">
        <f t="shared" si="0"/>
        <v>121000007</v>
      </c>
      <c r="D32" s="42" t="str">
        <f t="shared" si="1"/>
        <v>121000007/20</v>
      </c>
      <c r="E32" s="43" t="str">
        <f t="shared" si="23"/>
        <v>2020-01-01</v>
      </c>
      <c r="F32" s="43" t="str">
        <f t="shared" si="2"/>
        <v>2021-01-01</v>
      </c>
      <c r="G32" s="44" t="str">
        <f t="shared" si="3"/>
        <v>2121000007</v>
      </c>
      <c r="H32" s="45">
        <f t="shared" si="35"/>
        <v>2</v>
      </c>
      <c r="I32" s="107">
        <v>2</v>
      </c>
      <c r="J32" s="52">
        <f t="shared" si="31"/>
        <v>32110028</v>
      </c>
      <c r="K32" s="48" t="str">
        <f t="shared" si="25"/>
        <v>Б-32110028-1</v>
      </c>
      <c r="L32" s="49" t="str">
        <f t="shared" si="4"/>
        <v>2020-01-01</v>
      </c>
      <c r="M32" s="48" t="s">
        <v>87</v>
      </c>
      <c r="N32" s="50">
        <f t="shared" si="26"/>
        <v>80000</v>
      </c>
      <c r="O32" s="48" t="s">
        <v>88</v>
      </c>
      <c r="P32" s="46">
        <v>1</v>
      </c>
      <c r="Q32" s="48">
        <v>20</v>
      </c>
      <c r="R32" s="51">
        <f t="shared" si="36"/>
        <v>7</v>
      </c>
      <c r="S32" s="51">
        <v>7</v>
      </c>
      <c r="T32" s="52" t="str">
        <f t="shared" si="6"/>
        <v>4321100281</v>
      </c>
      <c r="U32" s="53" t="str">
        <f t="shared" si="27"/>
        <v>43211002811</v>
      </c>
      <c r="V32" s="48">
        <v>1</v>
      </c>
      <c r="W32" s="49" t="str">
        <f t="shared" ca="1" si="7"/>
        <v>2020-01-07</v>
      </c>
      <c r="X32" s="48"/>
      <c r="Y32" s="54">
        <v>80000</v>
      </c>
      <c r="Z32" s="54">
        <f t="shared" si="8"/>
        <v>13333.333333333328</v>
      </c>
      <c r="AA32" s="48">
        <v>0</v>
      </c>
      <c r="AB32" s="55" t="s">
        <v>89</v>
      </c>
      <c r="AC32" s="54">
        <f t="shared" si="9"/>
        <v>80000</v>
      </c>
      <c r="AD32" s="56">
        <v>0</v>
      </c>
      <c r="AE32" s="52">
        <f t="shared" si="32"/>
        <v>532110028</v>
      </c>
      <c r="AF32" s="58">
        <f t="shared" si="10"/>
        <v>66666.666666666672</v>
      </c>
      <c r="AG32" s="59"/>
      <c r="AH32" s="58">
        <f t="shared" si="28"/>
        <v>66666.666666666672</v>
      </c>
      <c r="AI32" s="60">
        <f t="shared" si="11"/>
        <v>80000</v>
      </c>
      <c r="AJ32" s="49" t="str">
        <f t="shared" si="12"/>
        <v>2020-01-31</v>
      </c>
      <c r="AK32" s="61" t="str">
        <f t="shared" si="13"/>
        <v>888532110028</v>
      </c>
      <c r="AL32" s="56" t="str">
        <f t="shared" si="14"/>
        <v>1210000071</v>
      </c>
      <c r="AM32" s="62"/>
      <c r="AN32" s="62"/>
      <c r="AO32" s="56" t="s">
        <v>89</v>
      </c>
      <c r="AP32" s="56" t="s">
        <v>89</v>
      </c>
      <c r="AQ32" s="56"/>
      <c r="AR32" s="56"/>
      <c r="AS32" s="63" t="str">
        <f t="shared" si="15"/>
        <v>888532110028</v>
      </c>
      <c r="AT32" s="61" t="str">
        <f t="shared" si="16"/>
        <v>5532110028</v>
      </c>
      <c r="AU32" s="53" t="str">
        <f t="shared" si="17"/>
        <v>9932110028</v>
      </c>
      <c r="AV32" s="53">
        <f t="shared" si="18"/>
        <v>7</v>
      </c>
      <c r="AW32" s="53" t="str">
        <f t="shared" si="19"/>
        <v>7732110028</v>
      </c>
      <c r="AX32" s="53" t="str">
        <f t="shared" si="29"/>
        <v>77532110028</v>
      </c>
      <c r="AY32" s="53">
        <v>0</v>
      </c>
      <c r="AZ32" s="53">
        <v>0</v>
      </c>
      <c r="BA32" s="49" t="str">
        <f t="shared" si="20"/>
        <v>2020-01-01</v>
      </c>
      <c r="BB32" s="49" t="str">
        <f t="shared" si="21"/>
        <v>2020-01-31</v>
      </c>
      <c r="BC32" s="64" t="s">
        <v>90</v>
      </c>
      <c r="BD32" s="65" t="str">
        <f>"a"&amp;J32</f>
        <v>a32110028</v>
      </c>
      <c r="BE32" s="61"/>
      <c r="BF32" s="61"/>
      <c r="BG32" s="55"/>
      <c r="BH32" s="53"/>
      <c r="BI32" s="53"/>
      <c r="BJ32" s="53"/>
      <c r="BK32" s="53"/>
      <c r="BL32" s="53"/>
      <c r="BM32" s="53"/>
      <c r="BN32" s="53"/>
      <c r="BO32" s="325" t="s">
        <v>105</v>
      </c>
      <c r="BP32" s="325">
        <v>1</v>
      </c>
      <c r="BQ32" s="50">
        <f>AF33</f>
        <v>66666.666666666672</v>
      </c>
      <c r="BR32" s="68">
        <f>BQ32*0.13</f>
        <v>8666.6666666666679</v>
      </c>
      <c r="BS32" s="68">
        <f>BR32</f>
        <v>8666.6666666666679</v>
      </c>
      <c r="BU32" s="357" t="str">
        <f t="shared" ca="1" si="22"/>
        <v>insert into x_t_contract2(TMP_ID,ID,EXTERNAL_ID,CLIENT_ID) values(s_x_t_contract2.NEXTVAL, 121000007, '121000007/20',2121000007);insert into x_t_contract_collateral(TMP_ID,ID,CONTRACT2_ID,DT,IS_SIGNED) values(s_x_t_contract_collateral.NEXTVAL, 1210000071, 121000007, date'2020-01-01', date'2020-01-01');insert into x_mv_contract_signed_attr (TMP_ID,CONTRACT_ID,COLLATERAL_ID,CODE,VALUE_DT) values (s_x_mv_contract_signed_attr.NEXTVAL, 121000007, 1210000071,'FINISH_DT' ,date'2021-01-01');insert into x_mv_contract_signed_attr_hist(TMP_ID,VALUE_NUM,UPDATE_DT,CONTRACT2_ID,CODE,CL_DT,STAMP,DT) values(s_x_mv_contract_signed_attr_hist.NEXTVAL, 1, date'2020-01-01', 121000007,'FIRM',date'2020-01-01',888532110028,date'2020-01-01');insert into x_mv_contract_signed_attr_hist(TMP_ID,VALUE_NUM,UPDATE_DT,CONTRACT2_ID,CODE,CL_DT,STAMP,DT) values(s_x_mv_contract_signed_attr_hist.NEXTVAL, 2, date'2020-01-01', 121000007,'WHOLESALE_AGENT_PREMIUM_AWARDS_SCALE_TYPE',date'2020-01-01',888532110028,date'2020-01-01');insert into x_mv_contract_signed_attr_hist(TMP_ID,VALUE_NUM,UPDATE_DT,CONTRACT2_ID,CODE,CL_DT,STAMP,DT) values(s_x_mv_contract_signed_attr_hist.NEXTVAL, 2, date'2020-01-01', 121000007,'PAYMENT_TYPE',date'2020-01-01',888532110028,date'2020-01-01');insert into x_t_invoice (TMP_ID,ID,DT, CLIENT_ID,EXTERNAL_ID,CONTRACT_ID,TOTAL_SUM,CURRENCY,DISCOUNT_TYPE,COMMISSION_TYPE,TYPE,LOYAL_CLIENTS,NDS,NDS_PCT,PERSON_ID) values (s_x_t_invoice.NEXTVAL, 32110028, date'2020-01-01',2121000007,'Б-32110028-1',121000007,80000,'RUR',7,7,'y_invoice',0,1,20, 77532110028);insert into x_t_person (TMP_ID,ID) values (s_x_t_person.NEXTVAL, 77532110028);insert into x_t_act_internal(TMP_ID,ID,DT,CLIENT_ID,INVOICE_ID,HIDDEN,AMOUNT,EXTERNAL_ID,PAYMENT_TERM_DT,IS_LOYAL,TYPE) values (s_x_t_act_internal.NEXTVAL, 4321100281,date'2020-01-07',2121000007, 32110028    ,1,  80000  ,'43211002811',null, 0,'generic');insert into x_t_act_trans(TMP_ID, ACT_ID, CONSUME_ID, AMOUNT, AMOUNT_NDS, AMOUNT_NSP, NETTING, COMMISSION_TYPE) values (s_x_t_act_trans.NEXTVAL, 4321100281,  5532110028, 80000, 13333.3333333333,  0,null, 7);insert into x_t_consume (TMP_ID, ID, PARENT_ORDER_ID) values (s_x_t_consume.NEXTVAL, 5532110028,  9932110028);insert into x_t_order(TMP_ID, ID, SERVICE_ID, SERVICE_ORDER_ID, CLIENT_ID) values (s_x_t_order.NEXTVAL, 9932110028,  7,  7732110028,  532110028 );insert into x_mv_oebs_receipts_2(TMP_ID, INVOICE_EID, SUM, DT, DOC_DATE, COMISS_DATE, PAYMENT_NUMBER, SOURCE_TYPE) values (s_x_mv_oebs_receipts_2.NEXTVAL, 'Б-32110028-1', 80000, date'2020-01-31',date'2020-01-31', null, '888532110028' ,'PAYCASH');insert into x_yt_ar_direct_domain_stats (ID,IS_GRAY,DOMAIN,IS_BLACKLIST,SERVICE_ID,COST,BILLING_EXPORT_ID,FROM_DT,TILL_DT,SERVICE_ORDER_ID) values(s_x_yt_ar_direct_domain_stats.NEXTVAL, 0, 'a32110028', 0,7,3330000000,7732110028,  date'2020-01-01',to_date('2020-01-31'||' '||'23:59:59','YYYY-MM-DD HH24:MI:SS'),7732110028);</v>
      </c>
    </row>
    <row r="33" spans="1:73" s="67" customFormat="1" x14ac:dyDescent="0.35">
      <c r="A33" s="40">
        <v>7</v>
      </c>
      <c r="B33" s="41"/>
      <c r="C33" s="42" t="str">
        <f t="shared" si="0"/>
        <v>121000007</v>
      </c>
      <c r="D33" s="42" t="str">
        <f t="shared" si="1"/>
        <v>121000007/20</v>
      </c>
      <c r="E33" s="43" t="str">
        <f t="shared" si="23"/>
        <v>2020-01-01</v>
      </c>
      <c r="F33" s="43" t="str">
        <f t="shared" si="2"/>
        <v>2021-01-01</v>
      </c>
      <c r="G33" s="44" t="str">
        <f t="shared" si="3"/>
        <v>2121000007</v>
      </c>
      <c r="H33" s="45">
        <f t="shared" si="35"/>
        <v>2</v>
      </c>
      <c r="I33" s="107">
        <v>2</v>
      </c>
      <c r="J33" s="52">
        <f t="shared" si="31"/>
        <v>32110029</v>
      </c>
      <c r="K33" s="48" t="str">
        <f t="shared" si="25"/>
        <v>Б-32110029-1</v>
      </c>
      <c r="L33" s="49" t="str">
        <f t="shared" si="4"/>
        <v>2020-01-01</v>
      </c>
      <c r="M33" s="48" t="s">
        <v>87</v>
      </c>
      <c r="N33" s="50">
        <f t="shared" si="26"/>
        <v>80000</v>
      </c>
      <c r="O33" s="48" t="s">
        <v>88</v>
      </c>
      <c r="P33" s="46">
        <v>1</v>
      </c>
      <c r="Q33" s="48">
        <v>20</v>
      </c>
      <c r="R33" s="70">
        <f t="shared" si="36"/>
        <v>1</v>
      </c>
      <c r="S33" s="70">
        <v>1</v>
      </c>
      <c r="T33" s="52" t="str">
        <f t="shared" si="6"/>
        <v>4321100291</v>
      </c>
      <c r="U33" s="53" t="str">
        <f t="shared" si="27"/>
        <v>43211002911</v>
      </c>
      <c r="V33" s="48">
        <v>1</v>
      </c>
      <c r="W33" s="49" t="str">
        <f t="shared" ca="1" si="7"/>
        <v>2020-01-08</v>
      </c>
      <c r="X33" s="48"/>
      <c r="Y33" s="54">
        <v>80000</v>
      </c>
      <c r="Z33" s="54">
        <f t="shared" si="8"/>
        <v>13333.333333333328</v>
      </c>
      <c r="AA33" s="48">
        <v>0</v>
      </c>
      <c r="AB33" s="55" t="s">
        <v>89</v>
      </c>
      <c r="AC33" s="54">
        <f t="shared" si="9"/>
        <v>80000</v>
      </c>
      <c r="AD33" s="56">
        <v>0</v>
      </c>
      <c r="AE33" s="52">
        <f t="shared" si="32"/>
        <v>532110029</v>
      </c>
      <c r="AF33" s="58">
        <f t="shared" si="10"/>
        <v>66666.666666666672</v>
      </c>
      <c r="AG33" s="71">
        <f>SUM(AF32:AF34)</f>
        <v>200000</v>
      </c>
      <c r="AH33" s="58">
        <f t="shared" si="28"/>
        <v>66666.666666666672</v>
      </c>
      <c r="AI33" s="60">
        <f t="shared" si="11"/>
        <v>80000</v>
      </c>
      <c r="AJ33" s="49" t="str">
        <f t="shared" si="12"/>
        <v>2020-01-31</v>
      </c>
      <c r="AK33" s="61" t="str">
        <f t="shared" si="13"/>
        <v>888532110029</v>
      </c>
      <c r="AL33" s="56" t="str">
        <f t="shared" si="14"/>
        <v>1210000071</v>
      </c>
      <c r="AM33" s="62"/>
      <c r="AN33" s="62"/>
      <c r="AO33" s="56" t="s">
        <v>89</v>
      </c>
      <c r="AP33" s="56" t="s">
        <v>89</v>
      </c>
      <c r="AQ33" s="56"/>
      <c r="AR33" s="56"/>
      <c r="AS33" s="63" t="str">
        <f t="shared" si="15"/>
        <v>888532110029</v>
      </c>
      <c r="AT33" s="61" t="str">
        <f t="shared" si="16"/>
        <v>5532110029</v>
      </c>
      <c r="AU33" s="53" t="str">
        <f t="shared" si="17"/>
        <v>9932110029</v>
      </c>
      <c r="AV33" s="53">
        <f t="shared" si="18"/>
        <v>1</v>
      </c>
      <c r="AW33" s="53" t="str">
        <f t="shared" si="19"/>
        <v>7732110029</v>
      </c>
      <c r="AX33" s="53" t="str">
        <f t="shared" si="29"/>
        <v>77532110029</v>
      </c>
      <c r="AY33" s="53">
        <v>0</v>
      </c>
      <c r="AZ33" s="53">
        <v>0</v>
      </c>
      <c r="BA33" s="49" t="str">
        <f t="shared" si="20"/>
        <v>2020-01-01</v>
      </c>
      <c r="BB33" s="49" t="str">
        <f t="shared" si="21"/>
        <v>2020-01-31</v>
      </c>
      <c r="BC33" s="64" t="s">
        <v>90</v>
      </c>
      <c r="BD33" s="65" t="str">
        <f>"a"&amp;J33</f>
        <v>a32110029</v>
      </c>
      <c r="BE33" s="61"/>
      <c r="BF33" s="61"/>
      <c r="BG33" s="55"/>
      <c r="BH33" s="53"/>
      <c r="BI33" s="53"/>
      <c r="BJ33" s="53"/>
      <c r="BK33" s="53"/>
      <c r="BL33" s="53"/>
      <c r="BM33" s="53"/>
      <c r="BN33" s="53"/>
      <c r="BO33" s="325" t="s">
        <v>106</v>
      </c>
      <c r="BP33" s="325">
        <v>37</v>
      </c>
      <c r="BQ33" s="50">
        <f>AF34</f>
        <v>66666.666666666672</v>
      </c>
      <c r="BR33" s="68">
        <f>BQ33*0.11</f>
        <v>7333.3333333333339</v>
      </c>
      <c r="BS33" s="68">
        <f>BR33</f>
        <v>7333.3333333333339</v>
      </c>
      <c r="BU33" s="357" t="str">
        <f t="shared" ca="1" si="22"/>
        <v>insert into x_t_invoice (TMP_ID,ID,DT, CLIENT_ID,EXTERNAL_ID,CONTRACT_ID,TOTAL_SUM,CURRENCY,DISCOUNT_TYPE,COMMISSION_TYPE,TYPE,LOYAL_CLIENTS,NDS,NDS_PCT,PERSON_ID) values (s_x_t_invoice.NEXTVAL, 32110029, date'2020-01-01',2121000007,'Б-32110029-1',121000007,80000,'RUR',1,1,'y_invoice',0,1,20, 77532110029);insert into x_t_person (TMP_ID,ID) values (s_x_t_person.NEXTVAL, 77532110029);insert into x_t_act_internal(TMP_ID,ID,DT,CLIENT_ID,INVOICE_ID,HIDDEN,AMOUNT,EXTERNAL_ID,PAYMENT_TERM_DT,IS_LOYAL,TYPE) values (s_x_t_act_internal.NEXTVAL, 4321100291,date'2020-01-08',2121000007, 32110029    ,1,  80000  ,'43211002911',null, 0,'generic');insert into x_t_act_trans(TMP_ID, ACT_ID, CONSUME_ID, AMOUNT, AMOUNT_NDS, AMOUNT_NSP, NETTING, COMMISSION_TYPE) values (s_x_t_act_trans.NEXTVAL, 4321100291,  5532110029, 80000, 13333.3333333333,  0,null, 1);insert into x_t_consume (TMP_ID, ID, PARENT_ORDER_ID) values (s_x_t_consume.NEXTVAL, 5532110029,  9932110029);insert into x_t_order(TMP_ID, ID, SERVICE_ID, SERVICE_ORDER_ID, CLIENT_ID) values (s_x_t_order.NEXTVAL, 9932110029,  1,  7732110029,  532110029 );insert into x_mv_oebs_receipts_2(TMP_ID, INVOICE_EID, SUM, DT, DOC_DATE, COMISS_DATE, PAYMENT_NUMBER, SOURCE_TYPE) values (s_x_mv_oebs_receipts_2.NEXTVAL, 'Б-32110029-1', 80000, date'2020-01-31',date'2020-01-31', null, '888532110029' ,'PAYCASH');insert into x_yt_ar_direct_domain_stats (ID,IS_GRAY,DOMAIN,IS_BLACKLIST,SERVICE_ID,COST,BILLING_EXPORT_ID,FROM_DT,TILL_DT,SERVICE_ORDER_ID) values(s_x_yt_ar_direct_domain_stats.NEXTVAL, 0, 'a32110029', 0,1,3330000000,7732110029,  date'2020-01-01',to_date('2020-01-31'||' '||'23:59:59','YYYY-MM-DD HH24:MI:SS'),7732110029);</v>
      </c>
    </row>
    <row r="34" spans="1:73" s="100" customFormat="1" ht="15" customHeight="1" thickBot="1" x14ac:dyDescent="0.4">
      <c r="A34" s="74">
        <v>7</v>
      </c>
      <c r="B34" s="75"/>
      <c r="C34" s="76" t="str">
        <f t="shared" si="0"/>
        <v>121000007</v>
      </c>
      <c r="D34" s="76" t="str">
        <f t="shared" si="1"/>
        <v>121000007/20</v>
      </c>
      <c r="E34" s="77" t="str">
        <f t="shared" si="23"/>
        <v>2020-01-01</v>
      </c>
      <c r="F34" s="77" t="str">
        <f t="shared" si="2"/>
        <v>2021-01-01</v>
      </c>
      <c r="G34" s="78" t="str">
        <f t="shared" si="3"/>
        <v>2121000007</v>
      </c>
      <c r="H34" s="79">
        <f t="shared" si="35"/>
        <v>2</v>
      </c>
      <c r="I34" s="108">
        <v>2</v>
      </c>
      <c r="J34" s="81">
        <f t="shared" si="31"/>
        <v>32110030</v>
      </c>
      <c r="K34" s="82" t="str">
        <f t="shared" si="25"/>
        <v>Б-32110030-1</v>
      </c>
      <c r="L34" s="83" t="str">
        <f t="shared" si="4"/>
        <v>2020-01-01</v>
      </c>
      <c r="M34" s="82" t="s">
        <v>87</v>
      </c>
      <c r="N34" s="84">
        <f t="shared" si="26"/>
        <v>80000</v>
      </c>
      <c r="O34" s="82" t="s">
        <v>88</v>
      </c>
      <c r="P34" s="80">
        <v>1</v>
      </c>
      <c r="Q34" s="82">
        <v>20</v>
      </c>
      <c r="R34" s="86">
        <f t="shared" si="36"/>
        <v>37</v>
      </c>
      <c r="S34" s="86">
        <v>37</v>
      </c>
      <c r="T34" s="81" t="str">
        <f t="shared" si="6"/>
        <v>4321100301</v>
      </c>
      <c r="U34" s="87" t="str">
        <f t="shared" si="27"/>
        <v>43211003011</v>
      </c>
      <c r="V34" s="82">
        <v>1</v>
      </c>
      <c r="W34" s="83" t="str">
        <f t="shared" ca="1" si="7"/>
        <v>2020-01-04</v>
      </c>
      <c r="X34" s="82"/>
      <c r="Y34" s="88">
        <v>80000</v>
      </c>
      <c r="Z34" s="88">
        <f t="shared" si="8"/>
        <v>13333.333333333328</v>
      </c>
      <c r="AA34" s="82">
        <v>0</v>
      </c>
      <c r="AB34" s="89" t="s">
        <v>89</v>
      </c>
      <c r="AC34" s="88">
        <f t="shared" si="9"/>
        <v>80000</v>
      </c>
      <c r="AD34" s="90">
        <v>0</v>
      </c>
      <c r="AE34" s="81">
        <f t="shared" si="32"/>
        <v>532110030</v>
      </c>
      <c r="AF34" s="91">
        <f t="shared" si="10"/>
        <v>66666.666666666672</v>
      </c>
      <c r="AG34" s="92"/>
      <c r="AH34" s="91">
        <f t="shared" si="28"/>
        <v>66666.666666666672</v>
      </c>
      <c r="AI34" s="93">
        <f t="shared" si="11"/>
        <v>80000</v>
      </c>
      <c r="AJ34" s="83" t="str">
        <f t="shared" si="12"/>
        <v>2020-01-31</v>
      </c>
      <c r="AK34" s="94" t="str">
        <f t="shared" si="13"/>
        <v>888532110030</v>
      </c>
      <c r="AL34" s="90" t="str">
        <f t="shared" si="14"/>
        <v>1210000071</v>
      </c>
      <c r="AM34" s="95"/>
      <c r="AN34" s="95"/>
      <c r="AO34" s="90" t="s">
        <v>89</v>
      </c>
      <c r="AP34" s="90" t="s">
        <v>89</v>
      </c>
      <c r="AQ34" s="90"/>
      <c r="AR34" s="90"/>
      <c r="AS34" s="96" t="str">
        <f t="shared" si="15"/>
        <v>888532110030</v>
      </c>
      <c r="AT34" s="94" t="str">
        <f t="shared" si="16"/>
        <v>5532110030</v>
      </c>
      <c r="AU34" s="87" t="str">
        <f t="shared" si="17"/>
        <v>9932110030</v>
      </c>
      <c r="AV34" s="87">
        <f t="shared" si="18"/>
        <v>37</v>
      </c>
      <c r="AW34" s="87" t="str">
        <f t="shared" si="19"/>
        <v>7732110030</v>
      </c>
      <c r="AX34" s="87" t="str">
        <f t="shared" si="29"/>
        <v>77532110030</v>
      </c>
      <c r="AY34" s="87">
        <v>0</v>
      </c>
      <c r="AZ34" s="87">
        <v>0</v>
      </c>
      <c r="BA34" s="83" t="str">
        <f t="shared" si="20"/>
        <v>2020-01-01</v>
      </c>
      <c r="BB34" s="83" t="str">
        <f t="shared" si="21"/>
        <v>2020-01-31</v>
      </c>
      <c r="BC34" s="97" t="s">
        <v>90</v>
      </c>
      <c r="BD34" s="98" t="str">
        <f>"d"&amp;J34</f>
        <v>d32110030</v>
      </c>
      <c r="BE34" s="98"/>
      <c r="BF34" s="98"/>
      <c r="BG34" s="98"/>
      <c r="BH34" s="87"/>
      <c r="BI34" s="87"/>
      <c r="BJ34" s="87"/>
      <c r="BK34" s="87"/>
      <c r="BL34" s="87"/>
      <c r="BM34" s="87"/>
      <c r="BN34" s="87"/>
      <c r="BO34" s="326"/>
      <c r="BP34" s="326"/>
      <c r="BQ34" s="84"/>
      <c r="BR34" s="101"/>
      <c r="BS34" s="99"/>
      <c r="BU34" s="357" t="str">
        <f t="shared" ca="1" si="22"/>
        <v>insert into x_t_invoice (TMP_ID,ID,DT, CLIENT_ID,EXTERNAL_ID,CONTRACT_ID,TOTAL_SUM,CURRENCY,DISCOUNT_TYPE,COMMISSION_TYPE,TYPE,LOYAL_CLIENTS,NDS,NDS_PCT,PERSON_ID) values (s_x_t_invoice.NEXTVAL, 32110030, date'2020-01-01',2121000007,'Б-32110030-1',121000007,80000,'RUR',37,37,'y_invoice',0,1,20, 77532110030);insert into x_t_person (TMP_ID,ID) values (s_x_t_person.NEXTVAL, 77532110030);insert into x_t_act_internal(TMP_ID,ID,DT,CLIENT_ID,INVOICE_ID,HIDDEN,AMOUNT,EXTERNAL_ID,PAYMENT_TERM_DT,IS_LOYAL,TYPE) values (s_x_t_act_internal.NEXTVAL, 4321100301,date'2020-01-04',2121000007, 32110030    ,1,  80000  ,'43211003011',null, 0,'generic');insert into x_t_act_trans(TMP_ID, ACT_ID, CONSUME_ID, AMOUNT, AMOUNT_NDS, AMOUNT_NSP, NETTING, COMMISSION_TYPE) values (s_x_t_act_trans.NEXTVAL, 4321100301,  5532110030, 80000, 13333.3333333333,  0,null, 37);insert into x_t_consume (TMP_ID, ID, PARENT_ORDER_ID) values (s_x_t_consume.NEXTVAL, 5532110030,  9932110030);insert into x_t_order(TMP_ID, ID, SERVICE_ID, SERVICE_ORDER_ID, CLIENT_ID) values (s_x_t_order.NEXTVAL, 9932110030,  37,  7732110030,  532110030 );insert into x_mv_oebs_receipts_2(TMP_ID, INVOICE_EID, SUM, DT, DOC_DATE, COMISS_DATE, PAYMENT_NUMBER, SOURCE_TYPE) values (s_x_mv_oebs_receipts_2.NEXTVAL, 'Б-32110030-1', 80000, date'2020-01-31',date'2020-01-31', null, '888532110030' ,'PAYCASH');insert into x_yt_ar_direct_domain_stats (ID,IS_GRAY,DOMAIN,IS_BLACKLIST,SERVICE_ID,COST,BILLING_EXPORT_ID,FROM_DT,TILL_DT,SERVICE_ORDER_ID) values(s_x_yt_ar_direct_domain_stats.NEXTVAL, 0, 'd32110030', 0,37,3330000000,7732110030,  date'2020-01-01',to_date('2020-01-31'||' '||'23:59:59','YYYY-MM-DD HH24:MI:SS'),7732110030);</v>
      </c>
    </row>
    <row r="35" spans="1:73" s="67" customFormat="1" x14ac:dyDescent="0.35">
      <c r="A35" s="40">
        <v>8</v>
      </c>
      <c r="B35" s="41"/>
      <c r="C35" s="42" t="str">
        <f t="shared" si="0"/>
        <v>121000008</v>
      </c>
      <c r="D35" s="42" t="str">
        <f t="shared" si="1"/>
        <v>121000008/20</v>
      </c>
      <c r="E35" s="43" t="str">
        <f t="shared" si="23"/>
        <v>2020-01-01</v>
      </c>
      <c r="F35" s="43" t="str">
        <f t="shared" si="2"/>
        <v>2021-01-01</v>
      </c>
      <c r="G35" s="44" t="str">
        <f t="shared" si="3"/>
        <v>2121000008</v>
      </c>
      <c r="H35" s="45">
        <f t="shared" si="35"/>
        <v>2</v>
      </c>
      <c r="I35" s="46">
        <v>3</v>
      </c>
      <c r="J35" s="52">
        <f t="shared" si="31"/>
        <v>32110031</v>
      </c>
      <c r="K35" s="48" t="str">
        <f t="shared" si="25"/>
        <v>Б-32110031-1</v>
      </c>
      <c r="L35" s="49" t="str">
        <f t="shared" si="4"/>
        <v>2020-01-01</v>
      </c>
      <c r="M35" s="48" t="s">
        <v>87</v>
      </c>
      <c r="N35" s="50">
        <f t="shared" si="26"/>
        <v>80000</v>
      </c>
      <c r="O35" s="48" t="s">
        <v>88</v>
      </c>
      <c r="P35" s="46">
        <v>1</v>
      </c>
      <c r="Q35" s="48">
        <v>20</v>
      </c>
      <c r="R35" s="51">
        <f t="shared" si="36"/>
        <v>7</v>
      </c>
      <c r="S35" s="51">
        <v>7</v>
      </c>
      <c r="T35" s="52" t="str">
        <f t="shared" si="6"/>
        <v>4321100311</v>
      </c>
      <c r="U35" s="53" t="str">
        <f t="shared" si="27"/>
        <v>43211003111</v>
      </c>
      <c r="V35" s="48">
        <v>1</v>
      </c>
      <c r="W35" s="49" t="str">
        <f t="shared" ca="1" si="7"/>
        <v>2020-01-05</v>
      </c>
      <c r="X35" s="48"/>
      <c r="Y35" s="54">
        <v>80000</v>
      </c>
      <c r="Z35" s="54">
        <f t="shared" si="8"/>
        <v>13333.333333333328</v>
      </c>
      <c r="AA35" s="48">
        <v>0</v>
      </c>
      <c r="AB35" s="55" t="s">
        <v>89</v>
      </c>
      <c r="AC35" s="54">
        <f t="shared" si="9"/>
        <v>80000</v>
      </c>
      <c r="AD35" s="56">
        <v>0</v>
      </c>
      <c r="AE35" s="52">
        <f t="shared" si="32"/>
        <v>532110031</v>
      </c>
      <c r="AF35" s="58">
        <f t="shared" si="10"/>
        <v>66666.666666666672</v>
      </c>
      <c r="AG35" s="59"/>
      <c r="AH35" s="58">
        <f t="shared" si="28"/>
        <v>66666.666666666672</v>
      </c>
      <c r="AI35" s="60">
        <f t="shared" si="11"/>
        <v>80000</v>
      </c>
      <c r="AJ35" s="49" t="str">
        <f t="shared" si="12"/>
        <v>2020-01-31</v>
      </c>
      <c r="AK35" s="61" t="str">
        <f t="shared" si="13"/>
        <v>888532110031</v>
      </c>
      <c r="AL35" s="56" t="str">
        <f t="shared" si="14"/>
        <v>1210000081</v>
      </c>
      <c r="AM35" s="62"/>
      <c r="AN35" s="62"/>
      <c r="AO35" s="56" t="s">
        <v>89</v>
      </c>
      <c r="AP35" s="56" t="s">
        <v>89</v>
      </c>
      <c r="AQ35" s="56"/>
      <c r="AR35" s="56"/>
      <c r="AS35" s="63" t="str">
        <f t="shared" si="15"/>
        <v>888532110031</v>
      </c>
      <c r="AT35" s="61" t="str">
        <f t="shared" si="16"/>
        <v>5532110031</v>
      </c>
      <c r="AU35" s="53" t="str">
        <f t="shared" si="17"/>
        <v>9932110031</v>
      </c>
      <c r="AV35" s="53">
        <f t="shared" si="18"/>
        <v>7</v>
      </c>
      <c r="AW35" s="53" t="str">
        <f t="shared" si="19"/>
        <v>7732110031</v>
      </c>
      <c r="AX35" s="53" t="str">
        <f t="shared" si="29"/>
        <v>77532110031</v>
      </c>
      <c r="AY35" s="53">
        <v>0</v>
      </c>
      <c r="AZ35" s="53">
        <v>0</v>
      </c>
      <c r="BA35" s="49" t="str">
        <f t="shared" si="20"/>
        <v>2020-01-01</v>
      </c>
      <c r="BB35" s="49" t="str">
        <f t="shared" si="21"/>
        <v>2020-01-31</v>
      </c>
      <c r="BC35" s="64" t="s">
        <v>90</v>
      </c>
      <c r="BD35" s="65" t="str">
        <f>"a"&amp;J35</f>
        <v>a32110031</v>
      </c>
      <c r="BE35" s="61"/>
      <c r="BF35" s="61"/>
      <c r="BG35" s="55"/>
      <c r="BH35" s="53"/>
      <c r="BI35" s="53"/>
      <c r="BJ35" s="53"/>
      <c r="BK35" s="53"/>
      <c r="BL35" s="53"/>
      <c r="BM35" s="53"/>
      <c r="BN35" s="53"/>
      <c r="BO35" s="325" t="s">
        <v>107</v>
      </c>
      <c r="BP35" s="325"/>
      <c r="BQ35" s="50"/>
      <c r="BR35" s="68"/>
      <c r="BS35" s="68"/>
      <c r="BU35" s="357" t="str">
        <f t="shared" ca="1" si="22"/>
        <v>insert into x_t_contract2(TMP_ID,ID,EXTERNAL_ID,CLIENT_ID) values(s_x_t_contract2.NEXTVAL, 121000008, '121000008/20',2121000008);insert into x_t_contract_collateral(TMP_ID,ID,CONTRACT2_ID,DT,IS_SIGNED) values(s_x_t_contract_collateral.NEXTVAL, 1210000081, 121000008, date'2020-01-01', date'2020-01-01');insert into x_mv_contract_signed_attr (TMP_ID,CONTRACT_ID,COLLATERAL_ID,CODE,VALUE_DT) values (s_x_mv_contract_signed_attr.NEXTVAL, 121000008, 1210000081,'FINISH_DT' ,date'2021-01-01');insert into x_mv_contract_signed_attr_hist(TMP_ID,VALUE_NUM,UPDATE_DT,CONTRACT2_ID,CODE,CL_DT,STAMP,DT) values(s_x_mv_contract_signed_attr_hist.NEXTVAL, 1, date'2020-01-01', 121000008,'FIRM',date'2020-01-01',888532110031,date'2020-01-01');insert into x_mv_contract_signed_attr_hist(TMP_ID,VALUE_NUM,UPDATE_DT,CONTRACT2_ID,CODE,CL_DT,STAMP,DT) values(s_x_mv_contract_signed_attr_hist.NEXTVAL, 2, date'2020-01-01', 121000008,'WHOLESALE_AGENT_PREMIUM_AWARDS_SCALE_TYPE',date'2020-01-01',888532110031,date'2020-01-01');insert into x_mv_contract_signed_attr_hist(TMP_ID,VALUE_NUM,UPDATE_DT,CONTRACT2_ID,CODE,CL_DT,STAMP,DT) values(s_x_mv_contract_signed_attr_hist.NEXTVAL, 3, date'2020-01-01', 121000008,'PAYMENT_TYPE',date'2020-01-01',888532110031,date'2020-01-01');insert into x_t_invoice (TMP_ID,ID,DT, CLIENT_ID,EXTERNAL_ID,CONTRACT_ID,TOTAL_SUM,CURRENCY,DISCOUNT_TYPE,COMMISSION_TYPE,TYPE,LOYAL_CLIENTS,NDS,NDS_PCT,PERSON_ID) values (s_x_t_invoice.NEXTVAL, 32110031, date'2020-01-01',2121000008,'Б-32110031-1',121000008,80000,'RUR',7,7,'y_invoice',0,1,20, 77532110031);insert into x_t_person (TMP_ID,ID) values (s_x_t_person.NEXTVAL, 77532110031);insert into x_t_act_internal(TMP_ID,ID,DT,CLIENT_ID,INVOICE_ID,HIDDEN,AMOUNT,EXTERNAL_ID,PAYMENT_TERM_DT,IS_LOYAL,TYPE) values (s_x_t_act_internal.NEXTVAL, 4321100311,date'2020-01-05',2121000008, 32110031    ,1,  80000  ,'43211003111',null, 0,'generic');insert into x_t_act_trans(TMP_ID, ACT_ID, CONSUME_ID, AMOUNT, AMOUNT_NDS, AMOUNT_NSP, NETTING, COMMISSION_TYPE) values (s_x_t_act_trans.NEXTVAL, 4321100311,  5532110031, 80000, 13333.3333333333,  0,null, 7);insert into x_t_consume (TMP_ID, ID, PARENT_ORDER_ID) values (s_x_t_consume.NEXTVAL, 5532110031,  9932110031);insert into x_t_order(TMP_ID, ID, SERVICE_ID, SERVICE_ORDER_ID, CLIENT_ID) values (s_x_t_order.NEXTVAL, 9932110031,  7,  7732110031,  532110031 );insert into x_mv_oebs_receipts_2(TMP_ID, INVOICE_EID, SUM, DT, DOC_DATE, COMISS_DATE, PAYMENT_NUMBER, SOURCE_TYPE) values (s_x_mv_oebs_receipts_2.NEXTVAL, 'Б-32110031-1', 80000, date'2020-01-31',date'2020-01-31', null, '888532110031' ,'PAYCASH');insert into x_yt_ar_direct_domain_stats (ID,IS_GRAY,DOMAIN,IS_BLACKLIST,SERVICE_ID,COST,BILLING_EXPORT_ID,FROM_DT,TILL_DT,SERVICE_ORDER_ID) values(s_x_yt_ar_direct_domain_stats.NEXTVAL, 0, 'a32110031', 0,7,3330000000,7732110031,  date'2020-01-01',to_date('2020-01-31'||' '||'23:59:59','YYYY-MM-DD HH24:MI:SS'),7732110031);</v>
      </c>
    </row>
    <row r="36" spans="1:73" s="67" customFormat="1" x14ac:dyDescent="0.35">
      <c r="A36" s="40">
        <v>8</v>
      </c>
      <c r="B36" s="41"/>
      <c r="C36" s="42" t="str">
        <f t="shared" si="0"/>
        <v>121000008</v>
      </c>
      <c r="D36" s="42" t="str">
        <f t="shared" si="1"/>
        <v>121000008/20</v>
      </c>
      <c r="E36" s="43" t="str">
        <f t="shared" si="23"/>
        <v>2020-01-01</v>
      </c>
      <c r="F36" s="43" t="str">
        <f t="shared" si="2"/>
        <v>2021-01-01</v>
      </c>
      <c r="G36" s="44" t="str">
        <f t="shared" si="3"/>
        <v>2121000008</v>
      </c>
      <c r="H36" s="45">
        <f t="shared" si="35"/>
        <v>2</v>
      </c>
      <c r="I36" s="46">
        <v>3</v>
      </c>
      <c r="J36" s="52">
        <f t="shared" si="31"/>
        <v>32110032</v>
      </c>
      <c r="K36" s="48" t="str">
        <f t="shared" si="25"/>
        <v>Б-32110032-1</v>
      </c>
      <c r="L36" s="49" t="str">
        <f t="shared" si="4"/>
        <v>2020-01-01</v>
      </c>
      <c r="M36" s="48" t="s">
        <v>87</v>
      </c>
      <c r="N36" s="50">
        <f t="shared" si="26"/>
        <v>80000</v>
      </c>
      <c r="O36" s="48" t="s">
        <v>88</v>
      </c>
      <c r="P36" s="46">
        <v>1</v>
      </c>
      <c r="Q36" s="48">
        <v>20</v>
      </c>
      <c r="R36" s="70">
        <f t="shared" si="36"/>
        <v>1</v>
      </c>
      <c r="S36" s="70">
        <v>1</v>
      </c>
      <c r="T36" s="52" t="str">
        <f t="shared" si="6"/>
        <v>4321100321</v>
      </c>
      <c r="U36" s="53" t="str">
        <f t="shared" si="27"/>
        <v>43211003211</v>
      </c>
      <c r="V36" s="48">
        <v>1</v>
      </c>
      <c r="W36" s="49" t="str">
        <f t="shared" ca="1" si="7"/>
        <v>2020-01-06</v>
      </c>
      <c r="X36" s="48"/>
      <c r="Y36" s="54">
        <v>80000</v>
      </c>
      <c r="Z36" s="54">
        <f t="shared" si="8"/>
        <v>13333.333333333328</v>
      </c>
      <c r="AA36" s="48">
        <v>0</v>
      </c>
      <c r="AB36" s="55" t="s">
        <v>89</v>
      </c>
      <c r="AC36" s="54">
        <f t="shared" si="9"/>
        <v>80000</v>
      </c>
      <c r="AD36" s="56">
        <v>0</v>
      </c>
      <c r="AE36" s="52">
        <f t="shared" si="32"/>
        <v>532110032</v>
      </c>
      <c r="AF36" s="58">
        <f t="shared" si="10"/>
        <v>66666.666666666672</v>
      </c>
      <c r="AG36" s="71">
        <f>SUM(AF35:AF37)</f>
        <v>200000</v>
      </c>
      <c r="AH36" s="58">
        <f t="shared" si="28"/>
        <v>66666.666666666672</v>
      </c>
      <c r="AI36" s="60">
        <f t="shared" si="11"/>
        <v>80000</v>
      </c>
      <c r="AJ36" s="49" t="str">
        <f t="shared" si="12"/>
        <v>2020-01-31</v>
      </c>
      <c r="AK36" s="61" t="str">
        <f t="shared" si="13"/>
        <v>888532110032</v>
      </c>
      <c r="AL36" s="56" t="str">
        <f t="shared" si="14"/>
        <v>1210000081</v>
      </c>
      <c r="AM36" s="62"/>
      <c r="AN36" s="62"/>
      <c r="AO36" s="56" t="s">
        <v>89</v>
      </c>
      <c r="AP36" s="56" t="s">
        <v>89</v>
      </c>
      <c r="AQ36" s="56"/>
      <c r="AR36" s="56"/>
      <c r="AS36" s="63" t="str">
        <f t="shared" si="15"/>
        <v>888532110032</v>
      </c>
      <c r="AT36" s="61" t="str">
        <f t="shared" si="16"/>
        <v>5532110032</v>
      </c>
      <c r="AU36" s="53" t="str">
        <f t="shared" si="17"/>
        <v>9932110032</v>
      </c>
      <c r="AV36" s="53">
        <f t="shared" si="18"/>
        <v>1</v>
      </c>
      <c r="AW36" s="53" t="str">
        <f t="shared" si="19"/>
        <v>7732110032</v>
      </c>
      <c r="AX36" s="53" t="str">
        <f t="shared" si="29"/>
        <v>77532110032</v>
      </c>
      <c r="AY36" s="53">
        <v>0</v>
      </c>
      <c r="AZ36" s="53">
        <v>0</v>
      </c>
      <c r="BA36" s="49" t="str">
        <f t="shared" si="20"/>
        <v>2020-01-01</v>
      </c>
      <c r="BB36" s="49" t="str">
        <f t="shared" si="21"/>
        <v>2020-01-31</v>
      </c>
      <c r="BC36" s="64" t="s">
        <v>90</v>
      </c>
      <c r="BD36" s="65" t="str">
        <f>"a"&amp;J36</f>
        <v>a32110032</v>
      </c>
      <c r="BE36" s="61"/>
      <c r="BF36" s="61"/>
      <c r="BG36" s="55"/>
      <c r="BH36" s="55"/>
      <c r="BI36" s="55"/>
      <c r="BJ36" s="55"/>
      <c r="BK36" s="55"/>
      <c r="BL36" s="55"/>
      <c r="BM36" s="53"/>
      <c r="BN36" s="53"/>
      <c r="BO36" s="325"/>
      <c r="BP36" s="325"/>
      <c r="BQ36" s="50"/>
      <c r="BR36" s="68"/>
      <c r="BS36" s="68">
        <v>0</v>
      </c>
      <c r="BU36" s="357" t="str">
        <f t="shared" ca="1" si="22"/>
        <v>insert into x_t_invoice (TMP_ID,ID,DT, CLIENT_ID,EXTERNAL_ID,CONTRACT_ID,TOTAL_SUM,CURRENCY,DISCOUNT_TYPE,COMMISSION_TYPE,TYPE,LOYAL_CLIENTS,NDS,NDS_PCT,PERSON_ID) values (s_x_t_invoice.NEXTVAL, 32110032, date'2020-01-01',2121000008,'Б-32110032-1',121000008,80000,'RUR',1,1,'y_invoice',0,1,20, 77532110032);insert into x_t_person (TMP_ID,ID) values (s_x_t_person.NEXTVAL, 77532110032);insert into x_t_act_internal(TMP_ID,ID,DT,CLIENT_ID,INVOICE_ID,HIDDEN,AMOUNT,EXTERNAL_ID,PAYMENT_TERM_DT,IS_LOYAL,TYPE) values (s_x_t_act_internal.NEXTVAL, 4321100321,date'2020-01-06',2121000008, 32110032    ,1,  80000  ,'43211003211',null, 0,'generic');insert into x_t_act_trans(TMP_ID, ACT_ID, CONSUME_ID, AMOUNT, AMOUNT_NDS, AMOUNT_NSP, NETTING, COMMISSION_TYPE) values (s_x_t_act_trans.NEXTVAL, 4321100321,  5532110032, 80000, 13333.3333333333,  0,null, 1);insert into x_t_consume (TMP_ID, ID, PARENT_ORDER_ID) values (s_x_t_consume.NEXTVAL, 5532110032,  9932110032);insert into x_t_order(TMP_ID, ID, SERVICE_ID, SERVICE_ORDER_ID, CLIENT_ID) values (s_x_t_order.NEXTVAL, 9932110032,  1,  7732110032,  532110032 );insert into x_mv_oebs_receipts_2(TMP_ID, INVOICE_EID, SUM, DT, DOC_DATE, COMISS_DATE, PAYMENT_NUMBER, SOURCE_TYPE) values (s_x_mv_oebs_receipts_2.NEXTVAL, 'Б-32110032-1', 80000, date'2020-01-31',date'2020-01-31', null, '888532110032' ,'PAYCASH');insert into x_yt_ar_direct_domain_stats (ID,IS_GRAY,DOMAIN,IS_BLACKLIST,SERVICE_ID,COST,BILLING_EXPORT_ID,FROM_DT,TILL_DT,SERVICE_ORDER_ID) values(s_x_yt_ar_direct_domain_stats.NEXTVAL, 0, 'a32110032', 0,1,3330000000,7732110032,  date'2020-01-01',to_date('2020-01-31'||' '||'23:59:59','YYYY-MM-DD HH24:MI:SS'),7732110032);</v>
      </c>
    </row>
    <row r="37" spans="1:73" s="100" customFormat="1" ht="15" customHeight="1" thickBot="1" x14ac:dyDescent="0.4">
      <c r="A37" s="74">
        <v>8</v>
      </c>
      <c r="B37" s="75"/>
      <c r="C37" s="76" t="str">
        <f t="shared" si="0"/>
        <v>121000008</v>
      </c>
      <c r="D37" s="76" t="str">
        <f t="shared" si="1"/>
        <v>121000008/20</v>
      </c>
      <c r="E37" s="77" t="str">
        <f t="shared" si="23"/>
        <v>2020-01-01</v>
      </c>
      <c r="F37" s="77" t="str">
        <f t="shared" si="2"/>
        <v>2021-01-01</v>
      </c>
      <c r="G37" s="78" t="str">
        <f t="shared" si="3"/>
        <v>2121000008</v>
      </c>
      <c r="H37" s="79">
        <f t="shared" si="35"/>
        <v>2</v>
      </c>
      <c r="I37" s="80">
        <v>3</v>
      </c>
      <c r="J37" s="81">
        <f t="shared" si="31"/>
        <v>32110033</v>
      </c>
      <c r="K37" s="82" t="str">
        <f t="shared" si="25"/>
        <v>Б-32110033-1</v>
      </c>
      <c r="L37" s="83" t="str">
        <f t="shared" si="4"/>
        <v>2020-01-01</v>
      </c>
      <c r="M37" s="82" t="s">
        <v>87</v>
      </c>
      <c r="N37" s="84">
        <f t="shared" si="26"/>
        <v>80000</v>
      </c>
      <c r="O37" s="82" t="s">
        <v>88</v>
      </c>
      <c r="P37" s="80">
        <v>1</v>
      </c>
      <c r="Q37" s="82">
        <v>20</v>
      </c>
      <c r="R37" s="86">
        <f t="shared" si="36"/>
        <v>37</v>
      </c>
      <c r="S37" s="86">
        <v>37</v>
      </c>
      <c r="T37" s="81" t="str">
        <f t="shared" si="6"/>
        <v>4321100331</v>
      </c>
      <c r="U37" s="87" t="str">
        <f t="shared" si="27"/>
        <v>43211003311</v>
      </c>
      <c r="V37" s="85">
        <v>4</v>
      </c>
      <c r="W37" s="83" t="str">
        <f t="shared" ca="1" si="7"/>
        <v>2020-01-05</v>
      </c>
      <c r="X37" s="82"/>
      <c r="Y37" s="88">
        <v>80000</v>
      </c>
      <c r="Z37" s="88">
        <f t="shared" si="8"/>
        <v>13333.333333333328</v>
      </c>
      <c r="AA37" s="82">
        <v>0</v>
      </c>
      <c r="AB37" s="89" t="s">
        <v>89</v>
      </c>
      <c r="AC37" s="88">
        <f t="shared" si="9"/>
        <v>80000</v>
      </c>
      <c r="AD37" s="90">
        <v>0</v>
      </c>
      <c r="AE37" s="81">
        <f t="shared" si="32"/>
        <v>532110033</v>
      </c>
      <c r="AF37" s="91">
        <f t="shared" si="10"/>
        <v>66666.666666666672</v>
      </c>
      <c r="AG37" s="92"/>
      <c r="AH37" s="91">
        <f t="shared" si="28"/>
        <v>66666.666666666672</v>
      </c>
      <c r="AI37" s="93">
        <f t="shared" si="11"/>
        <v>80000</v>
      </c>
      <c r="AJ37" s="83" t="str">
        <f t="shared" si="12"/>
        <v>2020-01-31</v>
      </c>
      <c r="AK37" s="94" t="str">
        <f t="shared" si="13"/>
        <v>888532110033</v>
      </c>
      <c r="AL37" s="90" t="str">
        <f t="shared" si="14"/>
        <v>1210000081</v>
      </c>
      <c r="AM37" s="95"/>
      <c r="AN37" s="95"/>
      <c r="AO37" s="90" t="s">
        <v>89</v>
      </c>
      <c r="AP37" s="90" t="s">
        <v>89</v>
      </c>
      <c r="AQ37" s="90"/>
      <c r="AR37" s="90"/>
      <c r="AS37" s="96" t="str">
        <f t="shared" si="15"/>
        <v>888532110033</v>
      </c>
      <c r="AT37" s="94" t="str">
        <f t="shared" si="16"/>
        <v>5532110033</v>
      </c>
      <c r="AU37" s="87" t="str">
        <f t="shared" si="17"/>
        <v>9932110033</v>
      </c>
      <c r="AV37" s="87">
        <f t="shared" si="18"/>
        <v>37</v>
      </c>
      <c r="AW37" s="87" t="str">
        <f t="shared" si="19"/>
        <v>7732110033</v>
      </c>
      <c r="AX37" s="87" t="str">
        <f t="shared" si="29"/>
        <v>77532110033</v>
      </c>
      <c r="AY37" s="87">
        <v>0</v>
      </c>
      <c r="AZ37" s="87">
        <v>0</v>
      </c>
      <c r="BA37" s="83" t="str">
        <f t="shared" si="20"/>
        <v>2020-01-01</v>
      </c>
      <c r="BB37" s="83" t="str">
        <f t="shared" si="21"/>
        <v>2020-01-31</v>
      </c>
      <c r="BC37" s="97" t="s">
        <v>90</v>
      </c>
      <c r="BD37" s="98" t="str">
        <f>"d"&amp;J37</f>
        <v>d32110033</v>
      </c>
      <c r="BE37" s="98"/>
      <c r="BF37" s="98"/>
      <c r="BG37" s="98"/>
      <c r="BH37" s="87"/>
      <c r="BI37" s="87"/>
      <c r="BJ37" s="87"/>
      <c r="BK37" s="87"/>
      <c r="BL37" s="87"/>
      <c r="BM37" s="87"/>
      <c r="BN37" s="87"/>
      <c r="BO37" s="326"/>
      <c r="BP37" s="326"/>
      <c r="BQ37" s="84"/>
      <c r="BR37" s="101"/>
      <c r="BS37" s="99"/>
      <c r="BU37" s="357" t="str">
        <f t="shared" ca="1" si="22"/>
        <v>insert into x_t_invoice (TMP_ID,ID,DT, CLIENT_ID,EXTERNAL_ID,CONTRACT_ID,TOTAL_SUM,CURRENCY,DISCOUNT_TYPE,COMMISSION_TYPE,TYPE,LOYAL_CLIENTS,NDS,NDS_PCT,PERSON_ID) values (s_x_t_invoice.NEXTVAL, 32110033, date'2020-01-01',2121000008,'Б-32110033-1',121000008,80000,'RUR',37,37,'y_invoice',0,1,20, 77532110033);insert into x_t_person (TMP_ID,ID) values (s_x_t_person.NEXTVAL, 77532110033);insert into x_t_act_internal(TMP_ID,ID,DT,CLIENT_ID,INVOICE_ID,HIDDEN,AMOUNT,EXTERNAL_ID,PAYMENT_TERM_DT,IS_LOYAL,TYPE) values (s_x_t_act_internal.NEXTVAL, 4321100331,date'2020-01-05',2121000008, 32110033    ,4,  80000  ,'43211003311',null, 0,'generic');insert into x_t_act_trans(TMP_ID, ACT_ID, CONSUME_ID, AMOUNT, AMOUNT_NDS, AMOUNT_NSP, NETTING, COMMISSION_TYPE) values (s_x_t_act_trans.NEXTVAL, 4321100331,  5532110033, 80000, 13333.3333333333,  0,null, 37);insert into x_t_consume (TMP_ID, ID, PARENT_ORDER_ID) values (s_x_t_consume.NEXTVAL, 5532110033,  9932110033);insert into x_t_order(TMP_ID, ID, SERVICE_ID, SERVICE_ORDER_ID, CLIENT_ID) values (s_x_t_order.NEXTVAL, 9932110033,  37,  7732110033,  532110033 );insert into x_mv_oebs_receipts_2(TMP_ID, INVOICE_EID, SUM, DT, DOC_DATE, COMISS_DATE, PAYMENT_NUMBER, SOURCE_TYPE) values (s_x_mv_oebs_receipts_2.NEXTVAL, 'Б-32110033-1', 80000, date'2020-01-31',date'2020-01-31', null, '888532110033' ,'PAYCASH');insert into x_yt_ar_direct_domain_stats (ID,IS_GRAY,DOMAIN,IS_BLACKLIST,SERVICE_ID,COST,BILLING_EXPORT_ID,FROM_DT,TILL_DT,SERVICE_ORDER_ID) values(s_x_yt_ar_direct_domain_stats.NEXTVAL, 0, 'd32110033', 0,37,3330000000,7732110033,  date'2020-01-01',to_date('2020-01-31'||' '||'23:59:59','YYYY-MM-DD HH24:MI:SS'),7732110033);</v>
      </c>
    </row>
    <row r="38" spans="1:73" s="67" customFormat="1" x14ac:dyDescent="0.35">
      <c r="A38" s="40">
        <v>9</v>
      </c>
      <c r="B38" s="41"/>
      <c r="C38" s="42" t="str">
        <f t="shared" si="0"/>
        <v>121000009</v>
      </c>
      <c r="D38" s="42" t="str">
        <f t="shared" si="1"/>
        <v>121000009/20</v>
      </c>
      <c r="E38" s="43" t="str">
        <f t="shared" si="23"/>
        <v>2020-01-01</v>
      </c>
      <c r="F38" s="43" t="str">
        <f t="shared" si="2"/>
        <v>2021-01-01</v>
      </c>
      <c r="G38" s="44" t="str">
        <f t="shared" si="3"/>
        <v>2121000009</v>
      </c>
      <c r="H38" s="45">
        <f t="shared" si="35"/>
        <v>2</v>
      </c>
      <c r="I38" s="46">
        <v>3</v>
      </c>
      <c r="J38" s="52">
        <f t="shared" si="31"/>
        <v>32110034</v>
      </c>
      <c r="K38" s="48" t="str">
        <f t="shared" si="25"/>
        <v>Б-32110034-1</v>
      </c>
      <c r="L38" s="49" t="str">
        <f t="shared" si="4"/>
        <v>2020-01-01</v>
      </c>
      <c r="M38" s="48" t="s">
        <v>87</v>
      </c>
      <c r="N38" s="50">
        <f t="shared" si="26"/>
        <v>80000</v>
      </c>
      <c r="O38" s="48" t="s">
        <v>88</v>
      </c>
      <c r="P38" s="46">
        <v>1</v>
      </c>
      <c r="Q38" s="48">
        <v>20</v>
      </c>
      <c r="R38" s="51">
        <f t="shared" si="36"/>
        <v>7</v>
      </c>
      <c r="S38" s="51">
        <v>7</v>
      </c>
      <c r="T38" s="52" t="str">
        <f t="shared" si="6"/>
        <v>4321100341</v>
      </c>
      <c r="U38" s="53" t="str">
        <f t="shared" si="27"/>
        <v>43211003411</v>
      </c>
      <c r="V38" s="48">
        <v>1</v>
      </c>
      <c r="W38" s="49" t="str">
        <f t="shared" ca="1" si="7"/>
        <v>2020-01-04</v>
      </c>
      <c r="X38" s="48"/>
      <c r="Y38" s="54">
        <v>80000</v>
      </c>
      <c r="Z38" s="54">
        <f t="shared" si="8"/>
        <v>13333.333333333328</v>
      </c>
      <c r="AA38" s="48">
        <v>0</v>
      </c>
      <c r="AB38" s="55" t="s">
        <v>89</v>
      </c>
      <c r="AC38" s="54">
        <f t="shared" si="9"/>
        <v>80000</v>
      </c>
      <c r="AD38" s="56">
        <v>0</v>
      </c>
      <c r="AE38" s="52">
        <f t="shared" si="32"/>
        <v>532110034</v>
      </c>
      <c r="AF38" s="58">
        <f t="shared" si="10"/>
        <v>66666.666666666672</v>
      </c>
      <c r="AG38" s="59"/>
      <c r="AH38" s="58">
        <f t="shared" si="28"/>
        <v>66666.666666666672</v>
      </c>
      <c r="AI38" s="60">
        <f t="shared" si="11"/>
        <v>80000</v>
      </c>
      <c r="AJ38" s="49" t="str">
        <f t="shared" si="12"/>
        <v>2020-01-31</v>
      </c>
      <c r="AK38" s="61" t="str">
        <f t="shared" si="13"/>
        <v>888532110034</v>
      </c>
      <c r="AL38" s="56" t="str">
        <f t="shared" si="14"/>
        <v>1210000091</v>
      </c>
      <c r="AM38" s="62"/>
      <c r="AN38" s="62"/>
      <c r="AO38" s="56" t="s">
        <v>89</v>
      </c>
      <c r="AP38" s="56" t="s">
        <v>89</v>
      </c>
      <c r="AQ38" s="56"/>
      <c r="AR38" s="56"/>
      <c r="AS38" s="63" t="str">
        <f t="shared" si="15"/>
        <v>888532110034</v>
      </c>
      <c r="AT38" s="61" t="str">
        <f t="shared" si="16"/>
        <v>5532110034</v>
      </c>
      <c r="AU38" s="53" t="str">
        <f t="shared" si="17"/>
        <v>9932110034</v>
      </c>
      <c r="AV38" s="53">
        <f t="shared" si="18"/>
        <v>7</v>
      </c>
      <c r="AW38" s="53" t="str">
        <f t="shared" si="19"/>
        <v>7732110034</v>
      </c>
      <c r="AX38" s="53" t="str">
        <f t="shared" si="29"/>
        <v>77532110034</v>
      </c>
      <c r="AY38" s="53">
        <v>0</v>
      </c>
      <c r="AZ38" s="53">
        <v>0</v>
      </c>
      <c r="BA38" s="49" t="str">
        <f t="shared" si="20"/>
        <v>2020-01-01</v>
      </c>
      <c r="BB38" s="49" t="str">
        <f t="shared" si="21"/>
        <v>2020-01-31</v>
      </c>
      <c r="BC38" s="64" t="s">
        <v>90</v>
      </c>
      <c r="BD38" s="65" t="str">
        <f>"a"&amp;J38</f>
        <v>a32110034</v>
      </c>
      <c r="BE38" s="61"/>
      <c r="BF38" s="61"/>
      <c r="BG38" s="55"/>
      <c r="BH38" s="53"/>
      <c r="BI38" s="53"/>
      <c r="BJ38" s="53"/>
      <c r="BK38" s="53"/>
      <c r="BL38" s="53"/>
      <c r="BM38" s="53"/>
      <c r="BN38" s="53"/>
      <c r="BO38" s="325" t="s">
        <v>108</v>
      </c>
      <c r="BP38" s="325"/>
      <c r="BQ38" s="50"/>
      <c r="BR38" s="68"/>
      <c r="BS38" s="68"/>
      <c r="BU38" s="357" t="str">
        <f t="shared" ca="1" si="22"/>
        <v>insert into x_t_contract2(TMP_ID,ID,EXTERNAL_ID,CLIENT_ID) values(s_x_t_contract2.NEXTVAL, 121000009, '121000009/20',2121000009);insert into x_t_contract_collateral(TMP_ID,ID,CONTRACT2_ID,DT,IS_SIGNED) values(s_x_t_contract_collateral.NEXTVAL, 1210000091, 121000009, date'2020-01-01', date'2020-01-01');insert into x_mv_contract_signed_attr (TMP_ID,CONTRACT_ID,COLLATERAL_ID,CODE,VALUE_DT) values (s_x_mv_contract_signed_attr.NEXTVAL, 121000009, 1210000091,'FINISH_DT' ,date'2021-01-01');insert into x_mv_contract_signed_attr_hist(TMP_ID,VALUE_NUM,UPDATE_DT,CONTRACT2_ID,CODE,CL_DT,STAMP,DT) values(s_x_mv_contract_signed_attr_hist.NEXTVAL, 1, date'2020-01-01', 121000009,'FIRM',date'2020-01-01',888532110034,date'2020-01-01');insert into x_mv_contract_signed_attr_hist(TMP_ID,VALUE_NUM,UPDATE_DT,CONTRACT2_ID,CODE,CL_DT,STAMP,DT) values(s_x_mv_contract_signed_attr_hist.NEXTVAL, 2, date'2020-01-01', 121000009,'WHOLESALE_AGENT_PREMIUM_AWARDS_SCALE_TYPE',date'2020-01-01',888532110034,date'2020-01-01');insert into x_mv_contract_signed_attr_hist(TMP_ID,VALUE_NUM,UPDATE_DT,CONTRACT2_ID,CODE,CL_DT,STAMP,DT) values(s_x_mv_contract_signed_attr_hist.NEXTVAL, 3, date'2020-01-01', 121000009,'PAYMENT_TYPE',date'2020-01-01',888532110034,date'2020-01-01');insert into x_t_invoice (TMP_ID,ID,DT, CLIENT_ID,EXTERNAL_ID,CONTRACT_ID,TOTAL_SUM,CURRENCY,DISCOUNT_TYPE,COMMISSION_TYPE,TYPE,LOYAL_CLIENTS,NDS,NDS_PCT,PERSON_ID) values (s_x_t_invoice.NEXTVAL, 32110034, date'2020-01-01',2121000009,'Б-32110034-1',121000009,80000,'RUR',7,7,'y_invoice',0,1,20, 77532110034);insert into x_t_person (TMP_ID,ID) values (s_x_t_person.NEXTVAL, 77532110034);insert into x_t_act_internal(TMP_ID,ID,DT,CLIENT_ID,INVOICE_ID,HIDDEN,AMOUNT,EXTERNAL_ID,PAYMENT_TERM_DT,IS_LOYAL,TYPE) values (s_x_t_act_internal.NEXTVAL, 4321100341,date'2020-01-04',2121000009, 32110034    ,1,  80000  ,'43211003411',null, 0,'generic');insert into x_t_act_trans(TMP_ID, ACT_ID, CONSUME_ID, AMOUNT, AMOUNT_NDS, AMOUNT_NSP, NETTING, COMMISSION_TYPE) values (s_x_t_act_trans.NEXTVAL, 4321100341,  5532110034, 80000, 13333.3333333333,  0,null, 7);insert into x_t_consume (TMP_ID, ID, PARENT_ORDER_ID) values (s_x_t_consume.NEXTVAL, 5532110034,  9932110034);insert into x_t_order(TMP_ID, ID, SERVICE_ID, SERVICE_ORDER_ID, CLIENT_ID) values (s_x_t_order.NEXTVAL, 9932110034,  7,  7732110034,  532110034 );insert into x_mv_oebs_receipts_2(TMP_ID, INVOICE_EID, SUM, DT, DOC_DATE, COMISS_DATE, PAYMENT_NUMBER, SOURCE_TYPE) values (s_x_mv_oebs_receipts_2.NEXTVAL, 'Б-32110034-1', 80000, date'2020-01-31',date'2020-01-31', null, '888532110034' ,'PAYCASH');insert into x_yt_ar_direct_domain_stats (ID,IS_GRAY,DOMAIN,IS_BLACKLIST,SERVICE_ID,COST,BILLING_EXPORT_ID,FROM_DT,TILL_DT,SERVICE_ORDER_ID) values(s_x_yt_ar_direct_domain_stats.NEXTVAL, 0, 'a32110034', 0,7,3330000000,7732110034,  date'2020-01-01',to_date('2020-01-31'||' '||'23:59:59','YYYY-MM-DD HH24:MI:SS'),7732110034);</v>
      </c>
    </row>
    <row r="39" spans="1:73" s="67" customFormat="1" x14ac:dyDescent="0.35">
      <c r="A39" s="40">
        <v>9</v>
      </c>
      <c r="B39" s="41"/>
      <c r="C39" s="42" t="str">
        <f t="shared" si="0"/>
        <v>121000009</v>
      </c>
      <c r="D39" s="42" t="str">
        <f t="shared" si="1"/>
        <v>121000009/20</v>
      </c>
      <c r="E39" s="43" t="str">
        <f t="shared" si="23"/>
        <v>2020-01-01</v>
      </c>
      <c r="F39" s="43" t="str">
        <f t="shared" si="2"/>
        <v>2021-01-01</v>
      </c>
      <c r="G39" s="44" t="str">
        <f t="shared" si="3"/>
        <v>2121000009</v>
      </c>
      <c r="H39" s="45">
        <f t="shared" si="35"/>
        <v>2</v>
      </c>
      <c r="I39" s="46">
        <v>3</v>
      </c>
      <c r="J39" s="52">
        <f t="shared" si="31"/>
        <v>32110035</v>
      </c>
      <c r="K39" s="48" t="str">
        <f t="shared" si="25"/>
        <v>Б-32110035-1</v>
      </c>
      <c r="L39" s="49" t="str">
        <f t="shared" si="4"/>
        <v>2020-01-01</v>
      </c>
      <c r="M39" s="48" t="s">
        <v>87</v>
      </c>
      <c r="N39" s="50">
        <f t="shared" si="26"/>
        <v>80000</v>
      </c>
      <c r="O39" s="48" t="s">
        <v>88</v>
      </c>
      <c r="P39" s="46">
        <v>1</v>
      </c>
      <c r="Q39" s="48">
        <v>20</v>
      </c>
      <c r="R39" s="70">
        <f t="shared" si="36"/>
        <v>1</v>
      </c>
      <c r="S39" s="70">
        <v>1</v>
      </c>
      <c r="T39" s="52" t="str">
        <f t="shared" si="6"/>
        <v>4321100351</v>
      </c>
      <c r="U39" s="53" t="str">
        <f t="shared" si="27"/>
        <v>43211003511</v>
      </c>
      <c r="V39" s="48">
        <v>1</v>
      </c>
      <c r="W39" s="49" t="str">
        <f t="shared" ca="1" si="7"/>
        <v>2020-01-06</v>
      </c>
      <c r="X39" s="48"/>
      <c r="Y39" s="54">
        <v>80000</v>
      </c>
      <c r="Z39" s="54">
        <f t="shared" si="8"/>
        <v>13333.333333333328</v>
      </c>
      <c r="AA39" s="48">
        <v>0</v>
      </c>
      <c r="AB39" s="55" t="s">
        <v>89</v>
      </c>
      <c r="AC39" s="54">
        <f t="shared" si="9"/>
        <v>80000</v>
      </c>
      <c r="AD39" s="104">
        <v>1</v>
      </c>
      <c r="AE39" s="52">
        <f t="shared" si="32"/>
        <v>532110035</v>
      </c>
      <c r="AF39" s="58">
        <f t="shared" si="10"/>
        <v>66666.666666666672</v>
      </c>
      <c r="AG39" s="71">
        <f>SUM(AF38:AF40)</f>
        <v>200000</v>
      </c>
      <c r="AH39" s="58">
        <f t="shared" si="28"/>
        <v>66666.666666666672</v>
      </c>
      <c r="AI39" s="60">
        <f t="shared" si="11"/>
        <v>80000</v>
      </c>
      <c r="AJ39" s="49" t="str">
        <f t="shared" si="12"/>
        <v>2020-01-31</v>
      </c>
      <c r="AK39" s="61" t="str">
        <f t="shared" si="13"/>
        <v>888532110035</v>
      </c>
      <c r="AL39" s="56" t="str">
        <f t="shared" si="14"/>
        <v>1210000091</v>
      </c>
      <c r="AM39" s="62"/>
      <c r="AN39" s="62"/>
      <c r="AO39" s="56" t="s">
        <v>89</v>
      </c>
      <c r="AP39" s="56" t="s">
        <v>89</v>
      </c>
      <c r="AQ39" s="56"/>
      <c r="AR39" s="56"/>
      <c r="AS39" s="63" t="str">
        <f t="shared" si="15"/>
        <v>888532110035</v>
      </c>
      <c r="AT39" s="61" t="str">
        <f t="shared" si="16"/>
        <v>5532110035</v>
      </c>
      <c r="AU39" s="53" t="str">
        <f t="shared" si="17"/>
        <v>9932110035</v>
      </c>
      <c r="AV39" s="53">
        <f t="shared" si="18"/>
        <v>1</v>
      </c>
      <c r="AW39" s="53" t="str">
        <f t="shared" si="19"/>
        <v>7732110035</v>
      </c>
      <c r="AX39" s="53" t="str">
        <f t="shared" si="29"/>
        <v>77532110035</v>
      </c>
      <c r="AY39" s="53">
        <v>0</v>
      </c>
      <c r="AZ39" s="53">
        <v>0</v>
      </c>
      <c r="BA39" s="49" t="str">
        <f t="shared" si="20"/>
        <v>2020-01-01</v>
      </c>
      <c r="BB39" s="49" t="str">
        <f t="shared" si="21"/>
        <v>2020-01-31</v>
      </c>
      <c r="BC39" s="64" t="s">
        <v>90</v>
      </c>
      <c r="BD39" s="65" t="str">
        <f>"a"&amp;J39</f>
        <v>a32110035</v>
      </c>
      <c r="BE39" s="61"/>
      <c r="BF39" s="61"/>
      <c r="BG39" s="55"/>
      <c r="BH39" s="53"/>
      <c r="BI39" s="53"/>
      <c r="BJ39" s="53"/>
      <c r="BK39" s="53"/>
      <c r="BL39" s="53"/>
      <c r="BM39" s="53"/>
      <c r="BN39" s="53"/>
      <c r="BO39" s="325" t="s">
        <v>109</v>
      </c>
      <c r="BP39" s="325"/>
      <c r="BQ39" s="50"/>
      <c r="BR39" s="68"/>
      <c r="BS39" s="68">
        <v>0</v>
      </c>
      <c r="BU39" s="357" t="str">
        <f t="shared" ca="1" si="22"/>
        <v>insert into x_t_invoice (TMP_ID,ID,DT, CLIENT_ID,EXTERNAL_ID,CONTRACT_ID,TOTAL_SUM,CURRENCY,DISCOUNT_TYPE,COMMISSION_TYPE,TYPE,LOYAL_CLIENTS,NDS,NDS_PCT,PERSON_ID) values (s_x_t_invoice.NEXTVAL, 32110035, date'2020-01-01',2121000009,'Б-32110035-1',121000009,80000,'RUR',1,1,'y_invoice',1,1,20, 77532110035);insert into x_t_person (TMP_ID,ID) values (s_x_t_person.NEXTVAL, 77532110035);insert into x_t_act_internal(TMP_ID,ID,DT,CLIENT_ID,INVOICE_ID,HIDDEN,AMOUNT,EXTERNAL_ID,PAYMENT_TERM_DT,IS_LOYAL,TYPE) values (s_x_t_act_internal.NEXTVAL, 4321100351,date'2020-01-06',2121000009, 32110035    ,1,  80000  ,'43211003511',null, 1,'generic');insert into x_t_act_trans(TMP_ID, ACT_ID, CONSUME_ID, AMOUNT, AMOUNT_NDS, AMOUNT_NSP, NETTING, COMMISSION_TYPE) values (s_x_t_act_trans.NEXTVAL, 4321100351,  5532110035, 80000, 13333.3333333333,  0,null, 1);insert into x_t_consume (TMP_ID, ID, PARENT_ORDER_ID) values (s_x_t_consume.NEXTVAL, 5532110035,  9932110035);insert into x_t_order(TMP_ID, ID, SERVICE_ID, SERVICE_ORDER_ID, CLIENT_ID) values (s_x_t_order.NEXTVAL, 9932110035,  1,  7732110035,  532110035 );insert into x_mv_oebs_receipts_2(TMP_ID, INVOICE_EID, SUM, DT, DOC_DATE, COMISS_DATE, PAYMENT_NUMBER, SOURCE_TYPE) values (s_x_mv_oebs_receipts_2.NEXTVAL, 'Б-32110035-1', 80000, date'2020-01-31',date'2020-01-31', null, '888532110035' ,'PAYCASH');insert into x_yt_ar_direct_domain_stats (ID,IS_GRAY,DOMAIN,IS_BLACKLIST,SERVICE_ID,COST,BILLING_EXPORT_ID,FROM_DT,TILL_DT,SERVICE_ORDER_ID) values(s_x_yt_ar_direct_domain_stats.NEXTVAL, 0, 'a32110035', 0,1,3330000000,7732110035,  date'2020-01-01',to_date('2020-01-31'||' '||'23:59:59','YYYY-MM-DD HH24:MI:SS'),7732110035);</v>
      </c>
    </row>
    <row r="40" spans="1:73" s="100" customFormat="1" ht="15" customHeight="1" thickBot="1" x14ac:dyDescent="0.4">
      <c r="A40" s="74">
        <v>9</v>
      </c>
      <c r="B40" s="75"/>
      <c r="C40" s="76" t="str">
        <f t="shared" si="0"/>
        <v>121000009</v>
      </c>
      <c r="D40" s="76" t="str">
        <f t="shared" si="1"/>
        <v>121000009/20</v>
      </c>
      <c r="E40" s="77" t="str">
        <f t="shared" si="23"/>
        <v>2020-01-01</v>
      </c>
      <c r="F40" s="77" t="str">
        <f t="shared" si="2"/>
        <v>2021-01-01</v>
      </c>
      <c r="G40" s="78" t="str">
        <f t="shared" si="3"/>
        <v>2121000009</v>
      </c>
      <c r="H40" s="79">
        <f t="shared" si="35"/>
        <v>2</v>
      </c>
      <c r="I40" s="80">
        <v>3</v>
      </c>
      <c r="J40" s="81">
        <f t="shared" si="31"/>
        <v>32110036</v>
      </c>
      <c r="K40" s="82" t="str">
        <f t="shared" si="25"/>
        <v>Б-32110036-1</v>
      </c>
      <c r="L40" s="83" t="str">
        <f t="shared" si="4"/>
        <v>2020-01-01</v>
      </c>
      <c r="M40" s="82" t="s">
        <v>87</v>
      </c>
      <c r="N40" s="84">
        <f t="shared" si="26"/>
        <v>80000</v>
      </c>
      <c r="O40" s="82" t="s">
        <v>88</v>
      </c>
      <c r="P40" s="80">
        <v>1</v>
      </c>
      <c r="Q40" s="82">
        <v>20</v>
      </c>
      <c r="R40" s="86">
        <f t="shared" si="36"/>
        <v>37</v>
      </c>
      <c r="S40" s="86">
        <v>37</v>
      </c>
      <c r="T40" s="81" t="str">
        <f t="shared" si="6"/>
        <v>4321100361</v>
      </c>
      <c r="U40" s="87" t="str">
        <f t="shared" si="27"/>
        <v>43211003611</v>
      </c>
      <c r="V40" s="82">
        <v>1</v>
      </c>
      <c r="W40" s="83" t="str">
        <f t="shared" ca="1" si="7"/>
        <v>2020-01-08</v>
      </c>
      <c r="X40" s="82"/>
      <c r="Y40" s="88">
        <v>80000</v>
      </c>
      <c r="Z40" s="88">
        <f t="shared" si="8"/>
        <v>13333.333333333328</v>
      </c>
      <c r="AA40" s="82">
        <v>0</v>
      </c>
      <c r="AB40" s="89" t="s">
        <v>89</v>
      </c>
      <c r="AC40" s="88">
        <f t="shared" si="9"/>
        <v>80000</v>
      </c>
      <c r="AD40" s="90">
        <v>0</v>
      </c>
      <c r="AE40" s="81">
        <f t="shared" si="32"/>
        <v>532110036</v>
      </c>
      <c r="AF40" s="91">
        <f t="shared" si="10"/>
        <v>66666.666666666672</v>
      </c>
      <c r="AG40" s="92"/>
      <c r="AH40" s="91">
        <f t="shared" si="28"/>
        <v>66666.666666666672</v>
      </c>
      <c r="AI40" s="93">
        <f t="shared" si="11"/>
        <v>80000</v>
      </c>
      <c r="AJ40" s="83" t="str">
        <f t="shared" si="12"/>
        <v>2020-01-31</v>
      </c>
      <c r="AK40" s="94" t="str">
        <f t="shared" si="13"/>
        <v>888532110036</v>
      </c>
      <c r="AL40" s="90" t="str">
        <f t="shared" si="14"/>
        <v>1210000091</v>
      </c>
      <c r="AM40" s="95"/>
      <c r="AN40" s="95"/>
      <c r="AO40" s="90" t="s">
        <v>89</v>
      </c>
      <c r="AP40" s="90" t="s">
        <v>89</v>
      </c>
      <c r="AQ40" s="90"/>
      <c r="AR40" s="90"/>
      <c r="AS40" s="96" t="str">
        <f t="shared" si="15"/>
        <v>888532110036</v>
      </c>
      <c r="AT40" s="94" t="str">
        <f t="shared" si="16"/>
        <v>5532110036</v>
      </c>
      <c r="AU40" s="87" t="str">
        <f t="shared" si="17"/>
        <v>9932110036</v>
      </c>
      <c r="AV40" s="87">
        <f t="shared" si="18"/>
        <v>37</v>
      </c>
      <c r="AW40" s="87" t="str">
        <f t="shared" si="19"/>
        <v>7732110036</v>
      </c>
      <c r="AX40" s="87" t="str">
        <f t="shared" si="29"/>
        <v>77532110036</v>
      </c>
      <c r="AY40" s="87">
        <v>0</v>
      </c>
      <c r="AZ40" s="87">
        <v>0</v>
      </c>
      <c r="BA40" s="83" t="str">
        <f t="shared" si="20"/>
        <v>2020-01-01</v>
      </c>
      <c r="BB40" s="83" t="str">
        <f t="shared" si="21"/>
        <v>2020-01-31</v>
      </c>
      <c r="BC40" s="97" t="s">
        <v>90</v>
      </c>
      <c r="BD40" s="98" t="str">
        <f>"d"&amp;J40</f>
        <v>d32110036</v>
      </c>
      <c r="BE40" s="98"/>
      <c r="BF40" s="98"/>
      <c r="BG40" s="98"/>
      <c r="BH40" s="87"/>
      <c r="BI40" s="87"/>
      <c r="BJ40" s="87"/>
      <c r="BK40" s="87"/>
      <c r="BL40" s="87"/>
      <c r="BM40" s="87"/>
      <c r="BN40" s="87"/>
      <c r="BO40" s="326"/>
      <c r="BP40" s="326"/>
      <c r="BQ40" s="84"/>
      <c r="BR40" s="101"/>
      <c r="BS40" s="99"/>
      <c r="BU40" s="357" t="str">
        <f t="shared" ca="1" si="22"/>
        <v>insert into x_t_invoice (TMP_ID,ID,DT, CLIENT_ID,EXTERNAL_ID,CONTRACT_ID,TOTAL_SUM,CURRENCY,DISCOUNT_TYPE,COMMISSION_TYPE,TYPE,LOYAL_CLIENTS,NDS,NDS_PCT,PERSON_ID) values (s_x_t_invoice.NEXTVAL, 32110036, date'2020-01-01',2121000009,'Б-32110036-1',121000009,80000,'RUR',37,37,'y_invoice',0,1,20, 77532110036);insert into x_t_person (TMP_ID,ID) values (s_x_t_person.NEXTVAL, 77532110036);insert into x_t_act_internal(TMP_ID,ID,DT,CLIENT_ID,INVOICE_ID,HIDDEN,AMOUNT,EXTERNAL_ID,PAYMENT_TERM_DT,IS_LOYAL,TYPE) values (s_x_t_act_internal.NEXTVAL, 4321100361,date'2020-01-08',2121000009, 32110036    ,1,  80000  ,'43211003611',null, 0,'generic');insert into x_t_act_trans(TMP_ID, ACT_ID, CONSUME_ID, AMOUNT, AMOUNT_NDS, AMOUNT_NSP, NETTING, COMMISSION_TYPE) values (s_x_t_act_trans.NEXTVAL, 4321100361,  5532110036, 80000, 13333.3333333333,  0,null, 37);insert into x_t_consume (TMP_ID, ID, PARENT_ORDER_ID) values (s_x_t_consume.NEXTVAL, 5532110036,  9932110036);insert into x_t_order(TMP_ID, ID, SERVICE_ID, SERVICE_ORDER_ID, CLIENT_ID) values (s_x_t_order.NEXTVAL, 9932110036,  37,  7732110036,  532110036 );insert into x_mv_oebs_receipts_2(TMP_ID, INVOICE_EID, SUM, DT, DOC_DATE, COMISS_DATE, PAYMENT_NUMBER, SOURCE_TYPE) values (s_x_mv_oebs_receipts_2.NEXTVAL, 'Б-32110036-1', 80000, date'2020-01-31',date'2020-01-31', null, '888532110036' ,'PAYCASH');insert into x_yt_ar_direct_domain_stats (ID,IS_GRAY,DOMAIN,IS_BLACKLIST,SERVICE_ID,COST,BILLING_EXPORT_ID,FROM_DT,TILL_DT,SERVICE_ORDER_ID) values(s_x_yt_ar_direct_domain_stats.NEXTVAL, 0, 'd32110036', 0,37,3330000000,7732110036,  date'2020-01-01',to_date('2020-01-31'||' '||'23:59:59','YYYY-MM-DD HH24:MI:SS'),7732110036);</v>
      </c>
    </row>
    <row r="41" spans="1:73" s="67" customFormat="1" ht="15" thickBot="1" x14ac:dyDescent="0.4">
      <c r="A41" s="40">
        <v>10</v>
      </c>
      <c r="B41" s="41"/>
      <c r="C41" s="42" t="str">
        <f t="shared" si="0"/>
        <v>1210000010</v>
      </c>
      <c r="D41" s="42" t="str">
        <f t="shared" si="1"/>
        <v>1210000010/20</v>
      </c>
      <c r="E41" s="43" t="str">
        <f t="shared" si="23"/>
        <v>2020-01-01</v>
      </c>
      <c r="F41" s="43" t="str">
        <f t="shared" si="2"/>
        <v>2021-01-01</v>
      </c>
      <c r="G41" s="44" t="str">
        <f t="shared" si="3"/>
        <v>21210000010</v>
      </c>
      <c r="H41" s="45">
        <f t="shared" si="35"/>
        <v>2</v>
      </c>
      <c r="I41" s="46">
        <v>3</v>
      </c>
      <c r="J41" s="52">
        <f t="shared" si="31"/>
        <v>32110037</v>
      </c>
      <c r="K41" s="48" t="str">
        <f t="shared" si="25"/>
        <v>Б-32110037-1</v>
      </c>
      <c r="L41" s="49" t="str">
        <f t="shared" si="4"/>
        <v>2020-01-01</v>
      </c>
      <c r="M41" s="48" t="s">
        <v>87</v>
      </c>
      <c r="N41" s="50">
        <f t="shared" si="26"/>
        <v>79999</v>
      </c>
      <c r="O41" s="48" t="s">
        <v>88</v>
      </c>
      <c r="P41" s="46">
        <v>1</v>
      </c>
      <c r="Q41" s="48">
        <v>20</v>
      </c>
      <c r="R41" s="51">
        <f t="shared" si="36"/>
        <v>7</v>
      </c>
      <c r="S41" s="51">
        <v>7</v>
      </c>
      <c r="T41" s="52" t="str">
        <f t="shared" si="6"/>
        <v>4321100371</v>
      </c>
      <c r="U41" s="53" t="str">
        <f t="shared" si="27"/>
        <v>43211003711</v>
      </c>
      <c r="V41" s="48">
        <v>1</v>
      </c>
      <c r="W41" s="49" t="str">
        <f t="shared" ca="1" si="7"/>
        <v>2020-01-02</v>
      </c>
      <c r="X41" s="48"/>
      <c r="Y41" s="109">
        <v>79999</v>
      </c>
      <c r="Z41" s="54">
        <f t="shared" si="8"/>
        <v>13333.166666666657</v>
      </c>
      <c r="AA41" s="48">
        <v>0</v>
      </c>
      <c r="AB41" s="55" t="s">
        <v>89</v>
      </c>
      <c r="AC41" s="54">
        <f t="shared" si="9"/>
        <v>79999</v>
      </c>
      <c r="AD41" s="56">
        <v>0</v>
      </c>
      <c r="AE41" s="52">
        <f t="shared" si="32"/>
        <v>532110037</v>
      </c>
      <c r="AF41" s="58">
        <f t="shared" si="10"/>
        <v>66665.833333333343</v>
      </c>
      <c r="AG41" s="59"/>
      <c r="AH41" s="58">
        <f t="shared" si="28"/>
        <v>66665.833333333343</v>
      </c>
      <c r="AI41" s="60">
        <f t="shared" si="11"/>
        <v>79999</v>
      </c>
      <c r="AJ41" s="49" t="str">
        <f t="shared" si="12"/>
        <v>2020-01-31</v>
      </c>
      <c r="AK41" s="61" t="str">
        <f t="shared" si="13"/>
        <v>888532110037</v>
      </c>
      <c r="AL41" s="56" t="str">
        <f t="shared" si="14"/>
        <v>12100000101</v>
      </c>
      <c r="AM41" s="62"/>
      <c r="AN41" s="62"/>
      <c r="AO41" s="56" t="s">
        <v>89</v>
      </c>
      <c r="AP41" s="56" t="s">
        <v>89</v>
      </c>
      <c r="AQ41" s="56"/>
      <c r="AR41" s="56"/>
      <c r="AS41" s="63" t="str">
        <f t="shared" si="15"/>
        <v>888532110037</v>
      </c>
      <c r="AT41" s="61" t="str">
        <f t="shared" si="16"/>
        <v>5532110037</v>
      </c>
      <c r="AU41" s="53" t="str">
        <f t="shared" si="17"/>
        <v>9932110037</v>
      </c>
      <c r="AV41" s="53">
        <f t="shared" si="18"/>
        <v>7</v>
      </c>
      <c r="AW41" s="53" t="str">
        <f t="shared" si="19"/>
        <v>7732110037</v>
      </c>
      <c r="AX41" s="53" t="str">
        <f t="shared" si="29"/>
        <v>77532110037</v>
      </c>
      <c r="AY41" s="53">
        <v>0</v>
      </c>
      <c r="AZ41" s="53">
        <v>0</v>
      </c>
      <c r="BA41" s="49" t="str">
        <f t="shared" si="20"/>
        <v>2020-01-01</v>
      </c>
      <c r="BB41" s="49" t="str">
        <f t="shared" si="21"/>
        <v>2020-01-31</v>
      </c>
      <c r="BC41" s="64" t="s">
        <v>90</v>
      </c>
      <c r="BD41" s="65" t="str">
        <f>"a"&amp;J41</f>
        <v>a32110037</v>
      </c>
      <c r="BE41" s="61"/>
      <c r="BF41" s="61"/>
      <c r="BG41" s="55"/>
      <c r="BH41" s="87"/>
      <c r="BI41" s="87"/>
      <c r="BJ41" s="87"/>
      <c r="BK41" s="87"/>
      <c r="BL41" s="53"/>
      <c r="BM41" s="53"/>
      <c r="BN41" s="53"/>
      <c r="BO41" s="325" t="s">
        <v>110</v>
      </c>
      <c r="BP41" s="325"/>
      <c r="BQ41" s="50"/>
      <c r="BR41" s="68"/>
      <c r="BS41" s="68"/>
      <c r="BU41" s="357" t="str">
        <f t="shared" ca="1" si="22"/>
        <v>insert into x_t_contract2(TMP_ID,ID,EXTERNAL_ID,CLIENT_ID) values(s_x_t_contract2.NEXTVAL, 1210000010, '1210000010/20',21210000010);insert into x_t_contract_collateral(TMP_ID,ID,CONTRACT2_ID,DT,IS_SIGNED) values(s_x_t_contract_collateral.NEXTVAL, 12100000101, 1210000010, date'2020-01-01', date'2020-01-01');insert into x_mv_contract_signed_attr (TMP_ID,CONTRACT_ID,COLLATERAL_ID,CODE,VALUE_DT) values (s_x_mv_contract_signed_attr.NEXTVAL, 1210000010, 12100000101,'FINISH_DT' ,date'2021-01-01');insert into x_mv_contract_signed_attr_hist(TMP_ID,VALUE_NUM,UPDATE_DT,CONTRACT2_ID,CODE,CL_DT,STAMP,DT) values(s_x_mv_contract_signed_attr_hist.NEXTVAL, 1, date'2020-01-01', 1210000010,'FIRM',date'2020-01-01',888532110037,date'2020-01-01');insert into x_mv_contract_signed_attr_hist(TMP_ID,VALUE_NUM,UPDATE_DT,CONTRACT2_ID,CODE,CL_DT,STAMP,DT) values(s_x_mv_contract_signed_attr_hist.NEXTVAL, 2, date'2020-01-01', 1210000010,'WHOLESALE_AGENT_PREMIUM_AWARDS_SCALE_TYPE',date'2020-01-01',888532110037,date'2020-01-01');insert into x_mv_contract_signed_attr_hist(TMP_ID,VALUE_NUM,UPDATE_DT,CONTRACT2_ID,CODE,CL_DT,STAMP,DT) values(s_x_mv_contract_signed_attr_hist.NEXTVAL, 3, date'2020-01-01', 1210000010,'PAYMENT_TYPE',date'2020-01-01',888532110037,date'2020-01-01');insert into x_t_invoice (TMP_ID,ID,DT, CLIENT_ID,EXTERNAL_ID,CONTRACT_ID,TOTAL_SUM,CURRENCY,DISCOUNT_TYPE,COMMISSION_TYPE,TYPE,LOYAL_CLIENTS,NDS,NDS_PCT,PERSON_ID) values (s_x_t_invoice.NEXTVAL, 32110037, date'2020-01-01',21210000010,'Б-32110037-1',1210000010,79999,'RUR',7,7,'y_invoice',0,1,20, 77532110037);insert into x_t_person (TMP_ID,ID) values (s_x_t_person.NEXTVAL, 77532110037);insert into x_t_act_internal(TMP_ID,ID,DT,CLIENT_ID,INVOICE_ID,HIDDEN,AMOUNT,EXTERNAL_ID,PAYMENT_TERM_DT,IS_LOYAL,TYPE) values (s_x_t_act_internal.NEXTVAL, 4321100371,date'2020-01-02',21210000010, 32110037    ,1,  79999  ,'43211003711',null, 0,'generic');insert into x_t_act_trans(TMP_ID, ACT_ID, CONSUME_ID, AMOUNT, AMOUNT_NDS, AMOUNT_NSP, NETTING, COMMISSION_TYPE) values (s_x_t_act_trans.NEXTVAL, 4321100371,  5532110037, 79999, 13333.1666666667,  0,null, 7);insert into x_t_consume (TMP_ID, ID, PARENT_ORDER_ID) values (s_x_t_consume.NEXTVAL, 5532110037,  9932110037);insert into x_t_order(TMP_ID, ID, SERVICE_ID, SERVICE_ORDER_ID, CLIENT_ID) values (s_x_t_order.NEXTVAL, 9932110037,  7,  7732110037,  532110037 );insert into x_mv_oebs_receipts_2(TMP_ID, INVOICE_EID, SUM, DT, DOC_DATE, COMISS_DATE, PAYMENT_NUMBER, SOURCE_TYPE) values (s_x_mv_oebs_receipts_2.NEXTVAL, 'Б-32110037-1', 79999, date'2020-01-31',date'2020-01-31', null, '888532110037' ,'PAYCASH');insert into x_yt_ar_direct_domain_stats (ID,IS_GRAY,DOMAIN,IS_BLACKLIST,SERVICE_ID,COST,BILLING_EXPORT_ID,FROM_DT,TILL_DT,SERVICE_ORDER_ID) values(s_x_yt_ar_direct_domain_stats.NEXTVAL, 0, 'a32110037', 0,7,3330000000,7732110037,  date'2020-01-01',to_date('2020-01-31'||' '||'23:59:59','YYYY-MM-DD HH24:MI:SS'),7732110037);</v>
      </c>
    </row>
    <row r="42" spans="1:73" s="67" customFormat="1" x14ac:dyDescent="0.35">
      <c r="A42" s="40">
        <v>10</v>
      </c>
      <c r="B42" s="41"/>
      <c r="C42" s="42" t="str">
        <f t="shared" si="0"/>
        <v>1210000010</v>
      </c>
      <c r="D42" s="42" t="str">
        <f t="shared" si="1"/>
        <v>1210000010/20</v>
      </c>
      <c r="E42" s="43" t="str">
        <f t="shared" si="23"/>
        <v>2020-01-01</v>
      </c>
      <c r="F42" s="43" t="str">
        <f t="shared" si="2"/>
        <v>2021-01-01</v>
      </c>
      <c r="G42" s="44" t="str">
        <f t="shared" si="3"/>
        <v>21210000010</v>
      </c>
      <c r="H42" s="45">
        <f t="shared" si="35"/>
        <v>2</v>
      </c>
      <c r="I42" s="46">
        <v>3</v>
      </c>
      <c r="J42" s="52">
        <f t="shared" si="31"/>
        <v>32110038</v>
      </c>
      <c r="K42" s="48" t="str">
        <f t="shared" si="25"/>
        <v>Б-32110038-1</v>
      </c>
      <c r="L42" s="49" t="str">
        <f t="shared" si="4"/>
        <v>2020-01-01</v>
      </c>
      <c r="M42" s="48" t="s">
        <v>87</v>
      </c>
      <c r="N42" s="50">
        <f t="shared" si="26"/>
        <v>80000</v>
      </c>
      <c r="O42" s="48" t="s">
        <v>88</v>
      </c>
      <c r="P42" s="46">
        <v>1</v>
      </c>
      <c r="Q42" s="48">
        <v>20</v>
      </c>
      <c r="R42" s="70">
        <f t="shared" si="36"/>
        <v>1</v>
      </c>
      <c r="S42" s="70">
        <v>1</v>
      </c>
      <c r="T42" s="52" t="str">
        <f t="shared" si="6"/>
        <v>4321100381</v>
      </c>
      <c r="U42" s="53" t="str">
        <f t="shared" si="27"/>
        <v>43211003811</v>
      </c>
      <c r="V42" s="48">
        <v>1</v>
      </c>
      <c r="W42" s="49" t="str">
        <f t="shared" ca="1" si="7"/>
        <v>2020-01-08</v>
      </c>
      <c r="X42" s="48"/>
      <c r="Y42" s="54">
        <v>80000</v>
      </c>
      <c r="Z42" s="54">
        <f t="shared" si="8"/>
        <v>13333.333333333328</v>
      </c>
      <c r="AA42" s="48">
        <v>0</v>
      </c>
      <c r="AB42" s="55" t="s">
        <v>89</v>
      </c>
      <c r="AC42" s="54">
        <f t="shared" si="9"/>
        <v>80000</v>
      </c>
      <c r="AD42" s="56">
        <v>0</v>
      </c>
      <c r="AE42" s="52">
        <f t="shared" si="32"/>
        <v>532110038</v>
      </c>
      <c r="AF42" s="58">
        <f t="shared" si="10"/>
        <v>66666.666666666672</v>
      </c>
      <c r="AG42" s="110">
        <f>SUM(AF41:AF43)</f>
        <v>199999.16666666669</v>
      </c>
      <c r="AH42" s="58">
        <f t="shared" si="28"/>
        <v>66666.666666666672</v>
      </c>
      <c r="AI42" s="60">
        <f t="shared" si="11"/>
        <v>80000</v>
      </c>
      <c r="AJ42" s="49" t="str">
        <f t="shared" si="12"/>
        <v>2020-01-31</v>
      </c>
      <c r="AK42" s="61" t="str">
        <f t="shared" si="13"/>
        <v>888532110038</v>
      </c>
      <c r="AL42" s="56" t="str">
        <f t="shared" si="14"/>
        <v>12100000101</v>
      </c>
      <c r="AM42" s="62"/>
      <c r="AN42" s="62"/>
      <c r="AO42" s="56" t="s">
        <v>89</v>
      </c>
      <c r="AP42" s="56" t="s">
        <v>89</v>
      </c>
      <c r="AQ42" s="56"/>
      <c r="AR42" s="56"/>
      <c r="AS42" s="63" t="str">
        <f t="shared" si="15"/>
        <v>888532110038</v>
      </c>
      <c r="AT42" s="61" t="str">
        <f t="shared" si="16"/>
        <v>5532110038</v>
      </c>
      <c r="AU42" s="53" t="str">
        <f t="shared" si="17"/>
        <v>9932110038</v>
      </c>
      <c r="AV42" s="53">
        <f t="shared" si="18"/>
        <v>1</v>
      </c>
      <c r="AW42" s="53" t="str">
        <f t="shared" si="19"/>
        <v>7732110038</v>
      </c>
      <c r="AX42" s="53" t="str">
        <f t="shared" si="29"/>
        <v>77532110038</v>
      </c>
      <c r="AY42" s="53">
        <v>0</v>
      </c>
      <c r="AZ42" s="53">
        <v>0</v>
      </c>
      <c r="BA42" s="49" t="str">
        <f t="shared" si="20"/>
        <v>2020-01-01</v>
      </c>
      <c r="BB42" s="49" t="str">
        <f t="shared" si="21"/>
        <v>2020-01-31</v>
      </c>
      <c r="BC42" s="64" t="s">
        <v>90</v>
      </c>
      <c r="BD42" s="65" t="str">
        <f>"a"&amp;J42</f>
        <v>a32110038</v>
      </c>
      <c r="BE42" s="61"/>
      <c r="BF42" s="61"/>
      <c r="BG42" s="55"/>
      <c r="BH42" s="53"/>
      <c r="BI42" s="53"/>
      <c r="BJ42" s="53"/>
      <c r="BK42" s="53"/>
      <c r="BL42" s="53"/>
      <c r="BM42" s="53"/>
      <c r="BN42" s="53"/>
      <c r="BO42" s="325" t="s">
        <v>111</v>
      </c>
      <c r="BP42" s="325"/>
      <c r="BQ42" s="50"/>
      <c r="BR42" s="68"/>
      <c r="BS42" s="68">
        <v>0</v>
      </c>
      <c r="BU42" s="357" t="str">
        <f t="shared" ca="1" si="22"/>
        <v>insert into x_t_invoice (TMP_ID,ID,DT, CLIENT_ID,EXTERNAL_ID,CONTRACT_ID,TOTAL_SUM,CURRENCY,DISCOUNT_TYPE,COMMISSION_TYPE,TYPE,LOYAL_CLIENTS,NDS,NDS_PCT,PERSON_ID) values (s_x_t_invoice.NEXTVAL, 32110038, date'2020-01-01',21210000010,'Б-32110038-1',1210000010,80000,'RUR',1,1,'y_invoice',0,1,20, 77532110038);insert into x_t_person (TMP_ID,ID) values (s_x_t_person.NEXTVAL, 77532110038);insert into x_t_act_internal(TMP_ID,ID,DT,CLIENT_ID,INVOICE_ID,HIDDEN,AMOUNT,EXTERNAL_ID,PAYMENT_TERM_DT,IS_LOYAL,TYPE) values (s_x_t_act_internal.NEXTVAL, 4321100381,date'2020-01-08',21210000010, 32110038    ,1,  80000  ,'43211003811',null, 0,'generic');insert into x_t_act_trans(TMP_ID, ACT_ID, CONSUME_ID, AMOUNT, AMOUNT_NDS, AMOUNT_NSP, NETTING, COMMISSION_TYPE) values (s_x_t_act_trans.NEXTVAL, 4321100381,  5532110038, 80000, 13333.3333333333,  0,null, 1);insert into x_t_consume (TMP_ID, ID, PARENT_ORDER_ID) values (s_x_t_consume.NEXTVAL, 5532110038,  9932110038);insert into x_t_order(TMP_ID, ID, SERVICE_ID, SERVICE_ORDER_ID, CLIENT_ID) values (s_x_t_order.NEXTVAL, 9932110038,  1,  7732110038,  532110038 );insert into x_mv_oebs_receipts_2(TMP_ID, INVOICE_EID, SUM, DT, DOC_DATE, COMISS_DATE, PAYMENT_NUMBER, SOURCE_TYPE) values (s_x_mv_oebs_receipts_2.NEXTVAL, 'Б-32110038-1', 80000, date'2020-01-31',date'2020-01-31', null, '888532110038' ,'PAYCASH');insert into x_yt_ar_direct_domain_stats (ID,IS_GRAY,DOMAIN,IS_BLACKLIST,SERVICE_ID,COST,BILLING_EXPORT_ID,FROM_DT,TILL_DT,SERVICE_ORDER_ID) values(s_x_yt_ar_direct_domain_stats.NEXTVAL, 0, 'a32110038', 0,1,3330000000,7732110038,  date'2020-01-01',to_date('2020-01-31'||' '||'23:59:59','YYYY-MM-DD HH24:MI:SS'),7732110038);</v>
      </c>
    </row>
    <row r="43" spans="1:73" s="100" customFormat="1" ht="15" customHeight="1" thickBot="1" x14ac:dyDescent="0.4">
      <c r="A43" s="74">
        <v>10</v>
      </c>
      <c r="B43" s="75"/>
      <c r="C43" s="76" t="str">
        <f t="shared" si="0"/>
        <v>1210000010</v>
      </c>
      <c r="D43" s="76" t="str">
        <f t="shared" si="1"/>
        <v>1210000010/20</v>
      </c>
      <c r="E43" s="77" t="str">
        <f t="shared" si="23"/>
        <v>2020-01-01</v>
      </c>
      <c r="F43" s="77" t="str">
        <f t="shared" si="2"/>
        <v>2021-01-01</v>
      </c>
      <c r="G43" s="78" t="str">
        <f t="shared" si="3"/>
        <v>21210000010</v>
      </c>
      <c r="H43" s="79">
        <f t="shared" si="35"/>
        <v>2</v>
      </c>
      <c r="I43" s="80">
        <v>3</v>
      </c>
      <c r="J43" s="81">
        <f t="shared" si="31"/>
        <v>32110039</v>
      </c>
      <c r="K43" s="82" t="str">
        <f t="shared" si="25"/>
        <v>Б-32110039-1</v>
      </c>
      <c r="L43" s="83" t="str">
        <f t="shared" si="4"/>
        <v>2020-01-01</v>
      </c>
      <c r="M43" s="82" t="s">
        <v>87</v>
      </c>
      <c r="N43" s="84">
        <f t="shared" si="26"/>
        <v>80000</v>
      </c>
      <c r="O43" s="82" t="s">
        <v>88</v>
      </c>
      <c r="P43" s="80">
        <v>1</v>
      </c>
      <c r="Q43" s="82">
        <v>20</v>
      </c>
      <c r="R43" s="86">
        <f t="shared" si="36"/>
        <v>37</v>
      </c>
      <c r="S43" s="86">
        <v>37</v>
      </c>
      <c r="T43" s="81" t="str">
        <f t="shared" si="6"/>
        <v>4321100391</v>
      </c>
      <c r="U43" s="87" t="str">
        <f t="shared" si="27"/>
        <v>43211003911</v>
      </c>
      <c r="V43" s="82">
        <v>1</v>
      </c>
      <c r="W43" s="83" t="str">
        <f t="shared" ca="1" si="7"/>
        <v>2020-01-08</v>
      </c>
      <c r="X43" s="82"/>
      <c r="Y43" s="88">
        <v>80000</v>
      </c>
      <c r="Z43" s="88">
        <f t="shared" si="8"/>
        <v>13333.333333333328</v>
      </c>
      <c r="AA43" s="82">
        <v>0</v>
      </c>
      <c r="AB43" s="89" t="s">
        <v>89</v>
      </c>
      <c r="AC43" s="88">
        <f t="shared" si="9"/>
        <v>80000</v>
      </c>
      <c r="AD43" s="90">
        <v>0</v>
      </c>
      <c r="AE43" s="81">
        <f t="shared" si="32"/>
        <v>532110039</v>
      </c>
      <c r="AF43" s="91">
        <f t="shared" si="10"/>
        <v>66666.666666666672</v>
      </c>
      <c r="AG43" s="92"/>
      <c r="AH43" s="91">
        <f t="shared" si="28"/>
        <v>66666.666666666672</v>
      </c>
      <c r="AI43" s="93">
        <f t="shared" si="11"/>
        <v>80000</v>
      </c>
      <c r="AJ43" s="83" t="str">
        <f t="shared" si="12"/>
        <v>2020-01-31</v>
      </c>
      <c r="AK43" s="94" t="str">
        <f t="shared" si="13"/>
        <v>888532110039</v>
      </c>
      <c r="AL43" s="90" t="str">
        <f t="shared" si="14"/>
        <v>12100000101</v>
      </c>
      <c r="AM43" s="95"/>
      <c r="AN43" s="95"/>
      <c r="AO43" s="90" t="s">
        <v>89</v>
      </c>
      <c r="AP43" s="90" t="s">
        <v>89</v>
      </c>
      <c r="AQ43" s="90"/>
      <c r="AR43" s="90"/>
      <c r="AS43" s="96" t="str">
        <f t="shared" si="15"/>
        <v>888532110039</v>
      </c>
      <c r="AT43" s="94" t="str">
        <f t="shared" si="16"/>
        <v>5532110039</v>
      </c>
      <c r="AU43" s="87" t="str">
        <f t="shared" si="17"/>
        <v>9932110039</v>
      </c>
      <c r="AV43" s="87">
        <f t="shared" si="18"/>
        <v>37</v>
      </c>
      <c r="AW43" s="87" t="str">
        <f t="shared" si="19"/>
        <v>7732110039</v>
      </c>
      <c r="AX43" s="87" t="str">
        <f t="shared" si="29"/>
        <v>77532110039</v>
      </c>
      <c r="AY43" s="87">
        <v>0</v>
      </c>
      <c r="AZ43" s="87">
        <v>0</v>
      </c>
      <c r="BA43" s="83" t="str">
        <f t="shared" si="20"/>
        <v>2020-01-01</v>
      </c>
      <c r="BB43" s="83" t="str">
        <f t="shared" si="21"/>
        <v>2020-01-31</v>
      </c>
      <c r="BC43" s="97" t="s">
        <v>90</v>
      </c>
      <c r="BD43" s="98" t="str">
        <f>"d"&amp;J43</f>
        <v>d32110039</v>
      </c>
      <c r="BE43" s="98"/>
      <c r="BF43" s="98"/>
      <c r="BG43" s="98"/>
      <c r="BH43" s="87"/>
      <c r="BI43" s="87"/>
      <c r="BJ43" s="87"/>
      <c r="BK43" s="87"/>
      <c r="BL43" s="87"/>
      <c r="BM43" s="87"/>
      <c r="BN43" s="87"/>
      <c r="BO43" s="326"/>
      <c r="BP43" s="326"/>
      <c r="BQ43" s="84"/>
      <c r="BR43" s="101"/>
      <c r="BS43" s="99"/>
      <c r="BU43" s="357" t="str">
        <f t="shared" ca="1" si="22"/>
        <v>insert into x_t_invoice (TMP_ID,ID,DT, CLIENT_ID,EXTERNAL_ID,CONTRACT_ID,TOTAL_SUM,CURRENCY,DISCOUNT_TYPE,COMMISSION_TYPE,TYPE,LOYAL_CLIENTS,NDS,NDS_PCT,PERSON_ID) values (s_x_t_invoice.NEXTVAL, 32110039, date'2020-01-01',21210000010,'Б-32110039-1',1210000010,80000,'RUR',37,37,'y_invoice',0,1,20, 77532110039);insert into x_t_person (TMP_ID,ID) values (s_x_t_person.NEXTVAL, 77532110039);insert into x_t_act_internal(TMP_ID,ID,DT,CLIENT_ID,INVOICE_ID,HIDDEN,AMOUNT,EXTERNAL_ID,PAYMENT_TERM_DT,IS_LOYAL,TYPE) values (s_x_t_act_internal.NEXTVAL, 4321100391,date'2020-01-08',21210000010, 32110039    ,1,  80000  ,'43211003911',null, 0,'generic');insert into x_t_act_trans(TMP_ID, ACT_ID, CONSUME_ID, AMOUNT, AMOUNT_NDS, AMOUNT_NSP, NETTING, COMMISSION_TYPE) values (s_x_t_act_trans.NEXTVAL, 4321100391,  5532110039, 80000, 13333.3333333333,  0,null, 37);insert into x_t_consume (TMP_ID, ID, PARENT_ORDER_ID) values (s_x_t_consume.NEXTVAL, 5532110039,  9932110039);insert into x_t_order(TMP_ID, ID, SERVICE_ID, SERVICE_ORDER_ID, CLIENT_ID) values (s_x_t_order.NEXTVAL, 9932110039,  37,  7732110039,  532110039 );insert into x_mv_oebs_receipts_2(TMP_ID, INVOICE_EID, SUM, DT, DOC_DATE, COMISS_DATE, PAYMENT_NUMBER, SOURCE_TYPE) values (s_x_mv_oebs_receipts_2.NEXTVAL, 'Б-32110039-1', 80000, date'2020-01-31',date'2020-01-31', null, '888532110039' ,'PAYCASH');insert into x_yt_ar_direct_domain_stats (ID,IS_GRAY,DOMAIN,IS_BLACKLIST,SERVICE_ID,COST,BILLING_EXPORT_ID,FROM_DT,TILL_DT,SERVICE_ORDER_ID) values(s_x_yt_ar_direct_domain_stats.NEXTVAL, 0, 'd32110039', 0,37,3330000000,7732110039,  date'2020-01-01',to_date('2020-01-31'||' '||'23:59:59','YYYY-MM-DD HH24:MI:SS'),7732110039);</v>
      </c>
    </row>
    <row r="44" spans="1:73" s="67" customFormat="1" x14ac:dyDescent="0.35">
      <c r="A44" s="40">
        <v>11</v>
      </c>
      <c r="B44" s="41"/>
      <c r="C44" s="42" t="str">
        <f t="shared" si="0"/>
        <v>1210000011</v>
      </c>
      <c r="D44" s="42" t="str">
        <f t="shared" si="1"/>
        <v>1210000011/20</v>
      </c>
      <c r="E44" s="43" t="str">
        <f t="shared" si="23"/>
        <v>2020-01-01</v>
      </c>
      <c r="F44" s="43" t="str">
        <f t="shared" si="2"/>
        <v>2021-01-01</v>
      </c>
      <c r="G44" s="44" t="str">
        <f t="shared" si="3"/>
        <v>21210000011</v>
      </c>
      <c r="H44" s="45">
        <f t="shared" si="35"/>
        <v>2</v>
      </c>
      <c r="I44" s="46">
        <v>3</v>
      </c>
      <c r="J44" s="52">
        <f t="shared" si="31"/>
        <v>32110040</v>
      </c>
      <c r="K44" s="48" t="str">
        <f t="shared" si="25"/>
        <v>Б-32110040-1</v>
      </c>
      <c r="L44" s="49" t="str">
        <f t="shared" si="4"/>
        <v>2020-01-01</v>
      </c>
      <c r="M44" s="48" t="s">
        <v>87</v>
      </c>
      <c r="N44" s="50">
        <f t="shared" si="26"/>
        <v>80000</v>
      </c>
      <c r="O44" s="48" t="s">
        <v>88</v>
      </c>
      <c r="P44" s="46">
        <v>1</v>
      </c>
      <c r="Q44" s="48">
        <v>20</v>
      </c>
      <c r="R44" s="51">
        <f t="shared" si="36"/>
        <v>7</v>
      </c>
      <c r="S44" s="51">
        <v>7</v>
      </c>
      <c r="T44" s="52" t="str">
        <f t="shared" si="6"/>
        <v>4321100401</v>
      </c>
      <c r="U44" s="53" t="str">
        <f t="shared" si="27"/>
        <v>43211004011</v>
      </c>
      <c r="V44" s="48">
        <v>1</v>
      </c>
      <c r="W44" s="49" t="str">
        <f t="shared" ca="1" si="7"/>
        <v>2020-01-01</v>
      </c>
      <c r="X44" s="48"/>
      <c r="Y44" s="54">
        <v>80000</v>
      </c>
      <c r="Z44" s="54">
        <f t="shared" si="8"/>
        <v>13333.333333333328</v>
      </c>
      <c r="AA44" s="48">
        <v>0</v>
      </c>
      <c r="AB44" s="111" t="s">
        <v>112</v>
      </c>
      <c r="AC44" s="54">
        <f t="shared" si="9"/>
        <v>80000</v>
      </c>
      <c r="AD44" s="56">
        <v>0</v>
      </c>
      <c r="AE44" s="52">
        <f t="shared" si="32"/>
        <v>532110040</v>
      </c>
      <c r="AF44" s="58">
        <f t="shared" si="10"/>
        <v>66666.666666666672</v>
      </c>
      <c r="AG44" s="59"/>
      <c r="AH44" s="58">
        <f t="shared" si="28"/>
        <v>66666.666666666672</v>
      </c>
      <c r="AI44" s="60">
        <f t="shared" si="11"/>
        <v>80000</v>
      </c>
      <c r="AJ44" s="49" t="str">
        <f t="shared" si="12"/>
        <v>2020-01-31</v>
      </c>
      <c r="AK44" s="61" t="str">
        <f t="shared" si="13"/>
        <v>888532110040</v>
      </c>
      <c r="AL44" s="56" t="str">
        <f t="shared" si="14"/>
        <v>12100000111</v>
      </c>
      <c r="AM44" s="62"/>
      <c r="AN44" s="62"/>
      <c r="AO44" s="56" t="s">
        <v>89</v>
      </c>
      <c r="AP44" s="56" t="s">
        <v>89</v>
      </c>
      <c r="AQ44" s="56"/>
      <c r="AR44" s="56"/>
      <c r="AS44" s="63" t="str">
        <f t="shared" si="15"/>
        <v>888532110040</v>
      </c>
      <c r="AT44" s="61" t="str">
        <f t="shared" si="16"/>
        <v>5532110040</v>
      </c>
      <c r="AU44" s="53" t="str">
        <f t="shared" si="17"/>
        <v>9932110040</v>
      </c>
      <c r="AV44" s="53">
        <f t="shared" si="18"/>
        <v>7</v>
      </c>
      <c r="AW44" s="53" t="str">
        <f t="shared" si="19"/>
        <v>7732110040</v>
      </c>
      <c r="AX44" s="53" t="str">
        <f t="shared" si="29"/>
        <v>77532110040</v>
      </c>
      <c r="AY44" s="53">
        <v>0</v>
      </c>
      <c r="AZ44" s="53">
        <v>0</v>
      </c>
      <c r="BA44" s="49" t="str">
        <f t="shared" si="20"/>
        <v>2020-01-01</v>
      </c>
      <c r="BB44" s="49" t="str">
        <f t="shared" si="21"/>
        <v>2020-01-31</v>
      </c>
      <c r="BC44" s="64" t="s">
        <v>90</v>
      </c>
      <c r="BD44" s="65" t="str">
        <f>"a"&amp;J44</f>
        <v>a32110040</v>
      </c>
      <c r="BE44" s="61"/>
      <c r="BF44" s="61"/>
      <c r="BG44" s="55"/>
      <c r="BH44" s="53"/>
      <c r="BI44" s="53"/>
      <c r="BJ44" s="53"/>
      <c r="BK44" s="53"/>
      <c r="BL44" s="53"/>
      <c r="BM44" s="53"/>
      <c r="BN44" s="53"/>
      <c r="BO44" s="325" t="s">
        <v>113</v>
      </c>
      <c r="BP44" s="325"/>
      <c r="BQ44" s="50"/>
      <c r="BR44" s="68"/>
      <c r="BS44" s="68"/>
      <c r="BU44" s="357" t="str">
        <f t="shared" ca="1" si="22"/>
        <v>insert into x_t_contract2(TMP_ID,ID,EXTERNAL_ID,CLIENT_ID) values(s_x_t_contract2.NEXTVAL, 1210000011, '1210000011/20',21210000011);insert into x_t_contract_collateral(TMP_ID,ID,CONTRACT2_ID,DT,IS_SIGNED) values(s_x_t_contract_collateral.NEXTVAL, 12100000111, 1210000011, date'2020-01-01', date'2020-01-01');insert into x_mv_contract_signed_attr (TMP_ID,CONTRACT_ID,COLLATERAL_ID,CODE,VALUE_DT) values (s_x_mv_contract_signed_attr.NEXTVAL, 1210000011, 12100000111,'FINISH_DT' ,date'2021-01-01');insert into x_mv_contract_signed_attr_hist(TMP_ID,VALUE_NUM,UPDATE_DT,CONTRACT2_ID,CODE,CL_DT,STAMP,DT) values(s_x_mv_contract_signed_attr_hist.NEXTVAL, 1, date'2020-01-01', 1210000011,'FIRM',date'2020-01-01',888532110040,date'2020-01-01');insert into x_mv_contract_signed_attr_hist(TMP_ID,VALUE_NUM,UPDATE_DT,CONTRACT2_ID,CODE,CL_DT,STAMP,DT) values(s_x_mv_contract_signed_attr_hist.NEXTVAL, 2, date'2020-01-01', 1210000011,'WHOLESALE_AGENT_PREMIUM_AWARDS_SCALE_TYPE',date'2020-01-01',888532110040,date'2020-01-01');insert into x_mv_contract_signed_attr_hist(TMP_ID,VALUE_NUM,UPDATE_DT,CONTRACT2_ID,CODE,CL_DT,STAMP,DT) values(s_x_mv_contract_signed_attr_hist.NEXTVAL, 3, date'2020-01-01', 1210000011,'PAYMENT_TYPE',date'2020-01-01',888532110040,date'2020-01-01');insert into x_t_invoice (TMP_ID,ID,DT, CLIENT_ID,EXTERNAL_ID,CONTRACT_ID,TOTAL_SUM,CURRENCY,DISCOUNT_TYPE,COMMISSION_TYPE,TYPE,LOYAL_CLIENTS,NDS,NDS_PCT,PERSON_ID) values (s_x_t_invoice.NEXTVAL, 32110040, date'2020-01-01',21210000011,'Б-32110040-1',1210000011,80000,'RUR',7,7,'y_invoice',0,1,20, 77532110040);insert into x_t_person (TMP_ID,ID) values (s_x_t_person.NEXTVAL, 77532110040);insert into x_t_act_internal(TMP_ID,ID,DT,CLIENT_ID,INVOICE_ID,HIDDEN,AMOUNT,EXTERNAL_ID,PAYMENT_TERM_DT,IS_LOYAL,TYPE) values (s_x_t_act_internal.NEXTVAL, 4321100401,date'2020-01-01',21210000011, 32110040    ,1,  80000  ,'43211004011',null, 0,'generic');insert into x_t_act_trans(TMP_ID, ACT_ID, CONSUME_ID, AMOUNT, AMOUNT_NDS, AMOUNT_NSP, NETTING, COMMISSION_TYPE) values (s_x_t_act_trans.NEXTVAL, 4321100401,  5532110040, 80000, 13333.3333333333,  0,13224, 7);insert into x_t_consume (TMP_ID, ID, PARENT_ORDER_ID) values (s_x_t_consume.NEXTVAL, 5532110040,  9932110040);insert into x_t_order(TMP_ID, ID, SERVICE_ID, SERVICE_ORDER_ID, CLIENT_ID) values (s_x_t_order.NEXTVAL, 9932110040,  7,  7732110040,  532110040 );insert into x_mv_oebs_receipts_2(TMP_ID, INVOICE_EID, SUM, DT, DOC_DATE, COMISS_DATE, PAYMENT_NUMBER, SOURCE_TYPE) values (s_x_mv_oebs_receipts_2.NEXTVAL, 'Б-32110040-1', 80000, date'2020-01-31',date'2020-01-31', null, '888532110040' ,'PAYCASH');insert into x_yt_ar_direct_domain_stats (ID,IS_GRAY,DOMAIN,IS_BLACKLIST,SERVICE_ID,COST,BILLING_EXPORT_ID,FROM_DT,TILL_DT,SERVICE_ORDER_ID) values(s_x_yt_ar_direct_domain_stats.NEXTVAL, 0, 'a32110040', 0,7,3330000000,7732110040,  date'2020-01-01',to_date('2020-01-31'||' '||'23:59:59','YYYY-MM-DD HH24:MI:SS'),7732110040);</v>
      </c>
    </row>
    <row r="45" spans="1:73" s="67" customFormat="1" x14ac:dyDescent="0.35">
      <c r="A45" s="40">
        <v>11</v>
      </c>
      <c r="B45" s="41"/>
      <c r="C45" s="42" t="str">
        <f t="shared" si="0"/>
        <v>1210000011</v>
      </c>
      <c r="D45" s="42" t="str">
        <f t="shared" si="1"/>
        <v>1210000011/20</v>
      </c>
      <c r="E45" s="43" t="str">
        <f t="shared" si="23"/>
        <v>2020-01-01</v>
      </c>
      <c r="F45" s="43" t="str">
        <f t="shared" si="2"/>
        <v>2021-01-01</v>
      </c>
      <c r="G45" s="44" t="str">
        <f t="shared" si="3"/>
        <v>21210000011</v>
      </c>
      <c r="H45" s="45">
        <f t="shared" si="35"/>
        <v>2</v>
      </c>
      <c r="I45" s="46">
        <v>3</v>
      </c>
      <c r="J45" s="52">
        <f t="shared" si="31"/>
        <v>32110041</v>
      </c>
      <c r="K45" s="48" t="str">
        <f t="shared" si="25"/>
        <v>Б-32110041-1</v>
      </c>
      <c r="L45" s="49" t="str">
        <f t="shared" si="4"/>
        <v>2020-01-01</v>
      </c>
      <c r="M45" s="48" t="s">
        <v>87</v>
      </c>
      <c r="N45" s="50">
        <f t="shared" si="26"/>
        <v>80000</v>
      </c>
      <c r="O45" s="48" t="s">
        <v>88</v>
      </c>
      <c r="P45" s="46">
        <v>1</v>
      </c>
      <c r="Q45" s="48">
        <v>20</v>
      </c>
      <c r="R45" s="70">
        <f t="shared" si="36"/>
        <v>1</v>
      </c>
      <c r="S45" s="70">
        <v>1</v>
      </c>
      <c r="T45" s="52" t="str">
        <f t="shared" si="6"/>
        <v>4321100411</v>
      </c>
      <c r="U45" s="53" t="str">
        <f t="shared" si="27"/>
        <v>43211004111</v>
      </c>
      <c r="V45" s="48">
        <v>1</v>
      </c>
      <c r="W45" s="49" t="str">
        <f t="shared" ca="1" si="7"/>
        <v>2020-01-06</v>
      </c>
      <c r="X45" s="48"/>
      <c r="Y45" s="54">
        <v>80000</v>
      </c>
      <c r="Z45" s="54">
        <f t="shared" si="8"/>
        <v>13333.333333333328</v>
      </c>
      <c r="AA45" s="48">
        <v>0</v>
      </c>
      <c r="AB45" s="55" t="s">
        <v>89</v>
      </c>
      <c r="AC45" s="54">
        <f t="shared" si="9"/>
        <v>80000</v>
      </c>
      <c r="AD45" s="56">
        <v>0</v>
      </c>
      <c r="AE45" s="52">
        <f t="shared" si="32"/>
        <v>532110041</v>
      </c>
      <c r="AF45" s="58">
        <f t="shared" si="10"/>
        <v>66666.666666666672</v>
      </c>
      <c r="AG45" s="71">
        <f>SUM(AF44:AF46)</f>
        <v>200000</v>
      </c>
      <c r="AH45" s="58">
        <f t="shared" si="28"/>
        <v>66666.666666666672</v>
      </c>
      <c r="AI45" s="60">
        <f t="shared" si="11"/>
        <v>80000</v>
      </c>
      <c r="AJ45" s="49" t="str">
        <f t="shared" si="12"/>
        <v>2020-01-31</v>
      </c>
      <c r="AK45" s="61" t="str">
        <f t="shared" si="13"/>
        <v>888532110041</v>
      </c>
      <c r="AL45" s="56" t="str">
        <f t="shared" si="14"/>
        <v>12100000111</v>
      </c>
      <c r="AM45" s="62"/>
      <c r="AN45" s="62"/>
      <c r="AO45" s="56" t="s">
        <v>89</v>
      </c>
      <c r="AP45" s="56" t="s">
        <v>89</v>
      </c>
      <c r="AQ45" s="56"/>
      <c r="AR45" s="56"/>
      <c r="AS45" s="63" t="str">
        <f t="shared" si="15"/>
        <v>888532110041</v>
      </c>
      <c r="AT45" s="61" t="str">
        <f t="shared" si="16"/>
        <v>5532110041</v>
      </c>
      <c r="AU45" s="53" t="str">
        <f t="shared" si="17"/>
        <v>9932110041</v>
      </c>
      <c r="AV45" s="53">
        <f t="shared" si="18"/>
        <v>1</v>
      </c>
      <c r="AW45" s="53" t="str">
        <f t="shared" si="19"/>
        <v>7732110041</v>
      </c>
      <c r="AX45" s="53" t="str">
        <f t="shared" si="29"/>
        <v>77532110041</v>
      </c>
      <c r="AY45" s="53">
        <v>0</v>
      </c>
      <c r="AZ45" s="53">
        <v>0</v>
      </c>
      <c r="BA45" s="49" t="str">
        <f t="shared" si="20"/>
        <v>2020-01-01</v>
      </c>
      <c r="BB45" s="49" t="str">
        <f t="shared" si="21"/>
        <v>2020-01-31</v>
      </c>
      <c r="BC45" s="64" t="s">
        <v>90</v>
      </c>
      <c r="BD45" s="65" t="str">
        <f>"a"&amp;J45</f>
        <v>a32110041</v>
      </c>
      <c r="BE45" s="61"/>
      <c r="BF45" s="61"/>
      <c r="BG45" s="55"/>
      <c r="BH45" s="53"/>
      <c r="BI45" s="53"/>
      <c r="BJ45" s="53"/>
      <c r="BK45" s="53"/>
      <c r="BL45" s="53"/>
      <c r="BM45" s="53"/>
      <c r="BN45" s="53"/>
      <c r="BO45" s="325" t="s">
        <v>114</v>
      </c>
      <c r="BP45" s="325"/>
      <c r="BQ45" s="50"/>
      <c r="BR45" s="68"/>
      <c r="BS45" s="68">
        <v>0</v>
      </c>
      <c r="BU45" s="357" t="str">
        <f t="shared" ca="1" si="22"/>
        <v>insert into x_t_invoice (TMP_ID,ID,DT, CLIENT_ID,EXTERNAL_ID,CONTRACT_ID,TOTAL_SUM,CURRENCY,DISCOUNT_TYPE,COMMISSION_TYPE,TYPE,LOYAL_CLIENTS,NDS,NDS_PCT,PERSON_ID) values (s_x_t_invoice.NEXTVAL, 32110041, date'2020-01-01',21210000011,'Б-32110041-1',1210000011,80000,'RUR',1,1,'y_invoice',0,1,20, 77532110041);insert into x_t_person (TMP_ID,ID) values (s_x_t_person.NEXTVAL, 77532110041);insert into x_t_act_internal(TMP_ID,ID,DT,CLIENT_ID,INVOICE_ID,HIDDEN,AMOUNT,EXTERNAL_ID,PAYMENT_TERM_DT,IS_LOYAL,TYPE) values (s_x_t_act_internal.NEXTVAL, 4321100411,date'2020-01-06',21210000011, 32110041    ,1,  80000  ,'43211004111',null, 0,'generic');insert into x_t_act_trans(TMP_ID, ACT_ID, CONSUME_ID, AMOUNT, AMOUNT_NDS, AMOUNT_NSP, NETTING, COMMISSION_TYPE) values (s_x_t_act_trans.NEXTVAL, 4321100411,  5532110041, 80000, 13333.3333333333,  0,null, 1);insert into x_t_consume (TMP_ID, ID, PARENT_ORDER_ID) values (s_x_t_consume.NEXTVAL, 5532110041,  9932110041);insert into x_t_order(TMP_ID, ID, SERVICE_ID, SERVICE_ORDER_ID, CLIENT_ID) values (s_x_t_order.NEXTVAL, 9932110041,  1,  7732110041,  532110041 );insert into x_mv_oebs_receipts_2(TMP_ID, INVOICE_EID, SUM, DT, DOC_DATE, COMISS_DATE, PAYMENT_NUMBER, SOURCE_TYPE) values (s_x_mv_oebs_receipts_2.NEXTVAL, 'Б-32110041-1', 80000, date'2020-01-31',date'2020-01-31', null, '888532110041' ,'PAYCASH');insert into x_yt_ar_direct_domain_stats (ID,IS_GRAY,DOMAIN,IS_BLACKLIST,SERVICE_ID,COST,BILLING_EXPORT_ID,FROM_DT,TILL_DT,SERVICE_ORDER_ID) values(s_x_yt_ar_direct_domain_stats.NEXTVAL, 0, 'a32110041', 0,1,3330000000,7732110041,  date'2020-01-01',to_date('2020-01-31'||' '||'23:59:59','YYYY-MM-DD HH24:MI:SS'),7732110041);</v>
      </c>
    </row>
    <row r="46" spans="1:73" s="100" customFormat="1" ht="15" customHeight="1" thickBot="1" x14ac:dyDescent="0.4">
      <c r="A46" s="74">
        <v>11</v>
      </c>
      <c r="B46" s="75"/>
      <c r="C46" s="76" t="str">
        <f t="shared" si="0"/>
        <v>1210000011</v>
      </c>
      <c r="D46" s="76" t="str">
        <f t="shared" si="1"/>
        <v>1210000011/20</v>
      </c>
      <c r="E46" s="77" t="str">
        <f t="shared" si="23"/>
        <v>2020-01-01</v>
      </c>
      <c r="F46" s="77" t="str">
        <f t="shared" si="2"/>
        <v>2021-01-01</v>
      </c>
      <c r="G46" s="78" t="str">
        <f t="shared" si="3"/>
        <v>21210000011</v>
      </c>
      <c r="H46" s="79">
        <f t="shared" si="35"/>
        <v>2</v>
      </c>
      <c r="I46" s="80">
        <v>3</v>
      </c>
      <c r="J46" s="81">
        <f t="shared" si="31"/>
        <v>32110042</v>
      </c>
      <c r="K46" s="82" t="str">
        <f t="shared" si="25"/>
        <v>Б-32110042-1</v>
      </c>
      <c r="L46" s="83" t="str">
        <f t="shared" si="4"/>
        <v>2020-01-01</v>
      </c>
      <c r="M46" s="82" t="s">
        <v>87</v>
      </c>
      <c r="N46" s="84">
        <f t="shared" si="26"/>
        <v>80000</v>
      </c>
      <c r="O46" s="82" t="s">
        <v>88</v>
      </c>
      <c r="P46" s="80">
        <v>1</v>
      </c>
      <c r="Q46" s="82">
        <v>20</v>
      </c>
      <c r="R46" s="86">
        <f t="shared" si="36"/>
        <v>37</v>
      </c>
      <c r="S46" s="86">
        <v>37</v>
      </c>
      <c r="T46" s="81" t="str">
        <f t="shared" si="6"/>
        <v>4321100421</v>
      </c>
      <c r="U46" s="87" t="str">
        <f t="shared" si="27"/>
        <v>43211004211</v>
      </c>
      <c r="V46" s="82">
        <v>1</v>
      </c>
      <c r="W46" s="83" t="str">
        <f t="shared" ca="1" si="7"/>
        <v>2020-01-07</v>
      </c>
      <c r="X46" s="82"/>
      <c r="Y46" s="88">
        <v>80000</v>
      </c>
      <c r="Z46" s="88">
        <f t="shared" si="8"/>
        <v>13333.333333333328</v>
      </c>
      <c r="AA46" s="82">
        <v>0</v>
      </c>
      <c r="AB46" s="89" t="s">
        <v>89</v>
      </c>
      <c r="AC46" s="88">
        <f t="shared" si="9"/>
        <v>80000</v>
      </c>
      <c r="AD46" s="90">
        <v>0</v>
      </c>
      <c r="AE46" s="81">
        <f t="shared" si="32"/>
        <v>532110042</v>
      </c>
      <c r="AF46" s="91">
        <f t="shared" si="10"/>
        <v>66666.666666666672</v>
      </c>
      <c r="AG46" s="92"/>
      <c r="AH46" s="91">
        <f>AI46/(1+Q46/100)</f>
        <v>66666.666666666672</v>
      </c>
      <c r="AI46" s="93">
        <f t="shared" si="11"/>
        <v>80000</v>
      </c>
      <c r="AJ46" s="83" t="str">
        <f t="shared" si="12"/>
        <v>2020-01-31</v>
      </c>
      <c r="AK46" s="94" t="str">
        <f t="shared" si="13"/>
        <v>888532110042</v>
      </c>
      <c r="AL46" s="90" t="str">
        <f t="shared" si="14"/>
        <v>12100000111</v>
      </c>
      <c r="AM46" s="95"/>
      <c r="AN46" s="95"/>
      <c r="AO46" s="90" t="s">
        <v>89</v>
      </c>
      <c r="AP46" s="90" t="s">
        <v>89</v>
      </c>
      <c r="AQ46" s="90"/>
      <c r="AR46" s="90"/>
      <c r="AS46" s="96" t="str">
        <f t="shared" si="15"/>
        <v>888532110042</v>
      </c>
      <c r="AT46" s="94" t="str">
        <f t="shared" si="16"/>
        <v>5532110042</v>
      </c>
      <c r="AU46" s="87" t="str">
        <f t="shared" si="17"/>
        <v>9932110042</v>
      </c>
      <c r="AV46" s="87">
        <f t="shared" si="18"/>
        <v>37</v>
      </c>
      <c r="AW46" s="87" t="str">
        <f t="shared" si="19"/>
        <v>7732110042</v>
      </c>
      <c r="AX46" s="87" t="str">
        <f t="shared" si="29"/>
        <v>77532110042</v>
      </c>
      <c r="AY46" s="87">
        <v>0</v>
      </c>
      <c r="AZ46" s="87">
        <v>0</v>
      </c>
      <c r="BA46" s="83" t="str">
        <f t="shared" si="20"/>
        <v>2020-01-01</v>
      </c>
      <c r="BB46" s="83" t="str">
        <f t="shared" si="21"/>
        <v>2020-01-31</v>
      </c>
      <c r="BC46" s="97" t="s">
        <v>90</v>
      </c>
      <c r="BD46" s="98" t="str">
        <f>"d"&amp;J46</f>
        <v>d32110042</v>
      </c>
      <c r="BE46" s="98"/>
      <c r="BF46" s="98"/>
      <c r="BG46" s="98"/>
      <c r="BH46" s="87"/>
      <c r="BI46" s="87"/>
      <c r="BJ46" s="87"/>
      <c r="BK46" s="87"/>
      <c r="BL46" s="87"/>
      <c r="BM46" s="87"/>
      <c r="BN46" s="87"/>
      <c r="BO46" s="326"/>
      <c r="BP46" s="326"/>
      <c r="BQ46" s="84"/>
      <c r="BR46" s="101"/>
      <c r="BS46" s="99"/>
      <c r="BU46" s="357" t="str">
        <f t="shared" ca="1" si="22"/>
        <v>insert into x_t_invoice (TMP_ID,ID,DT, CLIENT_ID,EXTERNAL_ID,CONTRACT_ID,TOTAL_SUM,CURRENCY,DISCOUNT_TYPE,COMMISSION_TYPE,TYPE,LOYAL_CLIENTS,NDS,NDS_PCT,PERSON_ID) values (s_x_t_invoice.NEXTVAL, 32110042, date'2020-01-01',21210000011,'Б-32110042-1',1210000011,80000,'RUR',37,37,'y_invoice',0,1,20, 77532110042);insert into x_t_person (TMP_ID,ID) values (s_x_t_person.NEXTVAL, 77532110042);insert into x_t_act_internal(TMP_ID,ID,DT,CLIENT_ID,INVOICE_ID,HIDDEN,AMOUNT,EXTERNAL_ID,PAYMENT_TERM_DT,IS_LOYAL,TYPE) values (s_x_t_act_internal.NEXTVAL, 4321100421,date'2020-01-07',21210000011, 32110042    ,1,  80000  ,'43211004211',null, 0,'generic');insert into x_t_act_trans(TMP_ID, ACT_ID, CONSUME_ID, AMOUNT, AMOUNT_NDS, AMOUNT_NSP, NETTING, COMMISSION_TYPE) values (s_x_t_act_trans.NEXTVAL, 4321100421,  5532110042, 80000, 13333.3333333333,  0,null, 37);insert into x_t_consume (TMP_ID, ID, PARENT_ORDER_ID) values (s_x_t_consume.NEXTVAL, 5532110042,  9932110042);insert into x_t_order(TMP_ID, ID, SERVICE_ID, SERVICE_ORDER_ID, CLIENT_ID) values (s_x_t_order.NEXTVAL, 9932110042,  37,  7732110042,  532110042 );insert into x_mv_oebs_receipts_2(TMP_ID, INVOICE_EID, SUM, DT, DOC_DATE, COMISS_DATE, PAYMENT_NUMBER, SOURCE_TYPE) values (s_x_mv_oebs_receipts_2.NEXTVAL, 'Б-32110042-1', 80000, date'2020-01-31',date'2020-01-31', null, '888532110042' ,'PAYCASH');insert into x_yt_ar_direct_domain_stats (ID,IS_GRAY,DOMAIN,IS_BLACKLIST,SERVICE_ID,COST,BILLING_EXPORT_ID,FROM_DT,TILL_DT,SERVICE_ORDER_ID) values(s_x_yt_ar_direct_domain_stats.NEXTVAL, 0, 'd32110042', 0,37,3330000000,7732110042,  date'2020-01-01',to_date('2020-01-31'||' '||'23:59:59','YYYY-MM-DD HH24:MI:SS'),7732110042);</v>
      </c>
    </row>
    <row r="47" spans="1:73" s="67" customFormat="1" x14ac:dyDescent="0.35">
      <c r="A47" s="40">
        <v>12</v>
      </c>
      <c r="B47" s="41"/>
      <c r="C47" s="42" t="str">
        <f t="shared" si="0"/>
        <v>1210000012</v>
      </c>
      <c r="D47" s="42" t="str">
        <f t="shared" si="1"/>
        <v>1210000012/20</v>
      </c>
      <c r="E47" s="43" t="str">
        <f t="shared" si="23"/>
        <v>2020-01-01</v>
      </c>
      <c r="F47" s="43" t="str">
        <f t="shared" si="2"/>
        <v>2021-01-01</v>
      </c>
      <c r="G47" s="44" t="str">
        <f t="shared" si="3"/>
        <v>21210000012</v>
      </c>
      <c r="H47" s="45">
        <f t="shared" si="35"/>
        <v>2</v>
      </c>
      <c r="I47" s="46">
        <v>3</v>
      </c>
      <c r="J47" s="52">
        <f t="shared" si="31"/>
        <v>32110043</v>
      </c>
      <c r="K47" s="48" t="str">
        <f t="shared" si="25"/>
        <v>Б-32110043-1</v>
      </c>
      <c r="L47" s="49" t="str">
        <f t="shared" si="4"/>
        <v>2020-01-01</v>
      </c>
      <c r="M47" s="48" t="s">
        <v>87</v>
      </c>
      <c r="N47" s="50">
        <f t="shared" si="26"/>
        <v>80000</v>
      </c>
      <c r="O47" s="48" t="s">
        <v>88</v>
      </c>
      <c r="P47" s="46">
        <v>1</v>
      </c>
      <c r="Q47" s="48">
        <v>20</v>
      </c>
      <c r="R47" s="51">
        <f t="shared" si="36"/>
        <v>7</v>
      </c>
      <c r="S47" s="51">
        <v>7</v>
      </c>
      <c r="T47" s="52" t="str">
        <f t="shared" si="6"/>
        <v>4321100431</v>
      </c>
      <c r="U47" s="53" t="str">
        <f t="shared" si="27"/>
        <v>43211004311</v>
      </c>
      <c r="V47" s="48">
        <v>1</v>
      </c>
      <c r="W47" s="49" t="str">
        <f t="shared" ca="1" si="7"/>
        <v>2020-01-02</v>
      </c>
      <c r="X47" s="48"/>
      <c r="Y47" s="54">
        <v>80000</v>
      </c>
      <c r="Z47" s="54">
        <f t="shared" si="8"/>
        <v>13333.333333333328</v>
      </c>
      <c r="AA47" s="48">
        <v>0</v>
      </c>
      <c r="AB47" s="55" t="s">
        <v>89</v>
      </c>
      <c r="AC47" s="54">
        <f t="shared" si="9"/>
        <v>80000</v>
      </c>
      <c r="AD47" s="56">
        <v>0</v>
      </c>
      <c r="AE47" s="52">
        <f t="shared" si="32"/>
        <v>532110043</v>
      </c>
      <c r="AF47" s="58">
        <f t="shared" si="10"/>
        <v>66666.666666666672</v>
      </c>
      <c r="AG47" s="59"/>
      <c r="AH47" s="58">
        <f>AI47/1.2</f>
        <v>0</v>
      </c>
      <c r="AI47" s="109"/>
      <c r="AJ47" s="112"/>
      <c r="AK47" s="61" t="str">
        <f t="shared" si="13"/>
        <v>888532110043</v>
      </c>
      <c r="AL47" s="56" t="str">
        <f t="shared" si="14"/>
        <v>12100000121</v>
      </c>
      <c r="AM47" s="62"/>
      <c r="AN47" s="62"/>
      <c r="AO47" s="56" t="s">
        <v>89</v>
      </c>
      <c r="AP47" s="56" t="s">
        <v>89</v>
      </c>
      <c r="AQ47" s="56"/>
      <c r="AR47" s="56"/>
      <c r="AS47" s="63" t="str">
        <f t="shared" si="15"/>
        <v>888532110043</v>
      </c>
      <c r="AT47" s="61" t="str">
        <f t="shared" si="16"/>
        <v>5532110043</v>
      </c>
      <c r="AU47" s="53" t="str">
        <f t="shared" si="17"/>
        <v>9932110043</v>
      </c>
      <c r="AV47" s="53">
        <f t="shared" si="18"/>
        <v>7</v>
      </c>
      <c r="AW47" s="53" t="str">
        <f t="shared" si="19"/>
        <v>7732110043</v>
      </c>
      <c r="AX47" s="53" t="str">
        <f t="shared" si="29"/>
        <v>77532110043</v>
      </c>
      <c r="AY47" s="53">
        <v>0</v>
      </c>
      <c r="AZ47" s="53">
        <v>0</v>
      </c>
      <c r="BA47" s="49" t="str">
        <f t="shared" si="20"/>
        <v>2020-01-01</v>
      </c>
      <c r="BB47" s="49" t="str">
        <f t="shared" si="21"/>
        <v>2020-01-31</v>
      </c>
      <c r="BC47" s="64" t="s">
        <v>90</v>
      </c>
      <c r="BD47" s="65" t="str">
        <f>"a"&amp;J47</f>
        <v>a32110043</v>
      </c>
      <c r="BE47" s="61"/>
      <c r="BF47" s="61"/>
      <c r="BG47" s="55"/>
      <c r="BH47" s="53"/>
      <c r="BI47" s="53"/>
      <c r="BJ47" s="53"/>
      <c r="BK47" s="53"/>
      <c r="BL47" s="53"/>
      <c r="BM47" s="53"/>
      <c r="BN47" s="53"/>
      <c r="BO47" s="325" t="s">
        <v>115</v>
      </c>
      <c r="BP47" s="325">
        <v>1</v>
      </c>
      <c r="BQ47" s="50">
        <f>AF48</f>
        <v>66666.666666666672</v>
      </c>
      <c r="BR47" s="68">
        <f>BQ47*0.13</f>
        <v>8666.6666666666679</v>
      </c>
      <c r="BS47" s="68">
        <v>0</v>
      </c>
      <c r="BU47" s="357" t="str">
        <f t="shared" ca="1" si="22"/>
        <v>insert into x_t_contract2(TMP_ID,ID,EXTERNAL_ID,CLIENT_ID) values(s_x_t_contract2.NEXTVAL, 1210000012, '1210000012/20',21210000012);insert into x_t_contract_collateral(TMP_ID,ID,CONTRACT2_ID,DT,IS_SIGNED) values(s_x_t_contract_collateral.NEXTVAL, 12100000121, 1210000012, date'2020-01-01', date'2020-01-01');insert into x_mv_contract_signed_attr (TMP_ID,CONTRACT_ID,COLLATERAL_ID,CODE,VALUE_DT) values (s_x_mv_contract_signed_attr.NEXTVAL, 1210000012, 12100000121,'FINISH_DT' ,date'2021-01-01');insert into x_mv_contract_signed_attr_hist(TMP_ID,VALUE_NUM,UPDATE_DT,CONTRACT2_ID,CODE,CL_DT,STAMP,DT) values(s_x_mv_contract_signed_attr_hist.NEXTVAL, 1, date'2020-01-01', 1210000012,'FIRM',date'2020-01-01',888532110043,date'2020-01-01');insert into x_mv_contract_signed_attr_hist(TMP_ID,VALUE_NUM,UPDATE_DT,CONTRACT2_ID,CODE,CL_DT,STAMP,DT) values(s_x_mv_contract_signed_attr_hist.NEXTVAL, 2, date'2020-01-01', 1210000012,'WHOLESALE_AGENT_PREMIUM_AWARDS_SCALE_TYPE',date'2020-01-01',888532110043,date'2020-01-01');insert into x_mv_contract_signed_attr_hist(TMP_ID,VALUE_NUM,UPDATE_DT,CONTRACT2_ID,CODE,CL_DT,STAMP,DT) values(s_x_mv_contract_signed_attr_hist.NEXTVAL, 3, date'2020-01-01', 1210000012,'PAYMENT_TYPE',date'2020-01-01',888532110043,date'2020-01-01');insert into x_t_invoice (TMP_ID,ID,DT, CLIENT_ID,EXTERNAL_ID,CONTRACT_ID,TOTAL_SUM,CURRENCY,DISCOUNT_TYPE,COMMISSION_TYPE,TYPE,LOYAL_CLIENTS,NDS,NDS_PCT,PERSON_ID) values (s_x_t_invoice.NEXTVAL, 32110043, date'2020-01-01',21210000012,'Б-32110043-1',1210000012,80000,'RUR',7,7,'y_invoice',0,1,20, 77532110043);insert into x_t_person (TMP_ID,ID) values (s_x_t_person.NEXTVAL, 77532110043);insert into x_t_act_internal(TMP_ID,ID,DT,CLIENT_ID,INVOICE_ID,HIDDEN,AMOUNT,EXTERNAL_ID,PAYMENT_TERM_DT,IS_LOYAL,TYPE) values (s_x_t_act_internal.NEXTVAL, 4321100431,date'2020-01-02',21210000012, 32110043    ,1,  80000  ,'43211004311',null, 0,'generic');insert into x_t_act_trans(TMP_ID, ACT_ID, CONSUME_ID, AMOUNT, AMOUNT_NDS, AMOUNT_NSP, NETTING, COMMISSION_TYPE) values (s_x_t_act_trans.NEXTVAL, 4321100431,  5532110043, 80000, 13333.3333333333,  0,null, 7);insert into x_t_consume (TMP_ID, ID, PARENT_ORDER_ID) values (s_x_t_consume.NEXTVAL, 5532110043,  9932110043);insert into x_t_order(TMP_ID, ID, SERVICE_ID, SERVICE_ORDER_ID, CLIENT_ID) values (s_x_t_order.NEXTVAL, 9932110043,  7,  7732110043,  532110043 );insert into x_yt_ar_direct_domain_stats (ID,IS_GRAY,DOMAIN,IS_BLACKLIST,SERVICE_ID,COST,BILLING_EXPORT_ID,FROM_DT,TILL_DT,SERVICE_ORDER_ID) values(s_x_yt_ar_direct_domain_stats.NEXTVAL, 0, 'a32110043', 0,7,3330000000,7732110043,  date'2020-01-01',to_date('2020-01-31'||' '||'23:59:59','YYYY-MM-DD HH24:MI:SS'),7732110043);</v>
      </c>
    </row>
    <row r="48" spans="1:73" s="67" customFormat="1" x14ac:dyDescent="0.35">
      <c r="A48" s="40">
        <v>12</v>
      </c>
      <c r="B48" s="41"/>
      <c r="C48" s="42" t="str">
        <f t="shared" si="0"/>
        <v>1210000012</v>
      </c>
      <c r="D48" s="42" t="str">
        <f t="shared" si="1"/>
        <v>1210000012/20</v>
      </c>
      <c r="E48" s="43" t="str">
        <f t="shared" si="23"/>
        <v>2020-01-01</v>
      </c>
      <c r="F48" s="43" t="str">
        <f t="shared" si="2"/>
        <v>2021-01-01</v>
      </c>
      <c r="G48" s="44" t="str">
        <f t="shared" si="3"/>
        <v>21210000012</v>
      </c>
      <c r="H48" s="45">
        <f t="shared" si="35"/>
        <v>2</v>
      </c>
      <c r="I48" s="46">
        <v>3</v>
      </c>
      <c r="J48" s="52">
        <f t="shared" si="31"/>
        <v>32110044</v>
      </c>
      <c r="K48" s="48" t="str">
        <f t="shared" si="25"/>
        <v>Б-32110044-1</v>
      </c>
      <c r="L48" s="49" t="str">
        <f t="shared" si="4"/>
        <v>2020-01-01</v>
      </c>
      <c r="M48" s="48" t="s">
        <v>87</v>
      </c>
      <c r="N48" s="50">
        <f t="shared" si="26"/>
        <v>80000</v>
      </c>
      <c r="O48" s="48" t="s">
        <v>88</v>
      </c>
      <c r="P48" s="46">
        <v>1</v>
      </c>
      <c r="Q48" s="48">
        <v>20</v>
      </c>
      <c r="R48" s="70">
        <f t="shared" si="36"/>
        <v>1</v>
      </c>
      <c r="S48" s="70">
        <v>1</v>
      </c>
      <c r="T48" s="52" t="str">
        <f t="shared" si="6"/>
        <v>4321100441</v>
      </c>
      <c r="U48" s="53" t="str">
        <f t="shared" si="27"/>
        <v>43211004411</v>
      </c>
      <c r="V48" s="48">
        <v>1</v>
      </c>
      <c r="W48" s="49" t="str">
        <f t="shared" ca="1" si="7"/>
        <v>2020-01-09</v>
      </c>
      <c r="X48" s="48"/>
      <c r="Y48" s="54">
        <v>80000</v>
      </c>
      <c r="Z48" s="54">
        <f t="shared" si="8"/>
        <v>13333.333333333328</v>
      </c>
      <c r="AA48" s="48">
        <v>0</v>
      </c>
      <c r="AB48" s="55" t="s">
        <v>89</v>
      </c>
      <c r="AC48" s="54">
        <f t="shared" si="9"/>
        <v>80000</v>
      </c>
      <c r="AD48" s="56">
        <v>0</v>
      </c>
      <c r="AE48" s="52">
        <f t="shared" si="32"/>
        <v>532110044</v>
      </c>
      <c r="AF48" s="58">
        <f t="shared" si="10"/>
        <v>66666.666666666672</v>
      </c>
      <c r="AG48" s="71">
        <f>SUM(AF47:AF49)</f>
        <v>200000</v>
      </c>
      <c r="AH48" s="58">
        <f>AI48/1.2</f>
        <v>0</v>
      </c>
      <c r="AI48" s="109"/>
      <c r="AJ48" s="112"/>
      <c r="AK48" s="61" t="str">
        <f t="shared" si="13"/>
        <v>888532110044</v>
      </c>
      <c r="AL48" s="56" t="str">
        <f t="shared" si="14"/>
        <v>12100000121</v>
      </c>
      <c r="AM48" s="62"/>
      <c r="AN48" s="62"/>
      <c r="AO48" s="56" t="s">
        <v>89</v>
      </c>
      <c r="AP48" s="56" t="s">
        <v>89</v>
      </c>
      <c r="AQ48" s="56"/>
      <c r="AR48" s="56"/>
      <c r="AS48" s="63" t="str">
        <f t="shared" si="15"/>
        <v>888532110044</v>
      </c>
      <c r="AT48" s="61" t="str">
        <f t="shared" si="16"/>
        <v>5532110044</v>
      </c>
      <c r="AU48" s="53" t="str">
        <f t="shared" si="17"/>
        <v>9932110044</v>
      </c>
      <c r="AV48" s="53">
        <f t="shared" si="18"/>
        <v>1</v>
      </c>
      <c r="AW48" s="53" t="str">
        <f t="shared" si="19"/>
        <v>7732110044</v>
      </c>
      <c r="AX48" s="53" t="str">
        <f t="shared" si="29"/>
        <v>77532110044</v>
      </c>
      <c r="AY48" s="53">
        <v>0</v>
      </c>
      <c r="AZ48" s="53">
        <v>0</v>
      </c>
      <c r="BA48" s="49" t="str">
        <f t="shared" si="20"/>
        <v>2020-01-01</v>
      </c>
      <c r="BB48" s="49" t="str">
        <f t="shared" si="21"/>
        <v>2020-01-31</v>
      </c>
      <c r="BC48" s="64" t="s">
        <v>90</v>
      </c>
      <c r="BD48" s="65" t="str">
        <f>"a"&amp;J48</f>
        <v>a32110044</v>
      </c>
      <c r="BE48" s="61"/>
      <c r="BF48" s="61"/>
      <c r="BG48" s="55"/>
      <c r="BH48" s="53"/>
      <c r="BI48" s="53"/>
      <c r="BJ48" s="53"/>
      <c r="BK48" s="53"/>
      <c r="BL48" s="53"/>
      <c r="BM48" s="53"/>
      <c r="BN48" s="53"/>
      <c r="BO48" s="325" t="s">
        <v>116</v>
      </c>
      <c r="BP48" s="325">
        <v>37</v>
      </c>
      <c r="BQ48" s="50">
        <f>AF49</f>
        <v>66666.666666666672</v>
      </c>
      <c r="BR48" s="68">
        <f>BQ48*0.11</f>
        <v>7333.3333333333339</v>
      </c>
      <c r="BS48" s="68">
        <v>0</v>
      </c>
      <c r="BU48" s="357" t="str">
        <f t="shared" ca="1" si="22"/>
        <v>insert into x_t_invoice (TMP_ID,ID,DT, CLIENT_ID,EXTERNAL_ID,CONTRACT_ID,TOTAL_SUM,CURRENCY,DISCOUNT_TYPE,COMMISSION_TYPE,TYPE,LOYAL_CLIENTS,NDS,NDS_PCT,PERSON_ID) values (s_x_t_invoice.NEXTVAL, 32110044, date'2020-01-01',21210000012,'Б-32110044-1',1210000012,80000,'RUR',1,1,'y_invoice',0,1,20, 77532110044);insert into x_t_person (TMP_ID,ID) values (s_x_t_person.NEXTVAL, 77532110044);insert into x_t_act_internal(TMP_ID,ID,DT,CLIENT_ID,INVOICE_ID,HIDDEN,AMOUNT,EXTERNAL_ID,PAYMENT_TERM_DT,IS_LOYAL,TYPE) values (s_x_t_act_internal.NEXTVAL, 4321100441,date'2020-01-09',21210000012, 32110044    ,1,  80000  ,'43211004411',null, 0,'generic');insert into x_t_act_trans(TMP_ID, ACT_ID, CONSUME_ID, AMOUNT, AMOUNT_NDS, AMOUNT_NSP, NETTING, COMMISSION_TYPE) values (s_x_t_act_trans.NEXTVAL, 4321100441,  5532110044, 80000, 13333.3333333333,  0,null, 1);insert into x_t_consume (TMP_ID, ID, PARENT_ORDER_ID) values (s_x_t_consume.NEXTVAL, 5532110044,  9932110044);insert into x_t_order(TMP_ID, ID, SERVICE_ID, SERVICE_ORDER_ID, CLIENT_ID) values (s_x_t_order.NEXTVAL, 9932110044,  1,  7732110044,  532110044 );insert into x_yt_ar_direct_domain_stats (ID,IS_GRAY,DOMAIN,IS_BLACKLIST,SERVICE_ID,COST,BILLING_EXPORT_ID,FROM_DT,TILL_DT,SERVICE_ORDER_ID) values(s_x_yt_ar_direct_domain_stats.NEXTVAL, 0, 'a32110044', 0,1,3330000000,7732110044,  date'2020-01-01',to_date('2020-01-31'||' '||'23:59:59','YYYY-MM-DD HH24:MI:SS'),7732110044);</v>
      </c>
    </row>
    <row r="49" spans="1:73" s="100" customFormat="1" ht="15" customHeight="1" thickBot="1" x14ac:dyDescent="0.4">
      <c r="A49" s="74">
        <v>12</v>
      </c>
      <c r="B49" s="75"/>
      <c r="C49" s="76" t="str">
        <f t="shared" si="0"/>
        <v>1210000012</v>
      </c>
      <c r="D49" s="76" t="str">
        <f t="shared" si="1"/>
        <v>1210000012/20</v>
      </c>
      <c r="E49" s="77" t="str">
        <f t="shared" si="23"/>
        <v>2020-01-01</v>
      </c>
      <c r="F49" s="77" t="str">
        <f t="shared" si="2"/>
        <v>2021-01-01</v>
      </c>
      <c r="G49" s="78" t="str">
        <f t="shared" si="3"/>
        <v>21210000012</v>
      </c>
      <c r="H49" s="79">
        <f t="shared" si="35"/>
        <v>2</v>
      </c>
      <c r="I49" s="80">
        <v>3</v>
      </c>
      <c r="J49" s="81">
        <f t="shared" si="31"/>
        <v>32110045</v>
      </c>
      <c r="K49" s="82" t="str">
        <f t="shared" si="25"/>
        <v>Б-32110045-1</v>
      </c>
      <c r="L49" s="83" t="str">
        <f t="shared" si="4"/>
        <v>2020-01-01</v>
      </c>
      <c r="M49" s="82" t="s">
        <v>87</v>
      </c>
      <c r="N49" s="84">
        <f t="shared" si="26"/>
        <v>80000</v>
      </c>
      <c r="O49" s="82" t="s">
        <v>88</v>
      </c>
      <c r="P49" s="80">
        <v>1</v>
      </c>
      <c r="Q49" s="82">
        <v>20</v>
      </c>
      <c r="R49" s="86">
        <f t="shared" si="36"/>
        <v>37</v>
      </c>
      <c r="S49" s="86">
        <v>37</v>
      </c>
      <c r="T49" s="81" t="str">
        <f t="shared" si="6"/>
        <v>4321100451</v>
      </c>
      <c r="U49" s="87" t="str">
        <f t="shared" si="27"/>
        <v>43211004511</v>
      </c>
      <c r="V49" s="82">
        <v>1</v>
      </c>
      <c r="W49" s="83" t="str">
        <f t="shared" ca="1" si="7"/>
        <v>2020-01-08</v>
      </c>
      <c r="X49" s="82"/>
      <c r="Y49" s="88">
        <v>80000</v>
      </c>
      <c r="Z49" s="88">
        <f t="shared" si="8"/>
        <v>13333.333333333328</v>
      </c>
      <c r="AA49" s="82">
        <v>0</v>
      </c>
      <c r="AB49" s="89" t="s">
        <v>89</v>
      </c>
      <c r="AC49" s="88">
        <f t="shared" si="9"/>
        <v>80000</v>
      </c>
      <c r="AD49" s="90">
        <v>0</v>
      </c>
      <c r="AE49" s="81">
        <f t="shared" si="32"/>
        <v>532110045</v>
      </c>
      <c r="AF49" s="91">
        <f t="shared" si="10"/>
        <v>66666.666666666672</v>
      </c>
      <c r="AG49" s="92"/>
      <c r="AH49" s="91">
        <f>AI49/1.2</f>
        <v>0</v>
      </c>
      <c r="AI49" s="113"/>
      <c r="AJ49" s="114"/>
      <c r="AK49" s="94" t="str">
        <f t="shared" si="13"/>
        <v>888532110045</v>
      </c>
      <c r="AL49" s="90" t="str">
        <f t="shared" si="14"/>
        <v>12100000121</v>
      </c>
      <c r="AM49" s="95"/>
      <c r="AN49" s="95"/>
      <c r="AO49" s="90" t="s">
        <v>89</v>
      </c>
      <c r="AP49" s="90" t="s">
        <v>89</v>
      </c>
      <c r="AQ49" s="90"/>
      <c r="AR49" s="90"/>
      <c r="AS49" s="96" t="str">
        <f t="shared" si="15"/>
        <v>888532110045</v>
      </c>
      <c r="AT49" s="94" t="str">
        <f t="shared" si="16"/>
        <v>5532110045</v>
      </c>
      <c r="AU49" s="87" t="str">
        <f t="shared" si="17"/>
        <v>9932110045</v>
      </c>
      <c r="AV49" s="87">
        <f t="shared" si="18"/>
        <v>37</v>
      </c>
      <c r="AW49" s="87" t="str">
        <f t="shared" si="19"/>
        <v>7732110045</v>
      </c>
      <c r="AX49" s="87" t="str">
        <f t="shared" si="29"/>
        <v>77532110045</v>
      </c>
      <c r="AY49" s="87">
        <v>0</v>
      </c>
      <c r="AZ49" s="87">
        <v>0</v>
      </c>
      <c r="BA49" s="83" t="str">
        <f t="shared" si="20"/>
        <v>2020-01-01</v>
      </c>
      <c r="BB49" s="83" t="str">
        <f t="shared" si="21"/>
        <v>2020-01-31</v>
      </c>
      <c r="BC49" s="97" t="s">
        <v>90</v>
      </c>
      <c r="BD49" s="98" t="str">
        <f>"d"&amp;J49</f>
        <v>d32110045</v>
      </c>
      <c r="BE49" s="98"/>
      <c r="BF49" s="98"/>
      <c r="BG49" s="98"/>
      <c r="BH49" s="87"/>
      <c r="BI49" s="87"/>
      <c r="BJ49" s="87"/>
      <c r="BK49" s="87"/>
      <c r="BL49" s="87"/>
      <c r="BM49" s="87"/>
      <c r="BN49" s="87"/>
      <c r="BO49" s="326"/>
      <c r="BP49" s="326"/>
      <c r="BQ49" s="84"/>
      <c r="BR49" s="101"/>
      <c r="BS49" s="99"/>
      <c r="BU49" s="357" t="str">
        <f t="shared" ca="1" si="22"/>
        <v>insert into x_t_invoice (TMP_ID,ID,DT, CLIENT_ID,EXTERNAL_ID,CONTRACT_ID,TOTAL_SUM,CURRENCY,DISCOUNT_TYPE,COMMISSION_TYPE,TYPE,LOYAL_CLIENTS,NDS,NDS_PCT,PERSON_ID) values (s_x_t_invoice.NEXTVAL, 32110045, date'2020-01-01',21210000012,'Б-32110045-1',1210000012,80000,'RUR',37,37,'y_invoice',0,1,20, 77532110045);insert into x_t_person (TMP_ID,ID) values (s_x_t_person.NEXTVAL, 77532110045);insert into x_t_act_internal(TMP_ID,ID,DT,CLIENT_ID,INVOICE_ID,HIDDEN,AMOUNT,EXTERNAL_ID,PAYMENT_TERM_DT,IS_LOYAL,TYPE) values (s_x_t_act_internal.NEXTVAL, 4321100451,date'2020-01-08',21210000012, 32110045    ,1,  80000  ,'43211004511',null, 0,'generic');insert into x_t_act_trans(TMP_ID, ACT_ID, CONSUME_ID, AMOUNT, AMOUNT_NDS, AMOUNT_NSP, NETTING, COMMISSION_TYPE) values (s_x_t_act_trans.NEXTVAL, 4321100451,  5532110045, 80000, 13333.3333333333,  0,null, 37);insert into x_t_consume (TMP_ID, ID, PARENT_ORDER_ID) values (s_x_t_consume.NEXTVAL, 5532110045,  9932110045);insert into x_t_order(TMP_ID, ID, SERVICE_ID, SERVICE_ORDER_ID, CLIENT_ID) values (s_x_t_order.NEXTVAL, 9932110045,  37,  7732110045,  532110045 );insert into x_yt_ar_direct_domain_stats (ID,IS_GRAY,DOMAIN,IS_BLACKLIST,SERVICE_ID,COST,BILLING_EXPORT_ID,FROM_DT,TILL_DT,SERVICE_ORDER_ID) values(s_x_yt_ar_direct_domain_stats.NEXTVAL, 0, 'd32110045', 0,37,3330000000,7732110045,  date'2020-01-01',to_date('2020-01-31'||' '||'23:59:59','YYYY-MM-DD HH24:MI:SS'),7732110045);</v>
      </c>
    </row>
    <row r="50" spans="1:73" s="100" customFormat="1" ht="15" thickBot="1" x14ac:dyDescent="0.4">
      <c r="A50" s="74">
        <v>13</v>
      </c>
      <c r="B50" s="75"/>
      <c r="C50" s="76" t="str">
        <f t="shared" si="0"/>
        <v>1210000013</v>
      </c>
      <c r="D50" s="76" t="str">
        <f t="shared" si="1"/>
        <v>1210000013/20</v>
      </c>
      <c r="E50" s="77" t="str">
        <f t="shared" si="23"/>
        <v>2020-01-01</v>
      </c>
      <c r="F50" s="77" t="str">
        <f t="shared" si="2"/>
        <v>2021-01-01</v>
      </c>
      <c r="G50" s="78" t="str">
        <f t="shared" si="3"/>
        <v>21210000013</v>
      </c>
      <c r="H50" s="79">
        <f t="shared" si="35"/>
        <v>2</v>
      </c>
      <c r="I50" s="80">
        <v>3</v>
      </c>
      <c r="J50" s="81">
        <f t="shared" si="31"/>
        <v>32110046</v>
      </c>
      <c r="K50" s="82" t="str">
        <f t="shared" si="25"/>
        <v>Б-32110046-1</v>
      </c>
      <c r="L50" s="83" t="str">
        <f t="shared" si="4"/>
        <v>2020-01-01</v>
      </c>
      <c r="M50" s="82" t="s">
        <v>87</v>
      </c>
      <c r="N50" s="84">
        <f t="shared" si="26"/>
        <v>240000</v>
      </c>
      <c r="O50" s="82" t="s">
        <v>88</v>
      </c>
      <c r="P50" s="80">
        <v>1</v>
      </c>
      <c r="Q50" s="82">
        <v>20</v>
      </c>
      <c r="R50" s="115">
        <f t="shared" si="36"/>
        <v>1</v>
      </c>
      <c r="S50" s="115">
        <v>1</v>
      </c>
      <c r="T50" s="81" t="str">
        <f t="shared" si="6"/>
        <v>4321100461</v>
      </c>
      <c r="U50" s="87" t="str">
        <f t="shared" si="27"/>
        <v>43211004611</v>
      </c>
      <c r="V50" s="82">
        <v>1</v>
      </c>
      <c r="W50" s="83" t="str">
        <f t="shared" ca="1" si="7"/>
        <v>2020-01-07</v>
      </c>
      <c r="X50" s="82"/>
      <c r="Y50" s="88">
        <v>240000</v>
      </c>
      <c r="Z50" s="88">
        <f t="shared" si="8"/>
        <v>40000</v>
      </c>
      <c r="AA50" s="82">
        <v>0</v>
      </c>
      <c r="AB50" s="89" t="s">
        <v>89</v>
      </c>
      <c r="AC50" s="88">
        <f t="shared" si="9"/>
        <v>240000</v>
      </c>
      <c r="AD50" s="90">
        <v>0</v>
      </c>
      <c r="AE50" s="81">
        <f t="shared" si="32"/>
        <v>532110046</v>
      </c>
      <c r="AF50" s="91">
        <f t="shared" si="10"/>
        <v>200000</v>
      </c>
      <c r="AG50" s="92"/>
      <c r="AH50" s="91">
        <f>AI50/(1+Q50/100)</f>
        <v>200000</v>
      </c>
      <c r="AI50" s="93">
        <f t="shared" ref="AI50:AI56" si="37">Y50</f>
        <v>240000</v>
      </c>
      <c r="AJ50" s="83" t="str">
        <f t="shared" ref="AJ50:AJ59" si="38">TEXT(DATE(YEAR($F$2),MONTH($F$2)+1,0),"ГГГГ-ММ-ДД")</f>
        <v>2020-01-31</v>
      </c>
      <c r="AK50" s="94" t="str">
        <f t="shared" si="13"/>
        <v>888532110046</v>
      </c>
      <c r="AL50" s="90" t="str">
        <f t="shared" si="14"/>
        <v>12100000131</v>
      </c>
      <c r="AM50" s="95"/>
      <c r="AN50" s="95"/>
      <c r="AO50" s="90" t="s">
        <v>89</v>
      </c>
      <c r="AP50" s="90" t="s">
        <v>89</v>
      </c>
      <c r="AQ50" s="90"/>
      <c r="AR50" s="90"/>
      <c r="AS50" s="96" t="str">
        <f t="shared" si="15"/>
        <v>888532110046</v>
      </c>
      <c r="AT50" s="94" t="str">
        <f t="shared" si="16"/>
        <v>5532110046</v>
      </c>
      <c r="AU50" s="87" t="str">
        <f t="shared" si="17"/>
        <v>9932110046</v>
      </c>
      <c r="AV50" s="87">
        <f t="shared" si="18"/>
        <v>1</v>
      </c>
      <c r="AW50" s="87" t="str">
        <f t="shared" si="19"/>
        <v>7732110046</v>
      </c>
      <c r="AX50" s="87" t="str">
        <f t="shared" si="29"/>
        <v>77532110046</v>
      </c>
      <c r="AY50" s="87">
        <v>0</v>
      </c>
      <c r="AZ50" s="87">
        <v>0</v>
      </c>
      <c r="BA50" s="83" t="str">
        <f t="shared" si="20"/>
        <v>2020-01-01</v>
      </c>
      <c r="BB50" s="83" t="str">
        <f t="shared" si="21"/>
        <v>2020-01-31</v>
      </c>
      <c r="BC50" s="97" t="s">
        <v>90</v>
      </c>
      <c r="BD50" s="98" t="str">
        <f>"a"&amp;J50</f>
        <v>a32110046</v>
      </c>
      <c r="BE50" s="94"/>
      <c r="BF50" s="94"/>
      <c r="BG50" s="89"/>
      <c r="BH50" s="87"/>
      <c r="BI50" s="87"/>
      <c r="BJ50" s="87"/>
      <c r="BK50" s="87"/>
      <c r="BL50" s="87"/>
      <c r="BM50" s="87"/>
      <c r="BN50" s="87"/>
      <c r="BO50" s="326" t="s">
        <v>117</v>
      </c>
      <c r="BP50" s="326">
        <v>1</v>
      </c>
      <c r="BQ50" s="84">
        <f t="shared" ref="BQ50:BQ56" si="39">AF50</f>
        <v>200000</v>
      </c>
      <c r="BR50" s="99">
        <f>BQ50*0.13</f>
        <v>26000</v>
      </c>
      <c r="BS50" s="99">
        <f>BR50</f>
        <v>26000</v>
      </c>
      <c r="BU50" s="357" t="str">
        <f t="shared" ca="1" si="22"/>
        <v>insert into x_t_contract2(TMP_ID,ID,EXTERNAL_ID,CLIENT_ID) values(s_x_t_contract2.NEXTVAL, 1210000013, '1210000013/20',21210000013);insert into x_t_contract_collateral(TMP_ID,ID,CONTRACT2_ID,DT,IS_SIGNED) values(s_x_t_contract_collateral.NEXTVAL, 12100000131, 1210000013, date'2020-01-01', date'2020-01-01');insert into x_mv_contract_signed_attr (TMP_ID,CONTRACT_ID,COLLATERAL_ID,CODE,VALUE_DT) values (s_x_mv_contract_signed_attr.NEXTVAL, 1210000013, 12100000131,'FINISH_DT' ,date'2021-01-01');insert into x_mv_contract_signed_attr_hist(TMP_ID,VALUE_NUM,UPDATE_DT,CONTRACT2_ID,CODE,CL_DT,STAMP,DT) values(s_x_mv_contract_signed_attr_hist.NEXTVAL, 1, date'2020-01-01', 1210000013,'FIRM',date'2020-01-01',888532110046,date'2020-01-01');insert into x_mv_contract_signed_attr_hist(TMP_ID,VALUE_NUM,UPDATE_DT,CONTRACT2_ID,CODE,CL_DT,STAMP,DT) values(s_x_mv_contract_signed_attr_hist.NEXTVAL, 2, date'2020-01-01', 1210000013,'WHOLESALE_AGENT_PREMIUM_AWARDS_SCALE_TYPE',date'2020-01-01',888532110046,date'2020-01-01');insert into x_mv_contract_signed_attr_hist(TMP_ID,VALUE_NUM,UPDATE_DT,CONTRACT2_ID,CODE,CL_DT,STAMP,DT) values(s_x_mv_contract_signed_attr_hist.NEXTVAL, 3, date'2020-01-01', 1210000013,'PAYMENT_TYPE',date'2020-01-01',888532110046,date'2020-01-01');insert into x_t_invoice (TMP_ID,ID,DT, CLIENT_ID,EXTERNAL_ID,CONTRACT_ID,TOTAL_SUM,CURRENCY,DISCOUNT_TYPE,COMMISSION_TYPE,TYPE,LOYAL_CLIENTS,NDS,NDS_PCT,PERSON_ID) values (s_x_t_invoice.NEXTVAL, 32110046, date'2020-01-01',21210000013,'Б-32110046-1',1210000013,240000,'RUR',1,1,'y_invoice',0,1,20, 77532110046);insert into x_t_person (TMP_ID,ID) values (s_x_t_person.NEXTVAL, 77532110046);insert into x_t_act_internal(TMP_ID,ID,DT,CLIENT_ID,INVOICE_ID,HIDDEN,AMOUNT,EXTERNAL_ID,PAYMENT_TERM_DT,IS_LOYAL,TYPE) values (s_x_t_act_internal.NEXTVAL, 4321100461,date'2020-01-07',21210000013, 32110046    ,1,  240000  ,'43211004611',null, 0,'generic');insert into x_t_act_trans(TMP_ID, ACT_ID, CONSUME_ID, AMOUNT, AMOUNT_NDS, AMOUNT_NSP, NETTING, COMMISSION_TYPE) values (s_x_t_act_trans.NEXTVAL, 4321100461,  5532110046, 240000, 40000,  0,null, 1);insert into x_t_consume (TMP_ID, ID, PARENT_ORDER_ID) values (s_x_t_consume.NEXTVAL, 5532110046,  9932110046);insert into x_t_order(TMP_ID, ID, SERVICE_ID, SERVICE_ORDER_ID, CLIENT_ID) values (s_x_t_order.NEXTVAL, 9932110046,  1,  7732110046,  532110046 );insert into x_mv_oebs_receipts_2(TMP_ID, INVOICE_EID, SUM, DT, DOC_DATE, COMISS_DATE, PAYMENT_NUMBER, SOURCE_TYPE) values (s_x_mv_oebs_receipts_2.NEXTVAL, 'Б-32110046-1', 240000, date'2020-01-31',date'2020-01-31', null, '888532110046' ,'PAYCASH');insert into x_yt_ar_direct_domain_stats (ID,IS_GRAY,DOMAIN,IS_BLACKLIST,SERVICE_ID,COST,BILLING_EXPORT_ID,FROM_DT,TILL_DT,SERVICE_ORDER_ID) values(s_x_yt_ar_direct_domain_stats.NEXTVAL, 0, 'a32110046', 0,1,3330000000,7732110046,  date'2020-01-01',to_date('2020-01-31'||' '||'23:59:59','YYYY-MM-DD HH24:MI:SS'),7732110046);</v>
      </c>
    </row>
    <row r="51" spans="1:73" s="100" customFormat="1" ht="15" thickBot="1" x14ac:dyDescent="0.4">
      <c r="A51" s="74">
        <v>14</v>
      </c>
      <c r="B51" s="75"/>
      <c r="C51" s="76" t="str">
        <f t="shared" si="0"/>
        <v>1210000014</v>
      </c>
      <c r="D51" s="76" t="str">
        <f t="shared" si="1"/>
        <v>1210000014/20</v>
      </c>
      <c r="E51" s="77" t="str">
        <f t="shared" si="23"/>
        <v>2020-01-01</v>
      </c>
      <c r="F51" s="77" t="str">
        <f t="shared" si="2"/>
        <v>2021-01-01</v>
      </c>
      <c r="G51" s="78" t="str">
        <f t="shared" si="3"/>
        <v>21210000014</v>
      </c>
      <c r="H51" s="79">
        <f t="shared" si="35"/>
        <v>2</v>
      </c>
      <c r="I51" s="80">
        <v>3</v>
      </c>
      <c r="J51" s="81">
        <f t="shared" si="31"/>
        <v>32110047</v>
      </c>
      <c r="K51" s="82" t="str">
        <f t="shared" si="25"/>
        <v>Б-32110047-1</v>
      </c>
      <c r="L51" s="83" t="str">
        <f t="shared" si="4"/>
        <v>2020-01-01</v>
      </c>
      <c r="M51" s="82" t="s">
        <v>87</v>
      </c>
      <c r="N51" s="84">
        <f t="shared" si="26"/>
        <v>240000</v>
      </c>
      <c r="O51" s="82" t="s">
        <v>88</v>
      </c>
      <c r="P51" s="80">
        <v>1</v>
      </c>
      <c r="Q51" s="82">
        <v>20</v>
      </c>
      <c r="R51" s="85">
        <f t="shared" si="36"/>
        <v>2</v>
      </c>
      <c r="S51" s="85">
        <v>2</v>
      </c>
      <c r="T51" s="81" t="str">
        <f t="shared" si="6"/>
        <v>4321100471</v>
      </c>
      <c r="U51" s="87" t="str">
        <f t="shared" si="27"/>
        <v>43211004711</v>
      </c>
      <c r="V51" s="82">
        <v>1</v>
      </c>
      <c r="W51" s="83" t="str">
        <f t="shared" ca="1" si="7"/>
        <v>2020-01-01</v>
      </c>
      <c r="X51" s="82"/>
      <c r="Y51" s="88">
        <v>240000</v>
      </c>
      <c r="Z51" s="88">
        <f t="shared" si="8"/>
        <v>40000</v>
      </c>
      <c r="AA51" s="82">
        <v>0</v>
      </c>
      <c r="AB51" s="89" t="s">
        <v>89</v>
      </c>
      <c r="AC51" s="88">
        <f t="shared" si="9"/>
        <v>240000</v>
      </c>
      <c r="AD51" s="90">
        <v>0</v>
      </c>
      <c r="AE51" s="81">
        <f t="shared" si="32"/>
        <v>532110047</v>
      </c>
      <c r="AF51" s="91">
        <f t="shared" si="10"/>
        <v>200000</v>
      </c>
      <c r="AG51" s="92"/>
      <c r="AH51" s="91">
        <f t="shared" ref="AH51:AH59" si="40">AI51/(1+Q51/100)</f>
        <v>200000</v>
      </c>
      <c r="AI51" s="93">
        <f t="shared" si="37"/>
        <v>240000</v>
      </c>
      <c r="AJ51" s="83" t="str">
        <f t="shared" si="38"/>
        <v>2020-01-31</v>
      </c>
      <c r="AK51" s="94" t="str">
        <f t="shared" si="13"/>
        <v>888532110047</v>
      </c>
      <c r="AL51" s="90" t="str">
        <f t="shared" si="14"/>
        <v>12100000141</v>
      </c>
      <c r="AM51" s="95"/>
      <c r="AN51" s="95"/>
      <c r="AO51" s="90" t="s">
        <v>89</v>
      </c>
      <c r="AP51" s="90" t="s">
        <v>89</v>
      </c>
      <c r="AQ51" s="90"/>
      <c r="AR51" s="90"/>
      <c r="AS51" s="96" t="str">
        <f t="shared" si="15"/>
        <v>888532110047</v>
      </c>
      <c r="AT51" s="94" t="str">
        <f t="shared" si="16"/>
        <v>5532110047</v>
      </c>
      <c r="AU51" s="87" t="str">
        <f t="shared" si="17"/>
        <v>9932110047</v>
      </c>
      <c r="AV51" s="87">
        <f t="shared" si="18"/>
        <v>2</v>
      </c>
      <c r="AW51" s="87" t="str">
        <f t="shared" si="19"/>
        <v>7732110047</v>
      </c>
      <c r="AX51" s="87" t="str">
        <f t="shared" si="29"/>
        <v>77532110047</v>
      </c>
      <c r="AY51" s="87">
        <v>0</v>
      </c>
      <c r="AZ51" s="87">
        <v>0</v>
      </c>
      <c r="BA51" s="83" t="str">
        <f t="shared" si="20"/>
        <v>2020-01-01</v>
      </c>
      <c r="BB51" s="83" t="str">
        <f t="shared" si="21"/>
        <v>2020-01-31</v>
      </c>
      <c r="BC51" s="97" t="s">
        <v>92</v>
      </c>
      <c r="BD51" s="98" t="str">
        <f>"b"&amp;J51</f>
        <v>b32110047</v>
      </c>
      <c r="BE51" s="98"/>
      <c r="BF51" s="98"/>
      <c r="BG51" s="98"/>
      <c r="BH51" s="87"/>
      <c r="BI51" s="87"/>
      <c r="BJ51" s="87"/>
      <c r="BK51" s="87"/>
      <c r="BL51" s="87"/>
      <c r="BM51" s="87"/>
      <c r="BN51" s="87"/>
      <c r="BO51" s="326" t="s">
        <v>118</v>
      </c>
      <c r="BP51" s="326">
        <v>2</v>
      </c>
      <c r="BQ51" s="84">
        <f t="shared" si="39"/>
        <v>200000</v>
      </c>
      <c r="BR51" s="99">
        <f>BQ51*0.13</f>
        <v>26000</v>
      </c>
      <c r="BS51" s="99">
        <f t="shared" ref="BS51:BS56" si="41">BR51</f>
        <v>26000</v>
      </c>
      <c r="BU51" s="357" t="str">
        <f t="shared" ca="1" si="22"/>
        <v>insert into x_t_contract2(TMP_ID,ID,EXTERNAL_ID,CLIENT_ID) values(s_x_t_contract2.NEXTVAL, 1210000014, '1210000014/20',21210000014);insert into x_t_contract_collateral(TMP_ID,ID,CONTRACT2_ID,DT,IS_SIGNED) values(s_x_t_contract_collateral.NEXTVAL, 12100000141, 1210000014, date'2020-01-01', date'2020-01-01');insert into x_mv_contract_signed_attr (TMP_ID,CONTRACT_ID,COLLATERAL_ID,CODE,VALUE_DT) values (s_x_mv_contract_signed_attr.NEXTVAL, 1210000014, 12100000141,'FINISH_DT' ,date'2021-01-01');insert into x_mv_contract_signed_attr_hist(TMP_ID,VALUE_NUM,UPDATE_DT,CONTRACT2_ID,CODE,CL_DT,STAMP,DT) values(s_x_mv_contract_signed_attr_hist.NEXTVAL, 1, date'2020-01-01', 1210000014,'FIRM',date'2020-01-01',888532110047,date'2020-01-01');insert into x_mv_contract_signed_attr_hist(TMP_ID,VALUE_NUM,UPDATE_DT,CONTRACT2_ID,CODE,CL_DT,STAMP,DT) values(s_x_mv_contract_signed_attr_hist.NEXTVAL, 2, date'2020-01-01', 1210000014,'WHOLESALE_AGENT_PREMIUM_AWARDS_SCALE_TYPE',date'2020-01-01',888532110047,date'2020-01-01');insert into x_mv_contract_signed_attr_hist(TMP_ID,VALUE_NUM,UPDATE_DT,CONTRACT2_ID,CODE,CL_DT,STAMP,DT) values(s_x_mv_contract_signed_attr_hist.NEXTVAL, 3, date'2020-01-01', 1210000014,'PAYMENT_TYPE',date'2020-01-01',888532110047,date'2020-01-01');insert into x_t_invoice (TMP_ID,ID,DT, CLIENT_ID,EXTERNAL_ID,CONTRACT_ID,TOTAL_SUM,CURRENCY,DISCOUNT_TYPE,COMMISSION_TYPE,TYPE,LOYAL_CLIENTS,NDS,NDS_PCT,PERSON_ID) values (s_x_t_invoice.NEXTVAL, 32110047, date'2020-01-01',21210000014,'Б-32110047-1',1210000014,240000,'RUR',2,2,'y_invoice',0,1,20, 77532110047);insert into x_t_person (TMP_ID,ID) values (s_x_t_person.NEXTVAL, 77532110047);insert into x_t_act_internal(TMP_ID,ID,DT,CLIENT_ID,INVOICE_ID,HIDDEN,AMOUNT,EXTERNAL_ID,PAYMENT_TERM_DT,IS_LOYAL,TYPE) values (s_x_t_act_internal.NEXTVAL, 4321100471,date'2020-01-01',21210000014, 32110047    ,1,  240000  ,'43211004711',null, 0,'generic');insert into x_t_act_trans(TMP_ID, ACT_ID, CONSUME_ID, AMOUNT, AMOUNT_NDS, AMOUNT_NSP, NETTING, COMMISSION_TYPE) values (s_x_t_act_trans.NEXTVAL, 4321100471,  5532110047, 240000, 40000,  0,null, 2);insert into x_t_consume (TMP_ID, ID, PARENT_ORDER_ID) values (s_x_t_consume.NEXTVAL, 5532110047,  9932110047);insert into x_t_order(TMP_ID, ID, SERVICE_ID, SERVICE_ORDER_ID, CLIENT_ID) values (s_x_t_order.NEXTVAL, 9932110047,  2,  7732110047,  532110047 );insert into x_mv_oebs_receipts_2(TMP_ID, INVOICE_EID, SUM, DT, DOC_DATE, COMISS_DATE, PAYMENT_NUMBER, SOURCE_TYPE) values (s_x_mv_oebs_receipts_2.NEXTVAL, 'Б-32110047-1', 240000, date'2020-01-31',date'2020-01-31', null, '888532110047' ,'PAYCASH');insert into x_yt_ar_direct_domain_stats (ID,IS_GRAY,DOMAIN,IS_BLACKLIST,SERVICE_ID,COST,BILLING_EXPORT_ID,FROM_DT,TILL_DT,SERVICE_ORDER_ID) values(s_x_yt_ar_direct_domain_stats.NEXTVAL, 0, 'b32110047', 0,2,3000000000,7732110047,  date'2020-01-01',to_date('2020-01-31'||' '||'23:59:59','YYYY-MM-DD HH24:MI:SS'),7732110047);</v>
      </c>
    </row>
    <row r="52" spans="1:73" s="100" customFormat="1" ht="15" customHeight="1" thickBot="1" x14ac:dyDescent="0.4">
      <c r="A52" s="74">
        <v>15</v>
      </c>
      <c r="B52" s="75"/>
      <c r="C52" s="76" t="str">
        <f t="shared" si="0"/>
        <v>1210000015</v>
      </c>
      <c r="D52" s="76" t="str">
        <f t="shared" si="1"/>
        <v>1210000015/20</v>
      </c>
      <c r="E52" s="77" t="str">
        <f t="shared" si="23"/>
        <v>2020-01-01</v>
      </c>
      <c r="F52" s="77" t="str">
        <f t="shared" si="2"/>
        <v>2021-01-01</v>
      </c>
      <c r="G52" s="78" t="str">
        <f t="shared" si="3"/>
        <v>21210000015</v>
      </c>
      <c r="H52" s="79">
        <f t="shared" si="35"/>
        <v>2</v>
      </c>
      <c r="I52" s="80">
        <v>3</v>
      </c>
      <c r="J52" s="81">
        <f t="shared" si="31"/>
        <v>32110048</v>
      </c>
      <c r="K52" s="82" t="str">
        <f t="shared" si="25"/>
        <v>Б-32110048-1</v>
      </c>
      <c r="L52" s="83" t="str">
        <f t="shared" si="4"/>
        <v>2020-01-01</v>
      </c>
      <c r="M52" s="82" t="s">
        <v>87</v>
      </c>
      <c r="N52" s="84">
        <f t="shared" si="26"/>
        <v>240000</v>
      </c>
      <c r="O52" s="82" t="s">
        <v>88</v>
      </c>
      <c r="P52" s="80">
        <v>1</v>
      </c>
      <c r="Q52" s="82">
        <v>20</v>
      </c>
      <c r="R52" s="115">
        <f t="shared" si="36"/>
        <v>3</v>
      </c>
      <c r="S52" s="115">
        <v>3</v>
      </c>
      <c r="T52" s="81" t="str">
        <f t="shared" si="6"/>
        <v>4321100481</v>
      </c>
      <c r="U52" s="87" t="str">
        <f t="shared" si="27"/>
        <v>43211004811</v>
      </c>
      <c r="V52" s="82">
        <v>1</v>
      </c>
      <c r="W52" s="83" t="str">
        <f t="shared" ca="1" si="7"/>
        <v>2020-01-07</v>
      </c>
      <c r="X52" s="82"/>
      <c r="Y52" s="88">
        <v>240000</v>
      </c>
      <c r="Z52" s="88">
        <f t="shared" si="8"/>
        <v>40000</v>
      </c>
      <c r="AA52" s="82">
        <v>0</v>
      </c>
      <c r="AB52" s="89" t="s">
        <v>89</v>
      </c>
      <c r="AC52" s="88">
        <f t="shared" si="9"/>
        <v>240000</v>
      </c>
      <c r="AD52" s="90">
        <v>0</v>
      </c>
      <c r="AE52" s="81">
        <f t="shared" si="32"/>
        <v>532110048</v>
      </c>
      <c r="AF52" s="91">
        <f t="shared" si="10"/>
        <v>200000</v>
      </c>
      <c r="AG52" s="92"/>
      <c r="AH52" s="91">
        <f t="shared" si="40"/>
        <v>200000</v>
      </c>
      <c r="AI52" s="93">
        <f t="shared" si="37"/>
        <v>240000</v>
      </c>
      <c r="AJ52" s="83" t="str">
        <f t="shared" si="38"/>
        <v>2020-01-31</v>
      </c>
      <c r="AK52" s="94" t="str">
        <f t="shared" si="13"/>
        <v>888532110048</v>
      </c>
      <c r="AL52" s="90" t="str">
        <f t="shared" si="14"/>
        <v>12100000151</v>
      </c>
      <c r="AM52" s="95"/>
      <c r="AN52" s="95"/>
      <c r="AO52" s="90" t="s">
        <v>89</v>
      </c>
      <c r="AP52" s="90" t="s">
        <v>89</v>
      </c>
      <c r="AQ52" s="90"/>
      <c r="AR52" s="90"/>
      <c r="AS52" s="96" t="str">
        <f t="shared" si="15"/>
        <v>888532110048</v>
      </c>
      <c r="AT52" s="94" t="str">
        <f t="shared" si="16"/>
        <v>5532110048</v>
      </c>
      <c r="AU52" s="87" t="str">
        <f t="shared" si="17"/>
        <v>9932110048</v>
      </c>
      <c r="AV52" s="87">
        <f t="shared" si="18"/>
        <v>3</v>
      </c>
      <c r="AW52" s="87" t="str">
        <f t="shared" si="19"/>
        <v>7732110048</v>
      </c>
      <c r="AX52" s="87" t="str">
        <f t="shared" si="29"/>
        <v>77532110048</v>
      </c>
      <c r="AY52" s="87">
        <v>0</v>
      </c>
      <c r="AZ52" s="87">
        <v>0</v>
      </c>
      <c r="BA52" s="83" t="str">
        <f t="shared" si="20"/>
        <v>2020-01-01</v>
      </c>
      <c r="BB52" s="83" t="str">
        <f t="shared" si="21"/>
        <v>2020-01-31</v>
      </c>
      <c r="BC52" s="97" t="s">
        <v>90</v>
      </c>
      <c r="BD52" s="98" t="str">
        <f>"c"&amp;J52</f>
        <v>c32110048</v>
      </c>
      <c r="BE52" s="98"/>
      <c r="BF52" s="98"/>
      <c r="BG52" s="98"/>
      <c r="BH52" s="87"/>
      <c r="BI52" s="87"/>
      <c r="BJ52" s="87"/>
      <c r="BK52" s="87"/>
      <c r="BL52" s="87"/>
      <c r="BM52" s="87"/>
      <c r="BN52" s="87"/>
      <c r="BO52" s="326" t="s">
        <v>119</v>
      </c>
      <c r="BP52" s="326">
        <v>3</v>
      </c>
      <c r="BQ52" s="84">
        <f t="shared" si="39"/>
        <v>200000</v>
      </c>
      <c r="BR52" s="99">
        <f>BQ52*0.13</f>
        <v>26000</v>
      </c>
      <c r="BS52" s="99">
        <f t="shared" si="41"/>
        <v>26000</v>
      </c>
      <c r="BU52" s="357" t="str">
        <f t="shared" ca="1" si="22"/>
        <v>insert into x_t_contract2(TMP_ID,ID,EXTERNAL_ID,CLIENT_ID) values(s_x_t_contract2.NEXTVAL, 1210000015, '1210000015/20',21210000015);insert into x_t_contract_collateral(TMP_ID,ID,CONTRACT2_ID,DT,IS_SIGNED) values(s_x_t_contract_collateral.NEXTVAL, 12100000151, 1210000015, date'2020-01-01', date'2020-01-01');insert into x_mv_contract_signed_attr (TMP_ID,CONTRACT_ID,COLLATERAL_ID,CODE,VALUE_DT) values (s_x_mv_contract_signed_attr.NEXTVAL, 1210000015, 12100000151,'FINISH_DT' ,date'2021-01-01');insert into x_mv_contract_signed_attr_hist(TMP_ID,VALUE_NUM,UPDATE_DT,CONTRACT2_ID,CODE,CL_DT,STAMP,DT) values(s_x_mv_contract_signed_attr_hist.NEXTVAL, 1, date'2020-01-01', 1210000015,'FIRM',date'2020-01-01',888532110048,date'2020-01-01');insert into x_mv_contract_signed_attr_hist(TMP_ID,VALUE_NUM,UPDATE_DT,CONTRACT2_ID,CODE,CL_DT,STAMP,DT) values(s_x_mv_contract_signed_attr_hist.NEXTVAL, 2, date'2020-01-01', 1210000015,'WHOLESALE_AGENT_PREMIUM_AWARDS_SCALE_TYPE',date'2020-01-01',888532110048,date'2020-01-01');insert into x_mv_contract_signed_attr_hist(TMP_ID,VALUE_NUM,UPDATE_DT,CONTRACT2_ID,CODE,CL_DT,STAMP,DT) values(s_x_mv_contract_signed_attr_hist.NEXTVAL, 3, date'2020-01-01', 1210000015,'PAYMENT_TYPE',date'2020-01-01',888532110048,date'2020-01-01');insert into x_t_invoice (TMP_ID,ID,DT, CLIENT_ID,EXTERNAL_ID,CONTRACT_ID,TOTAL_SUM,CURRENCY,DISCOUNT_TYPE,COMMISSION_TYPE,TYPE,LOYAL_CLIENTS,NDS,NDS_PCT,PERSON_ID) values (s_x_t_invoice.NEXTVAL, 32110048, date'2020-01-01',21210000015,'Б-32110048-1',1210000015,240000,'RUR',3,3,'y_invoice',0,1,20, 77532110048);insert into x_t_person (TMP_ID,ID) values (s_x_t_person.NEXTVAL, 77532110048);insert into x_t_act_internal(TMP_ID,ID,DT,CLIENT_ID,INVOICE_ID,HIDDEN,AMOUNT,EXTERNAL_ID,PAYMENT_TERM_DT,IS_LOYAL,TYPE) values (s_x_t_act_internal.NEXTVAL, 4321100481,date'2020-01-07',21210000015, 32110048    ,1,  240000  ,'43211004811',null, 0,'generic');insert into x_t_act_trans(TMP_ID, ACT_ID, CONSUME_ID, AMOUNT, AMOUNT_NDS, AMOUNT_NSP, NETTING, COMMISSION_TYPE) values (s_x_t_act_trans.NEXTVAL, 4321100481,  5532110048, 240000, 40000,  0,null, 3);insert into x_t_consume (TMP_ID, ID, PARENT_ORDER_ID) values (s_x_t_consume.NEXTVAL, 5532110048,  9932110048);insert into x_t_order(TMP_ID, ID, SERVICE_ID, SERVICE_ORDER_ID, CLIENT_ID) values (s_x_t_order.NEXTVAL, 9932110048,  3,  7732110048,  532110048 );insert into x_mv_oebs_receipts_2(TMP_ID, INVOICE_EID, SUM, DT, DOC_DATE, COMISS_DATE, PAYMENT_NUMBER, SOURCE_TYPE) values (s_x_mv_oebs_receipts_2.NEXTVAL, 'Б-32110048-1', 240000, date'2020-01-31',date'2020-01-31', null, '888532110048' ,'PAYCASH');insert into x_yt_ar_direct_domain_stats (ID,IS_GRAY,DOMAIN,IS_BLACKLIST,SERVICE_ID,COST,BILLING_EXPORT_ID,FROM_DT,TILL_DT,SERVICE_ORDER_ID) values(s_x_yt_ar_direct_domain_stats.NEXTVAL, 0, 'c32110048', 0,3,3330000000,7732110048,  date'2020-01-01',to_date('2020-01-31'||' '||'23:59:59','YYYY-MM-DD HH24:MI:SS'),7732110048);</v>
      </c>
    </row>
    <row r="53" spans="1:73" s="100" customFormat="1" ht="15" customHeight="1" thickBot="1" x14ac:dyDescent="0.4">
      <c r="A53" s="74">
        <v>16</v>
      </c>
      <c r="B53" s="75"/>
      <c r="C53" s="76" t="str">
        <f t="shared" si="0"/>
        <v>1210000016</v>
      </c>
      <c r="D53" s="76" t="str">
        <f t="shared" si="1"/>
        <v>1210000016/20</v>
      </c>
      <c r="E53" s="77" t="str">
        <f t="shared" si="23"/>
        <v>2020-01-01</v>
      </c>
      <c r="F53" s="77" t="str">
        <f t="shared" si="2"/>
        <v>2021-01-01</v>
      </c>
      <c r="G53" s="78" t="str">
        <f t="shared" si="3"/>
        <v>21210000016</v>
      </c>
      <c r="H53" s="79">
        <f t="shared" si="35"/>
        <v>2</v>
      </c>
      <c r="I53" s="80">
        <v>3</v>
      </c>
      <c r="J53" s="81">
        <f t="shared" si="31"/>
        <v>32110049</v>
      </c>
      <c r="K53" s="82" t="str">
        <f t="shared" si="25"/>
        <v>Б-32110049-1</v>
      </c>
      <c r="L53" s="83" t="str">
        <f t="shared" si="4"/>
        <v>2020-01-01</v>
      </c>
      <c r="M53" s="82" t="s">
        <v>87</v>
      </c>
      <c r="N53" s="84">
        <f t="shared" si="26"/>
        <v>240000</v>
      </c>
      <c r="O53" s="82" t="s">
        <v>88</v>
      </c>
      <c r="P53" s="80">
        <v>1</v>
      </c>
      <c r="Q53" s="82">
        <v>20</v>
      </c>
      <c r="R53" s="85">
        <f t="shared" si="36"/>
        <v>12</v>
      </c>
      <c r="S53" s="85">
        <v>12</v>
      </c>
      <c r="T53" s="81" t="str">
        <f t="shared" si="6"/>
        <v>4321100491</v>
      </c>
      <c r="U53" s="87" t="str">
        <f t="shared" si="27"/>
        <v>43211004911</v>
      </c>
      <c r="V53" s="82">
        <v>1</v>
      </c>
      <c r="W53" s="83" t="str">
        <f t="shared" ca="1" si="7"/>
        <v>2020-01-06</v>
      </c>
      <c r="X53" s="82"/>
      <c r="Y53" s="88">
        <v>240000</v>
      </c>
      <c r="Z53" s="88">
        <f t="shared" si="8"/>
        <v>40000</v>
      </c>
      <c r="AA53" s="82">
        <v>0</v>
      </c>
      <c r="AB53" s="89" t="s">
        <v>89</v>
      </c>
      <c r="AC53" s="88">
        <f t="shared" si="9"/>
        <v>240000</v>
      </c>
      <c r="AD53" s="90">
        <v>0</v>
      </c>
      <c r="AE53" s="81">
        <f t="shared" si="32"/>
        <v>532110049</v>
      </c>
      <c r="AF53" s="91">
        <f t="shared" si="10"/>
        <v>200000</v>
      </c>
      <c r="AG53" s="116">
        <f>SUM(AF45:AF49)</f>
        <v>333333.33333333337</v>
      </c>
      <c r="AH53" s="91">
        <f t="shared" si="40"/>
        <v>200000</v>
      </c>
      <c r="AI53" s="93">
        <f t="shared" si="37"/>
        <v>240000</v>
      </c>
      <c r="AJ53" s="83" t="str">
        <f t="shared" si="38"/>
        <v>2020-01-31</v>
      </c>
      <c r="AK53" s="94" t="str">
        <f t="shared" si="13"/>
        <v>888532110049</v>
      </c>
      <c r="AL53" s="90" t="str">
        <f t="shared" si="14"/>
        <v>12100000161</v>
      </c>
      <c r="AM53" s="95"/>
      <c r="AN53" s="95"/>
      <c r="AO53" s="90" t="s">
        <v>89</v>
      </c>
      <c r="AP53" s="90" t="s">
        <v>89</v>
      </c>
      <c r="AQ53" s="90"/>
      <c r="AR53" s="90"/>
      <c r="AS53" s="96" t="str">
        <f t="shared" si="15"/>
        <v>888532110049</v>
      </c>
      <c r="AT53" s="94" t="str">
        <f t="shared" si="16"/>
        <v>5532110049</v>
      </c>
      <c r="AU53" s="87" t="str">
        <f t="shared" si="17"/>
        <v>9932110049</v>
      </c>
      <c r="AV53" s="87">
        <f t="shared" si="18"/>
        <v>12</v>
      </c>
      <c r="AW53" s="87" t="str">
        <f t="shared" si="19"/>
        <v>7732110049</v>
      </c>
      <c r="AX53" s="87" t="str">
        <f t="shared" si="29"/>
        <v>77532110049</v>
      </c>
      <c r="AY53" s="87">
        <v>0</v>
      </c>
      <c r="AZ53" s="87">
        <v>0</v>
      </c>
      <c r="BA53" s="83" t="str">
        <f t="shared" si="20"/>
        <v>2020-01-01</v>
      </c>
      <c r="BB53" s="83" t="str">
        <f t="shared" si="21"/>
        <v>2020-01-31</v>
      </c>
      <c r="BC53" s="97" t="s">
        <v>90</v>
      </c>
      <c r="BD53" s="98" t="str">
        <f>"d"&amp;J53</f>
        <v>d32110049</v>
      </c>
      <c r="BE53" s="98"/>
      <c r="BF53" s="98"/>
      <c r="BG53" s="98"/>
      <c r="BH53" s="87"/>
      <c r="BI53" s="87"/>
      <c r="BJ53" s="87"/>
      <c r="BK53" s="87"/>
      <c r="BL53" s="87"/>
      <c r="BM53" s="87"/>
      <c r="BN53" s="87"/>
      <c r="BO53" s="326" t="s">
        <v>120</v>
      </c>
      <c r="BP53" s="326">
        <v>12</v>
      </c>
      <c r="BQ53" s="84">
        <f t="shared" si="39"/>
        <v>200000</v>
      </c>
      <c r="BR53" s="99">
        <f>BQ53*0.08</f>
        <v>16000</v>
      </c>
      <c r="BS53" s="99">
        <f t="shared" si="41"/>
        <v>16000</v>
      </c>
      <c r="BU53" s="357" t="str">
        <f t="shared" ca="1" si="22"/>
        <v>insert into x_t_contract2(TMP_ID,ID,EXTERNAL_ID,CLIENT_ID) values(s_x_t_contract2.NEXTVAL, 1210000016, '1210000016/20',21210000016);insert into x_t_contract_collateral(TMP_ID,ID,CONTRACT2_ID,DT,IS_SIGNED) values(s_x_t_contract_collateral.NEXTVAL, 12100000161, 1210000016, date'2020-01-01', date'2020-01-01');insert into x_mv_contract_signed_attr (TMP_ID,CONTRACT_ID,COLLATERAL_ID,CODE,VALUE_DT) values (s_x_mv_contract_signed_attr.NEXTVAL, 1210000016, 12100000161,'FINISH_DT' ,date'2021-01-01');insert into x_mv_contract_signed_attr_hist(TMP_ID,VALUE_NUM,UPDATE_DT,CONTRACT2_ID,CODE,CL_DT,STAMP,DT) values(s_x_mv_contract_signed_attr_hist.NEXTVAL, 1, date'2020-01-01', 1210000016,'FIRM',date'2020-01-01',888532110049,date'2020-01-01');insert into x_mv_contract_signed_attr_hist(TMP_ID,VALUE_NUM,UPDATE_DT,CONTRACT2_ID,CODE,CL_DT,STAMP,DT) values(s_x_mv_contract_signed_attr_hist.NEXTVAL, 2, date'2020-01-01', 1210000016,'WHOLESALE_AGENT_PREMIUM_AWARDS_SCALE_TYPE',date'2020-01-01',888532110049,date'2020-01-01');insert into x_mv_contract_signed_attr_hist(TMP_ID,VALUE_NUM,UPDATE_DT,CONTRACT2_ID,CODE,CL_DT,STAMP,DT) values(s_x_mv_contract_signed_attr_hist.NEXTVAL, 3, date'2020-01-01', 1210000016,'PAYMENT_TYPE',date'2020-01-01',888532110049,date'2020-01-01');insert into x_t_invoice (TMP_ID,ID,DT, CLIENT_ID,EXTERNAL_ID,CONTRACT_ID,TOTAL_SUM,CURRENCY,DISCOUNT_TYPE,COMMISSION_TYPE,TYPE,LOYAL_CLIENTS,NDS,NDS_PCT,PERSON_ID) values (s_x_t_invoice.NEXTVAL, 32110049, date'2020-01-01',21210000016,'Б-32110049-1',1210000016,240000,'RUR',12,12,'y_invoice',0,1,20, 77532110049);insert into x_t_person (TMP_ID,ID) values (s_x_t_person.NEXTVAL, 77532110049);insert into x_t_act_internal(TMP_ID,ID,DT,CLIENT_ID,INVOICE_ID,HIDDEN,AMOUNT,EXTERNAL_ID,PAYMENT_TERM_DT,IS_LOYAL,TYPE) values (s_x_t_act_internal.NEXTVAL, 4321100491,date'2020-01-06',21210000016, 32110049    ,1,  240000  ,'43211004911',null, 0,'generic');insert into x_t_act_trans(TMP_ID, ACT_ID, CONSUME_ID, AMOUNT, AMOUNT_NDS, AMOUNT_NSP, NETTING, COMMISSION_TYPE) values (s_x_t_act_trans.NEXTVAL, 4321100491,  5532110049, 240000, 40000,  0,null, 12);insert into x_t_consume (TMP_ID, ID, PARENT_ORDER_ID) values (s_x_t_consume.NEXTVAL, 5532110049,  9932110049);insert into x_t_order(TMP_ID, ID, SERVICE_ID, SERVICE_ORDER_ID, CLIENT_ID) values (s_x_t_order.NEXTVAL, 9932110049,  12,  7732110049,  532110049 );insert into x_mv_oebs_receipts_2(TMP_ID, INVOICE_EID, SUM, DT, DOC_DATE, COMISS_DATE, PAYMENT_NUMBER, SOURCE_TYPE) values (s_x_mv_oebs_receipts_2.NEXTVAL, 'Б-32110049-1', 240000, date'2020-01-31',date'2020-01-31', null, '888532110049' ,'PAYCASH');insert into x_yt_ar_direct_domain_stats (ID,IS_GRAY,DOMAIN,IS_BLACKLIST,SERVICE_ID,COST,BILLING_EXPORT_ID,FROM_DT,TILL_DT,SERVICE_ORDER_ID) values(s_x_yt_ar_direct_domain_stats.NEXTVAL, 0, 'd32110049', 0,12,3330000000,7732110049,  date'2020-01-01',to_date('2020-01-31'||' '||'23:59:59','YYYY-MM-DD HH24:MI:SS'),7732110049);</v>
      </c>
    </row>
    <row r="54" spans="1:73" s="100" customFormat="1" ht="15" customHeight="1" thickBot="1" x14ac:dyDescent="0.4">
      <c r="A54" s="74">
        <v>17</v>
      </c>
      <c r="B54" s="75"/>
      <c r="C54" s="76" t="str">
        <f t="shared" si="0"/>
        <v>1210000017</v>
      </c>
      <c r="D54" s="76" t="str">
        <f t="shared" si="1"/>
        <v>1210000017/20</v>
      </c>
      <c r="E54" s="77" t="str">
        <f t="shared" si="23"/>
        <v>2020-01-01</v>
      </c>
      <c r="F54" s="77" t="str">
        <f t="shared" si="2"/>
        <v>2021-01-01</v>
      </c>
      <c r="G54" s="78" t="str">
        <f t="shared" si="3"/>
        <v>21210000017</v>
      </c>
      <c r="H54" s="79">
        <f t="shared" si="35"/>
        <v>2</v>
      </c>
      <c r="I54" s="80">
        <v>3</v>
      </c>
      <c r="J54" s="81">
        <f t="shared" si="31"/>
        <v>32110050</v>
      </c>
      <c r="K54" s="82" t="str">
        <f t="shared" si="25"/>
        <v>Б-32110050-1</v>
      </c>
      <c r="L54" s="83" t="str">
        <f t="shared" si="4"/>
        <v>2020-01-01</v>
      </c>
      <c r="M54" s="82" t="s">
        <v>87</v>
      </c>
      <c r="N54" s="84">
        <f t="shared" si="26"/>
        <v>240000</v>
      </c>
      <c r="O54" s="82" t="s">
        <v>88</v>
      </c>
      <c r="P54" s="80">
        <v>1</v>
      </c>
      <c r="Q54" s="82">
        <v>20</v>
      </c>
      <c r="R54" s="115">
        <f t="shared" si="36"/>
        <v>36</v>
      </c>
      <c r="S54" s="115">
        <v>36</v>
      </c>
      <c r="T54" s="81" t="str">
        <f t="shared" si="6"/>
        <v>4321100501</v>
      </c>
      <c r="U54" s="87" t="str">
        <f t="shared" si="27"/>
        <v>43211005011</v>
      </c>
      <c r="V54" s="82">
        <v>1</v>
      </c>
      <c r="W54" s="83" t="str">
        <f t="shared" ca="1" si="7"/>
        <v>2020-01-08</v>
      </c>
      <c r="X54" s="82"/>
      <c r="Y54" s="88">
        <v>240000</v>
      </c>
      <c r="Z54" s="88">
        <f t="shared" si="8"/>
        <v>40000</v>
      </c>
      <c r="AA54" s="82">
        <v>0</v>
      </c>
      <c r="AB54" s="89" t="s">
        <v>89</v>
      </c>
      <c r="AC54" s="88">
        <f t="shared" si="9"/>
        <v>240000</v>
      </c>
      <c r="AD54" s="90">
        <v>0</v>
      </c>
      <c r="AE54" s="81">
        <f t="shared" si="32"/>
        <v>532110050</v>
      </c>
      <c r="AF54" s="91">
        <f t="shared" si="10"/>
        <v>200000</v>
      </c>
      <c r="AG54" s="92"/>
      <c r="AH54" s="91">
        <f t="shared" si="40"/>
        <v>200000</v>
      </c>
      <c r="AI54" s="93">
        <f t="shared" si="37"/>
        <v>240000</v>
      </c>
      <c r="AJ54" s="83" t="str">
        <f t="shared" si="38"/>
        <v>2020-01-31</v>
      </c>
      <c r="AK54" s="94" t="str">
        <f t="shared" si="13"/>
        <v>888532110050</v>
      </c>
      <c r="AL54" s="90" t="str">
        <f t="shared" si="14"/>
        <v>12100000171</v>
      </c>
      <c r="AM54" s="95"/>
      <c r="AN54" s="95"/>
      <c r="AO54" s="90" t="s">
        <v>89</v>
      </c>
      <c r="AP54" s="90" t="s">
        <v>89</v>
      </c>
      <c r="AQ54" s="90"/>
      <c r="AR54" s="90"/>
      <c r="AS54" s="96" t="str">
        <f t="shared" si="15"/>
        <v>888532110050</v>
      </c>
      <c r="AT54" s="94" t="str">
        <f t="shared" si="16"/>
        <v>5532110050</v>
      </c>
      <c r="AU54" s="87" t="str">
        <f t="shared" si="17"/>
        <v>9932110050</v>
      </c>
      <c r="AV54" s="87">
        <f t="shared" si="18"/>
        <v>36</v>
      </c>
      <c r="AW54" s="87" t="str">
        <f t="shared" si="19"/>
        <v>7732110050</v>
      </c>
      <c r="AX54" s="87" t="str">
        <f t="shared" si="29"/>
        <v>77532110050</v>
      </c>
      <c r="AY54" s="87">
        <v>0</v>
      </c>
      <c r="AZ54" s="87">
        <v>0</v>
      </c>
      <c r="BA54" s="83" t="str">
        <f t="shared" si="20"/>
        <v>2020-01-01</v>
      </c>
      <c r="BB54" s="83" t="str">
        <f t="shared" si="21"/>
        <v>2020-01-31</v>
      </c>
      <c r="BC54" s="97" t="s">
        <v>92</v>
      </c>
      <c r="BD54" s="98" t="str">
        <f>"e"&amp;J54</f>
        <v>e32110050</v>
      </c>
      <c r="BE54" s="98"/>
      <c r="BF54" s="98"/>
      <c r="BG54" s="98"/>
      <c r="BH54" s="87"/>
      <c r="BI54" s="87"/>
      <c r="BJ54" s="87"/>
      <c r="BK54" s="87"/>
      <c r="BL54" s="87"/>
      <c r="BM54" s="87"/>
      <c r="BN54" s="87"/>
      <c r="BO54" s="326" t="s">
        <v>121</v>
      </c>
      <c r="BP54" s="326">
        <v>36</v>
      </c>
      <c r="BQ54" s="84">
        <f t="shared" si="39"/>
        <v>200000</v>
      </c>
      <c r="BR54" s="99">
        <f>BQ54*0.15</f>
        <v>30000</v>
      </c>
      <c r="BS54" s="99">
        <f t="shared" si="41"/>
        <v>30000</v>
      </c>
      <c r="BU54" s="357" t="str">
        <f t="shared" ca="1" si="22"/>
        <v>insert into x_t_contract2(TMP_ID,ID,EXTERNAL_ID,CLIENT_ID) values(s_x_t_contract2.NEXTVAL, 1210000017, '1210000017/20',21210000017);insert into x_t_contract_collateral(TMP_ID,ID,CONTRACT2_ID,DT,IS_SIGNED) values(s_x_t_contract_collateral.NEXTVAL, 12100000171, 1210000017, date'2020-01-01', date'2020-01-01');insert into x_mv_contract_signed_attr (TMP_ID,CONTRACT_ID,COLLATERAL_ID,CODE,VALUE_DT) values (s_x_mv_contract_signed_attr.NEXTVAL, 1210000017, 12100000171,'FINISH_DT' ,date'2021-01-01');insert into x_mv_contract_signed_attr_hist(TMP_ID,VALUE_NUM,UPDATE_DT,CONTRACT2_ID,CODE,CL_DT,STAMP,DT) values(s_x_mv_contract_signed_attr_hist.NEXTVAL, 1, date'2020-01-01', 1210000017,'FIRM',date'2020-01-01',888532110050,date'2020-01-01');insert into x_mv_contract_signed_attr_hist(TMP_ID,VALUE_NUM,UPDATE_DT,CONTRACT2_ID,CODE,CL_DT,STAMP,DT) values(s_x_mv_contract_signed_attr_hist.NEXTVAL, 2, date'2020-01-01', 1210000017,'WHOLESALE_AGENT_PREMIUM_AWARDS_SCALE_TYPE',date'2020-01-01',888532110050,date'2020-01-01');insert into x_mv_contract_signed_attr_hist(TMP_ID,VALUE_NUM,UPDATE_DT,CONTRACT2_ID,CODE,CL_DT,STAMP,DT) values(s_x_mv_contract_signed_attr_hist.NEXTVAL, 3, date'2020-01-01', 1210000017,'PAYMENT_TYPE',date'2020-01-01',888532110050,date'2020-01-01');insert into x_t_invoice (TMP_ID,ID,DT, CLIENT_ID,EXTERNAL_ID,CONTRACT_ID,TOTAL_SUM,CURRENCY,DISCOUNT_TYPE,COMMISSION_TYPE,TYPE,LOYAL_CLIENTS,NDS,NDS_PCT,PERSON_ID) values (s_x_t_invoice.NEXTVAL, 32110050, date'2020-01-01',21210000017,'Б-32110050-1',1210000017,240000,'RUR',36,36,'y_invoice',0,1,20, 77532110050);insert into x_t_person (TMP_ID,ID) values (s_x_t_person.NEXTVAL, 77532110050);insert into x_t_act_internal(TMP_ID,ID,DT,CLIENT_ID,INVOICE_ID,HIDDEN,AMOUNT,EXTERNAL_ID,PAYMENT_TERM_DT,IS_LOYAL,TYPE) values (s_x_t_act_internal.NEXTVAL, 4321100501,date'2020-01-08',21210000017, 32110050    ,1,  240000  ,'43211005011',null, 0,'generic');insert into x_t_act_trans(TMP_ID, ACT_ID, CONSUME_ID, AMOUNT, AMOUNT_NDS, AMOUNT_NSP, NETTING, COMMISSION_TYPE) values (s_x_t_act_trans.NEXTVAL, 4321100501,  5532110050, 240000, 40000,  0,null, 36);insert into x_t_consume (TMP_ID, ID, PARENT_ORDER_ID) values (s_x_t_consume.NEXTVAL, 5532110050,  9932110050);insert into x_t_order(TMP_ID, ID, SERVICE_ID, SERVICE_ORDER_ID, CLIENT_ID) values (s_x_t_order.NEXTVAL, 9932110050,  36,  7732110050,  532110050 );insert into x_mv_oebs_receipts_2(TMP_ID, INVOICE_EID, SUM, DT, DOC_DATE, COMISS_DATE, PAYMENT_NUMBER, SOURCE_TYPE) values (s_x_mv_oebs_receipts_2.NEXTVAL, 'Б-32110050-1', 240000, date'2020-01-31',date'2020-01-31', null, '888532110050' ,'PAYCASH');insert into x_yt_ar_direct_domain_stats (ID,IS_GRAY,DOMAIN,IS_BLACKLIST,SERVICE_ID,COST,BILLING_EXPORT_ID,FROM_DT,TILL_DT,SERVICE_ORDER_ID) values(s_x_yt_ar_direct_domain_stats.NEXTVAL, 0, 'e32110050', 0,36,3000000000,7732110050,  date'2020-01-01',to_date('2020-01-31'||' '||'23:59:59','YYYY-MM-DD HH24:MI:SS'),7732110050);</v>
      </c>
    </row>
    <row r="55" spans="1:73" s="100" customFormat="1" ht="15" customHeight="1" thickBot="1" x14ac:dyDescent="0.4">
      <c r="A55" s="74">
        <v>18</v>
      </c>
      <c r="B55" s="75"/>
      <c r="C55" s="76" t="str">
        <f t="shared" si="0"/>
        <v>1210000018</v>
      </c>
      <c r="D55" s="76" t="str">
        <f t="shared" si="1"/>
        <v>1210000018/20</v>
      </c>
      <c r="E55" s="77" t="str">
        <f t="shared" si="23"/>
        <v>2020-01-01</v>
      </c>
      <c r="F55" s="77" t="str">
        <f t="shared" si="2"/>
        <v>2021-01-01</v>
      </c>
      <c r="G55" s="78" t="str">
        <f t="shared" si="3"/>
        <v>21210000018</v>
      </c>
      <c r="H55" s="79">
        <f t="shared" si="35"/>
        <v>2</v>
      </c>
      <c r="I55" s="80">
        <v>3</v>
      </c>
      <c r="J55" s="81">
        <f t="shared" si="31"/>
        <v>32110051</v>
      </c>
      <c r="K55" s="82" t="str">
        <f t="shared" si="25"/>
        <v>Б-32110051-1</v>
      </c>
      <c r="L55" s="83" t="str">
        <f t="shared" si="4"/>
        <v>2020-01-01</v>
      </c>
      <c r="M55" s="82" t="s">
        <v>87</v>
      </c>
      <c r="N55" s="84">
        <f t="shared" si="26"/>
        <v>240000</v>
      </c>
      <c r="O55" s="82" t="s">
        <v>88</v>
      </c>
      <c r="P55" s="80">
        <v>1</v>
      </c>
      <c r="Q55" s="82">
        <v>20</v>
      </c>
      <c r="R55" s="85">
        <f t="shared" si="36"/>
        <v>37</v>
      </c>
      <c r="S55" s="85">
        <v>37</v>
      </c>
      <c r="T55" s="81" t="str">
        <f t="shared" si="6"/>
        <v>4321100511</v>
      </c>
      <c r="U55" s="87" t="str">
        <f t="shared" si="27"/>
        <v>43211005111</v>
      </c>
      <c r="V55" s="82">
        <v>1</v>
      </c>
      <c r="W55" s="83" t="str">
        <f t="shared" ca="1" si="7"/>
        <v>2020-01-09</v>
      </c>
      <c r="X55" s="82"/>
      <c r="Y55" s="88">
        <v>240000</v>
      </c>
      <c r="Z55" s="88">
        <f t="shared" si="8"/>
        <v>40000</v>
      </c>
      <c r="AA55" s="82">
        <v>0</v>
      </c>
      <c r="AB55" s="89" t="s">
        <v>89</v>
      </c>
      <c r="AC55" s="88">
        <f t="shared" si="9"/>
        <v>240000</v>
      </c>
      <c r="AD55" s="90">
        <v>0</v>
      </c>
      <c r="AE55" s="81">
        <f t="shared" si="32"/>
        <v>532110051</v>
      </c>
      <c r="AF55" s="91">
        <f t="shared" si="10"/>
        <v>200000</v>
      </c>
      <c r="AG55" s="92"/>
      <c r="AH55" s="91">
        <f t="shared" si="40"/>
        <v>200000</v>
      </c>
      <c r="AI55" s="93">
        <f t="shared" si="37"/>
        <v>240000</v>
      </c>
      <c r="AJ55" s="83" t="str">
        <f t="shared" si="38"/>
        <v>2020-01-31</v>
      </c>
      <c r="AK55" s="94" t="str">
        <f t="shared" si="13"/>
        <v>888532110051</v>
      </c>
      <c r="AL55" s="90" t="str">
        <f t="shared" si="14"/>
        <v>12100000181</v>
      </c>
      <c r="AM55" s="95"/>
      <c r="AN55" s="95"/>
      <c r="AO55" s="90" t="s">
        <v>89</v>
      </c>
      <c r="AP55" s="90" t="s">
        <v>89</v>
      </c>
      <c r="AQ55" s="90"/>
      <c r="AR55" s="90"/>
      <c r="AS55" s="96" t="str">
        <f t="shared" si="15"/>
        <v>888532110051</v>
      </c>
      <c r="AT55" s="94" t="str">
        <f t="shared" si="16"/>
        <v>5532110051</v>
      </c>
      <c r="AU55" s="87" t="str">
        <f t="shared" si="17"/>
        <v>9932110051</v>
      </c>
      <c r="AV55" s="87">
        <f t="shared" si="18"/>
        <v>37</v>
      </c>
      <c r="AW55" s="87" t="str">
        <f t="shared" si="19"/>
        <v>7732110051</v>
      </c>
      <c r="AX55" s="87" t="str">
        <f t="shared" si="29"/>
        <v>77532110051</v>
      </c>
      <c r="AY55" s="87">
        <v>0</v>
      </c>
      <c r="AZ55" s="87">
        <v>0</v>
      </c>
      <c r="BA55" s="83" t="str">
        <f t="shared" si="20"/>
        <v>2020-01-01</v>
      </c>
      <c r="BB55" s="83" t="str">
        <f t="shared" si="21"/>
        <v>2020-01-31</v>
      </c>
      <c r="BC55" s="97" t="s">
        <v>90</v>
      </c>
      <c r="BD55" s="98" t="str">
        <f>"d"&amp;J55</f>
        <v>d32110051</v>
      </c>
      <c r="BE55" s="98"/>
      <c r="BF55" s="98"/>
      <c r="BG55" s="98"/>
      <c r="BH55" s="87"/>
      <c r="BI55" s="87"/>
      <c r="BJ55" s="87"/>
      <c r="BK55" s="87"/>
      <c r="BL55" s="87"/>
      <c r="BM55" s="87"/>
      <c r="BN55" s="87"/>
      <c r="BO55" s="326" t="s">
        <v>122</v>
      </c>
      <c r="BP55" s="326">
        <v>37</v>
      </c>
      <c r="BQ55" s="84">
        <f t="shared" si="39"/>
        <v>200000</v>
      </c>
      <c r="BR55" s="99">
        <f>BQ55*0.11</f>
        <v>22000</v>
      </c>
      <c r="BS55" s="99">
        <f t="shared" si="41"/>
        <v>22000</v>
      </c>
      <c r="BU55" s="357" t="str">
        <f t="shared" ca="1" si="22"/>
        <v>insert into x_t_contract2(TMP_ID,ID,EXTERNAL_ID,CLIENT_ID) values(s_x_t_contract2.NEXTVAL, 1210000018, '1210000018/20',21210000018);insert into x_t_contract_collateral(TMP_ID,ID,CONTRACT2_ID,DT,IS_SIGNED) values(s_x_t_contract_collateral.NEXTVAL, 12100000181, 1210000018, date'2020-01-01', date'2020-01-01');insert into x_mv_contract_signed_attr (TMP_ID,CONTRACT_ID,COLLATERAL_ID,CODE,VALUE_DT) values (s_x_mv_contract_signed_attr.NEXTVAL, 1210000018, 12100000181,'FINISH_DT' ,date'2021-01-01');insert into x_mv_contract_signed_attr_hist(TMP_ID,VALUE_NUM,UPDATE_DT,CONTRACT2_ID,CODE,CL_DT,STAMP,DT) values(s_x_mv_contract_signed_attr_hist.NEXTVAL, 1, date'2020-01-01', 1210000018,'FIRM',date'2020-01-01',888532110051,date'2020-01-01');insert into x_mv_contract_signed_attr_hist(TMP_ID,VALUE_NUM,UPDATE_DT,CONTRACT2_ID,CODE,CL_DT,STAMP,DT) values(s_x_mv_contract_signed_attr_hist.NEXTVAL, 2, date'2020-01-01', 1210000018,'WHOLESALE_AGENT_PREMIUM_AWARDS_SCALE_TYPE',date'2020-01-01',888532110051,date'2020-01-01');insert into x_mv_contract_signed_attr_hist(TMP_ID,VALUE_NUM,UPDATE_DT,CONTRACT2_ID,CODE,CL_DT,STAMP,DT) values(s_x_mv_contract_signed_attr_hist.NEXTVAL, 3, date'2020-01-01', 1210000018,'PAYMENT_TYPE',date'2020-01-01',888532110051,date'2020-01-01');insert into x_t_invoice (TMP_ID,ID,DT, CLIENT_ID,EXTERNAL_ID,CONTRACT_ID,TOTAL_SUM,CURRENCY,DISCOUNT_TYPE,COMMISSION_TYPE,TYPE,LOYAL_CLIENTS,NDS,NDS_PCT,PERSON_ID) values (s_x_t_invoice.NEXTVAL, 32110051, date'2020-01-01',21210000018,'Б-32110051-1',1210000018,240000,'RUR',37,37,'y_invoice',0,1,20, 77532110051);insert into x_t_person (TMP_ID,ID) values (s_x_t_person.NEXTVAL, 77532110051);insert into x_t_act_internal(TMP_ID,ID,DT,CLIENT_ID,INVOICE_ID,HIDDEN,AMOUNT,EXTERNAL_ID,PAYMENT_TERM_DT,IS_LOYAL,TYPE) values (s_x_t_act_internal.NEXTVAL, 4321100511,date'2020-01-09',21210000018, 32110051    ,1,  240000  ,'43211005111',null, 0,'generic');insert into x_t_act_trans(TMP_ID, ACT_ID, CONSUME_ID, AMOUNT, AMOUNT_NDS, AMOUNT_NSP, NETTING, COMMISSION_TYPE) values (s_x_t_act_trans.NEXTVAL, 4321100511,  5532110051, 240000, 40000,  0,null, 37);insert into x_t_consume (TMP_ID, ID, PARENT_ORDER_ID) values (s_x_t_consume.NEXTVAL, 5532110051,  9932110051);insert into x_t_order(TMP_ID, ID, SERVICE_ID, SERVICE_ORDER_ID, CLIENT_ID) values (s_x_t_order.NEXTVAL, 9932110051,  37,  7732110051,  532110051 );insert into x_mv_oebs_receipts_2(TMP_ID, INVOICE_EID, SUM, DT, DOC_DATE, COMISS_DATE, PAYMENT_NUMBER, SOURCE_TYPE) values (s_x_mv_oebs_receipts_2.NEXTVAL, 'Б-32110051-1', 240000, date'2020-01-31',date'2020-01-31', null, '888532110051' ,'PAYCASH');insert into x_yt_ar_direct_domain_stats (ID,IS_GRAY,DOMAIN,IS_BLACKLIST,SERVICE_ID,COST,BILLING_EXPORT_ID,FROM_DT,TILL_DT,SERVICE_ORDER_ID) values(s_x_yt_ar_direct_domain_stats.NEXTVAL, 0, 'd32110051', 0,37,3330000000,7732110051,  date'2020-01-01',to_date('2020-01-31'||' '||'23:59:59','YYYY-MM-DD HH24:MI:SS'),7732110051);</v>
      </c>
    </row>
    <row r="56" spans="1:73" s="100" customFormat="1" ht="15" customHeight="1" thickBot="1" x14ac:dyDescent="0.4">
      <c r="A56" s="74">
        <v>19</v>
      </c>
      <c r="B56" s="75"/>
      <c r="C56" s="76" t="str">
        <f t="shared" si="0"/>
        <v>1210000019</v>
      </c>
      <c r="D56" s="76" t="str">
        <f t="shared" si="1"/>
        <v>1210000019/20</v>
      </c>
      <c r="E56" s="77" t="str">
        <f t="shared" si="23"/>
        <v>2020-01-01</v>
      </c>
      <c r="F56" s="77" t="str">
        <f t="shared" si="2"/>
        <v>2021-01-01</v>
      </c>
      <c r="G56" s="78" t="str">
        <f t="shared" si="3"/>
        <v>21210000019</v>
      </c>
      <c r="H56" s="79">
        <f t="shared" si="35"/>
        <v>2</v>
      </c>
      <c r="I56" s="80">
        <v>3</v>
      </c>
      <c r="J56" s="81">
        <f t="shared" si="31"/>
        <v>32110052</v>
      </c>
      <c r="K56" s="82" t="str">
        <f t="shared" si="25"/>
        <v>Б-32110052-1</v>
      </c>
      <c r="L56" s="83" t="str">
        <f t="shared" si="4"/>
        <v>2020-01-01</v>
      </c>
      <c r="M56" s="82" t="s">
        <v>87</v>
      </c>
      <c r="N56" s="84">
        <f t="shared" si="26"/>
        <v>240000</v>
      </c>
      <c r="O56" s="82" t="s">
        <v>88</v>
      </c>
      <c r="P56" s="80">
        <v>1</v>
      </c>
      <c r="Q56" s="82">
        <v>20</v>
      </c>
      <c r="R56" s="115">
        <f t="shared" si="36"/>
        <v>40</v>
      </c>
      <c r="S56" s="115">
        <v>40</v>
      </c>
      <c r="T56" s="81" t="str">
        <f t="shared" si="6"/>
        <v>4321100521</v>
      </c>
      <c r="U56" s="87" t="str">
        <f t="shared" si="27"/>
        <v>43211005211</v>
      </c>
      <c r="V56" s="82">
        <v>1</v>
      </c>
      <c r="W56" s="83" t="str">
        <f t="shared" ca="1" si="7"/>
        <v>2020-01-09</v>
      </c>
      <c r="X56" s="82"/>
      <c r="Y56" s="88">
        <v>240000</v>
      </c>
      <c r="Z56" s="88">
        <f t="shared" si="8"/>
        <v>40000</v>
      </c>
      <c r="AA56" s="82">
        <v>0</v>
      </c>
      <c r="AB56" s="89" t="s">
        <v>89</v>
      </c>
      <c r="AC56" s="88">
        <f t="shared" si="9"/>
        <v>240000</v>
      </c>
      <c r="AD56" s="90">
        <v>0</v>
      </c>
      <c r="AE56" s="81">
        <f t="shared" si="32"/>
        <v>532110052</v>
      </c>
      <c r="AF56" s="91">
        <f t="shared" si="10"/>
        <v>200000</v>
      </c>
      <c r="AG56" s="117"/>
      <c r="AH56" s="91">
        <f t="shared" si="40"/>
        <v>200000</v>
      </c>
      <c r="AI56" s="93">
        <f t="shared" si="37"/>
        <v>240000</v>
      </c>
      <c r="AJ56" s="83" t="str">
        <f t="shared" si="38"/>
        <v>2020-01-31</v>
      </c>
      <c r="AK56" s="94" t="str">
        <f t="shared" si="13"/>
        <v>888532110052</v>
      </c>
      <c r="AL56" s="90" t="str">
        <f t="shared" si="14"/>
        <v>12100000191</v>
      </c>
      <c r="AM56" s="95"/>
      <c r="AN56" s="95"/>
      <c r="AO56" s="90" t="s">
        <v>89</v>
      </c>
      <c r="AP56" s="90" t="s">
        <v>89</v>
      </c>
      <c r="AQ56" s="90"/>
      <c r="AR56" s="90"/>
      <c r="AS56" s="96" t="str">
        <f t="shared" si="15"/>
        <v>888532110052</v>
      </c>
      <c r="AT56" s="94" t="str">
        <f t="shared" si="16"/>
        <v>5532110052</v>
      </c>
      <c r="AU56" s="87" t="str">
        <f t="shared" si="17"/>
        <v>9932110052</v>
      </c>
      <c r="AV56" s="87">
        <f t="shared" si="18"/>
        <v>40</v>
      </c>
      <c r="AW56" s="87" t="str">
        <f t="shared" si="19"/>
        <v>7732110052</v>
      </c>
      <c r="AX56" s="87" t="str">
        <f t="shared" si="29"/>
        <v>77532110052</v>
      </c>
      <c r="AY56" s="87">
        <v>0</v>
      </c>
      <c r="AZ56" s="87">
        <v>0</v>
      </c>
      <c r="BA56" s="83" t="str">
        <f t="shared" si="20"/>
        <v>2020-01-01</v>
      </c>
      <c r="BB56" s="83" t="str">
        <f t="shared" si="21"/>
        <v>2020-01-31</v>
      </c>
      <c r="BC56" s="97" t="s">
        <v>92</v>
      </c>
      <c r="BD56" s="98" t="str">
        <f>"e"&amp;J56</f>
        <v>e32110052</v>
      </c>
      <c r="BE56" s="98"/>
      <c r="BF56" s="98"/>
      <c r="BG56" s="98"/>
      <c r="BH56" s="87"/>
      <c r="BI56" s="87"/>
      <c r="BJ56" s="87"/>
      <c r="BK56" s="87"/>
      <c r="BL56" s="87"/>
      <c r="BM56" s="87"/>
      <c r="BN56" s="87"/>
      <c r="BO56" s="326" t="s">
        <v>123</v>
      </c>
      <c r="BP56" s="326">
        <v>40</v>
      </c>
      <c r="BQ56" s="84">
        <f t="shared" si="39"/>
        <v>200000</v>
      </c>
      <c r="BR56" s="99">
        <f>BQ56*0.15</f>
        <v>30000</v>
      </c>
      <c r="BS56" s="99">
        <f t="shared" si="41"/>
        <v>30000</v>
      </c>
      <c r="BU56" s="357" t="str">
        <f t="shared" ca="1" si="22"/>
        <v>insert into x_t_contract2(TMP_ID,ID,EXTERNAL_ID,CLIENT_ID) values(s_x_t_contract2.NEXTVAL, 1210000019, '1210000019/20',21210000019);insert into x_t_contract_collateral(TMP_ID,ID,CONTRACT2_ID,DT,IS_SIGNED) values(s_x_t_contract_collateral.NEXTVAL, 12100000191, 1210000019, date'2020-01-01', date'2020-01-01');insert into x_mv_contract_signed_attr (TMP_ID,CONTRACT_ID,COLLATERAL_ID,CODE,VALUE_DT) values (s_x_mv_contract_signed_attr.NEXTVAL, 1210000019, 12100000191,'FINISH_DT' ,date'2021-01-01');insert into x_mv_contract_signed_attr_hist(TMP_ID,VALUE_NUM,UPDATE_DT,CONTRACT2_ID,CODE,CL_DT,STAMP,DT) values(s_x_mv_contract_signed_attr_hist.NEXTVAL, 1, date'2020-01-01', 1210000019,'FIRM',date'2020-01-01',888532110052,date'2020-01-01');insert into x_mv_contract_signed_attr_hist(TMP_ID,VALUE_NUM,UPDATE_DT,CONTRACT2_ID,CODE,CL_DT,STAMP,DT) values(s_x_mv_contract_signed_attr_hist.NEXTVAL, 2, date'2020-01-01', 1210000019,'WHOLESALE_AGENT_PREMIUM_AWARDS_SCALE_TYPE',date'2020-01-01',888532110052,date'2020-01-01');insert into x_mv_contract_signed_attr_hist(TMP_ID,VALUE_NUM,UPDATE_DT,CONTRACT2_ID,CODE,CL_DT,STAMP,DT) values(s_x_mv_contract_signed_attr_hist.NEXTVAL, 3, date'2020-01-01', 1210000019,'PAYMENT_TYPE',date'2020-01-01',888532110052,date'2020-01-01');insert into x_t_invoice (TMP_ID,ID,DT, CLIENT_ID,EXTERNAL_ID,CONTRACT_ID,TOTAL_SUM,CURRENCY,DISCOUNT_TYPE,COMMISSION_TYPE,TYPE,LOYAL_CLIENTS,NDS,NDS_PCT,PERSON_ID) values (s_x_t_invoice.NEXTVAL, 32110052, date'2020-01-01',21210000019,'Б-32110052-1',1210000019,240000,'RUR',40,40,'y_invoice',0,1,20, 77532110052);insert into x_t_person (TMP_ID,ID) values (s_x_t_person.NEXTVAL, 77532110052);insert into x_t_act_internal(TMP_ID,ID,DT,CLIENT_ID,INVOICE_ID,HIDDEN,AMOUNT,EXTERNAL_ID,PAYMENT_TERM_DT,IS_LOYAL,TYPE) values (s_x_t_act_internal.NEXTVAL, 4321100521,date'2020-01-09',21210000019, 32110052    ,1,  240000  ,'43211005211',null, 0,'generic');insert into x_t_act_trans(TMP_ID, ACT_ID, CONSUME_ID, AMOUNT, AMOUNT_NDS, AMOUNT_NSP, NETTING, COMMISSION_TYPE) values (s_x_t_act_trans.NEXTVAL, 4321100521,  5532110052, 240000, 40000,  0,null, 40);insert into x_t_consume (TMP_ID, ID, PARENT_ORDER_ID) values (s_x_t_consume.NEXTVAL, 5532110052,  9932110052);insert into x_t_order(TMP_ID, ID, SERVICE_ID, SERVICE_ORDER_ID, CLIENT_ID) values (s_x_t_order.NEXTVAL, 9932110052,  40,  7732110052,  532110052 );insert into x_mv_oebs_receipts_2(TMP_ID, INVOICE_EID, SUM, DT, DOC_DATE, COMISS_DATE, PAYMENT_NUMBER, SOURCE_TYPE) values (s_x_mv_oebs_receipts_2.NEXTVAL, 'Б-32110052-1', 240000, date'2020-01-31',date'2020-01-31', null, '888532110052' ,'PAYCASH');insert into x_yt_ar_direct_domain_stats (ID,IS_GRAY,DOMAIN,IS_BLACKLIST,SERVICE_ID,COST,BILLING_EXPORT_ID,FROM_DT,TILL_DT,SERVICE_ORDER_ID) values(s_x_yt_ar_direct_domain_stats.NEXTVAL, 0, 'e32110052', 0,40,3000000000,7732110052,  date'2020-01-01',to_date('2020-01-31'||' '||'23:59:59','YYYY-MM-DD HH24:MI:SS'),7732110052);</v>
      </c>
    </row>
    <row r="57" spans="1:73" s="67" customFormat="1" x14ac:dyDescent="0.35">
      <c r="A57" s="40">
        <v>20</v>
      </c>
      <c r="B57" s="41"/>
      <c r="C57" s="42" t="str">
        <f t="shared" si="0"/>
        <v>1210000020</v>
      </c>
      <c r="D57" s="42" t="str">
        <f t="shared" si="1"/>
        <v>1210000020/20</v>
      </c>
      <c r="E57" s="43" t="str">
        <f t="shared" si="23"/>
        <v>2020-01-01</v>
      </c>
      <c r="F57" s="43" t="str">
        <f t="shared" si="2"/>
        <v>2021-01-01</v>
      </c>
      <c r="G57" s="44" t="str">
        <f t="shared" si="3"/>
        <v>21210000020</v>
      </c>
      <c r="H57" s="45">
        <f t="shared" si="35"/>
        <v>2</v>
      </c>
      <c r="I57" s="46">
        <v>3</v>
      </c>
      <c r="J57" s="52">
        <f t="shared" si="31"/>
        <v>32110053</v>
      </c>
      <c r="K57" s="48" t="str">
        <f>"Б-"&amp;J57&amp;"-1"</f>
        <v>Б-32110053-1</v>
      </c>
      <c r="L57" s="49" t="str">
        <f t="shared" si="4"/>
        <v>2020-01-01</v>
      </c>
      <c r="M57" s="48" t="s">
        <v>87</v>
      </c>
      <c r="N57" s="50" t="str">
        <f t="shared" si="26"/>
        <v>null</v>
      </c>
      <c r="O57" s="48" t="s">
        <v>88</v>
      </c>
      <c r="P57" s="46">
        <v>1</v>
      </c>
      <c r="Q57" s="48">
        <v>20</v>
      </c>
      <c r="R57" s="51">
        <f t="shared" si="36"/>
        <v>7</v>
      </c>
      <c r="S57" s="51">
        <v>7</v>
      </c>
      <c r="T57" s="104"/>
      <c r="U57" s="118"/>
      <c r="V57" s="48">
        <v>1</v>
      </c>
      <c r="W57" s="49" t="str">
        <f t="shared" ca="1" si="7"/>
        <v>2020-01-06</v>
      </c>
      <c r="X57" s="48"/>
      <c r="Y57" s="104" t="s">
        <v>89</v>
      </c>
      <c r="Z57" s="104" t="s">
        <v>89</v>
      </c>
      <c r="AA57" s="48">
        <v>0</v>
      </c>
      <c r="AB57" s="55" t="s">
        <v>89</v>
      </c>
      <c r="AC57" s="109" t="str">
        <f t="shared" si="9"/>
        <v>null</v>
      </c>
      <c r="AD57" s="56">
        <v>0</v>
      </c>
      <c r="AE57" s="52">
        <f t="shared" si="32"/>
        <v>532110053</v>
      </c>
      <c r="AF57" s="58"/>
      <c r="AG57" s="59"/>
      <c r="AH57" s="58">
        <f t="shared" si="40"/>
        <v>66666.666666666672</v>
      </c>
      <c r="AI57" s="60">
        <v>80000</v>
      </c>
      <c r="AJ57" s="49" t="str">
        <f t="shared" si="38"/>
        <v>2020-01-31</v>
      </c>
      <c r="AK57" s="61" t="str">
        <f t="shared" si="13"/>
        <v>888532110053</v>
      </c>
      <c r="AL57" s="56" t="str">
        <f t="shared" si="14"/>
        <v>12100000201</v>
      </c>
      <c r="AM57" s="62"/>
      <c r="AN57" s="62"/>
      <c r="AO57" s="56" t="s">
        <v>89</v>
      </c>
      <c r="AP57" s="56" t="s">
        <v>89</v>
      </c>
      <c r="AQ57" s="56"/>
      <c r="AR57" s="56"/>
      <c r="AS57" s="63" t="str">
        <f>AK57</f>
        <v>888532110053</v>
      </c>
      <c r="AT57" s="61" t="str">
        <f t="shared" si="16"/>
        <v>5532110053</v>
      </c>
      <c r="AU57" s="53" t="str">
        <f t="shared" si="17"/>
        <v>9932110053</v>
      </c>
      <c r="AV57" s="53">
        <f t="shared" si="18"/>
        <v>7</v>
      </c>
      <c r="AW57" s="53" t="str">
        <f t="shared" si="19"/>
        <v>7732110053</v>
      </c>
      <c r="AX57" s="53" t="str">
        <f t="shared" si="29"/>
        <v>77532110053</v>
      </c>
      <c r="AY57" s="53">
        <v>0</v>
      </c>
      <c r="AZ57" s="53">
        <v>0</v>
      </c>
      <c r="BA57" s="49" t="str">
        <f t="shared" si="20"/>
        <v>2020-01-01</v>
      </c>
      <c r="BB57" s="49" t="str">
        <f t="shared" si="21"/>
        <v>2020-01-31</v>
      </c>
      <c r="BC57" s="64" t="s">
        <v>90</v>
      </c>
      <c r="BD57" s="65" t="str">
        <f>"a"&amp;J57</f>
        <v>a32110053</v>
      </c>
      <c r="BE57" s="61"/>
      <c r="BF57" s="61"/>
      <c r="BG57" s="55"/>
      <c r="BH57" s="53"/>
      <c r="BI57" s="53"/>
      <c r="BJ57" s="53"/>
      <c r="BK57" s="53"/>
      <c r="BL57" s="53"/>
      <c r="BM57" s="53"/>
      <c r="BN57" s="53"/>
      <c r="BO57" s="325" t="s">
        <v>124</v>
      </c>
      <c r="BP57" s="325"/>
      <c r="BQ57" s="50"/>
      <c r="BR57" s="68"/>
      <c r="BS57" s="68"/>
      <c r="BU57" s="357" t="str">
        <f t="shared" si="22"/>
        <v>insert into x_t_contract2(TMP_ID,ID,EXTERNAL_ID,CLIENT_ID) values(s_x_t_contract2.NEXTVAL, 1210000020, '1210000020/20',21210000020);insert into x_t_contract_collateral(TMP_ID,ID,CONTRACT2_ID,DT,IS_SIGNED) values(s_x_t_contract_collateral.NEXTVAL, 12100000201, 1210000020, date'2020-01-01', date'2020-01-01');insert into x_mv_contract_signed_attr (TMP_ID,CONTRACT_ID,COLLATERAL_ID,CODE,VALUE_DT) values (s_x_mv_contract_signed_attr.NEXTVAL, 1210000020, 12100000201,'FINISH_DT' ,date'2021-01-01');insert into x_mv_contract_signed_attr_hist(TMP_ID,VALUE_NUM,UPDATE_DT,CONTRACT2_ID,CODE,CL_DT,STAMP,DT) values(s_x_mv_contract_signed_attr_hist.NEXTVAL, 1, date'2020-01-01', 1210000020,'FIRM',date'2020-01-01',888532110053,date'2020-01-01');insert into x_mv_contract_signed_attr_hist(TMP_ID,VALUE_NUM,UPDATE_DT,CONTRACT2_ID,CODE,CL_DT,STAMP,DT) values(s_x_mv_contract_signed_attr_hist.NEXTVAL, 2, date'2020-01-01', 1210000020,'WHOLESALE_AGENT_PREMIUM_AWARDS_SCALE_TYPE',date'2020-01-01',888532110053,date'2020-01-01');insert into x_mv_contract_signed_attr_hist(TMP_ID,VALUE_NUM,UPDATE_DT,CONTRACT2_ID,CODE,CL_DT,STAMP,DT) values(s_x_mv_contract_signed_attr_hist.NEXTVAL, 3, date'2020-01-01', 1210000020,'PAYMENT_TYPE',date'2020-01-01',888532110053,date'2020-01-01');insert into x_t_person (TMP_ID,ID) values (s_x_t_person.NEXTVAL, 77532110053);insert into x_t_consume (TMP_ID, ID, PARENT_ORDER_ID) values (s_x_t_consume.NEXTVAL, 5532110053,  9932110053);insert into x_t_order(TMP_ID, ID, SERVICE_ID, SERVICE_ORDER_ID, CLIENT_ID) values (s_x_t_order.NEXTVAL, 9932110053,  7,  7732110053,  532110053 );insert into x_mv_oebs_receipts_2(TMP_ID, INVOICE_EID, SUM, DT, DOC_DATE, COMISS_DATE, PAYMENT_NUMBER, SOURCE_TYPE) values (s_x_mv_oebs_receipts_2.NEXTVAL, 'Б-32110053-1', 80000, date'2020-01-31',date'2020-01-31', null, '888532110053' ,'PAYCASH');insert into x_yt_ar_direct_domain_stats (ID,IS_GRAY,DOMAIN,IS_BLACKLIST,SERVICE_ID,COST,BILLING_EXPORT_ID,FROM_DT,TILL_DT,SERVICE_ORDER_ID) values(s_x_yt_ar_direct_domain_stats.NEXTVAL, 0, 'a32110053', 0,7,3330000000,7732110053,  date'2020-01-01',to_date('2020-01-31'||' '||'23:59:59','YYYY-MM-DD HH24:MI:SS'),7732110053);</v>
      </c>
    </row>
    <row r="58" spans="1:73" s="67" customFormat="1" x14ac:dyDescent="0.35">
      <c r="A58" s="40">
        <v>20</v>
      </c>
      <c r="B58" s="41"/>
      <c r="C58" s="42" t="str">
        <f t="shared" si="0"/>
        <v>1210000020</v>
      </c>
      <c r="D58" s="42" t="str">
        <f t="shared" si="1"/>
        <v>1210000020/20</v>
      </c>
      <c r="E58" s="43" t="str">
        <f t="shared" si="23"/>
        <v>2020-01-01</v>
      </c>
      <c r="F58" s="43" t="str">
        <f t="shared" si="2"/>
        <v>2021-01-01</v>
      </c>
      <c r="G58" s="44" t="str">
        <f t="shared" si="3"/>
        <v>21210000020</v>
      </c>
      <c r="H58" s="45">
        <f t="shared" si="35"/>
        <v>2</v>
      </c>
      <c r="I58" s="46">
        <v>3</v>
      </c>
      <c r="J58" s="52">
        <f t="shared" si="31"/>
        <v>32110054</v>
      </c>
      <c r="K58" s="48" t="str">
        <f>"Б-"&amp;J58&amp;"-1"</f>
        <v>Б-32110054-1</v>
      </c>
      <c r="L58" s="49" t="str">
        <f t="shared" si="4"/>
        <v>2020-01-01</v>
      </c>
      <c r="M58" s="48" t="s">
        <v>87</v>
      </c>
      <c r="N58" s="50" t="str">
        <f t="shared" si="26"/>
        <v>null</v>
      </c>
      <c r="O58" s="48" t="s">
        <v>88</v>
      </c>
      <c r="P58" s="46">
        <v>1</v>
      </c>
      <c r="Q58" s="48">
        <v>20</v>
      </c>
      <c r="R58" s="70">
        <f t="shared" si="36"/>
        <v>1</v>
      </c>
      <c r="S58" s="70">
        <v>1</v>
      </c>
      <c r="T58" s="104"/>
      <c r="U58" s="118"/>
      <c r="V58" s="48">
        <v>1</v>
      </c>
      <c r="W58" s="49" t="str">
        <f t="shared" ca="1" si="7"/>
        <v>2020-01-04</v>
      </c>
      <c r="X58" s="48"/>
      <c r="Y58" s="104" t="s">
        <v>89</v>
      </c>
      <c r="Z58" s="104" t="s">
        <v>89</v>
      </c>
      <c r="AA58" s="48">
        <v>0</v>
      </c>
      <c r="AB58" s="55" t="s">
        <v>89</v>
      </c>
      <c r="AC58" s="109" t="str">
        <f t="shared" si="9"/>
        <v>null</v>
      </c>
      <c r="AD58" s="56">
        <v>0</v>
      </c>
      <c r="AE58" s="52">
        <f t="shared" si="32"/>
        <v>532110054</v>
      </c>
      <c r="AF58" s="58"/>
      <c r="AG58" s="71"/>
      <c r="AH58" s="58">
        <f t="shared" si="40"/>
        <v>66666.666666666672</v>
      </c>
      <c r="AI58" s="60">
        <v>80000</v>
      </c>
      <c r="AJ58" s="49" t="str">
        <f t="shared" si="38"/>
        <v>2020-01-31</v>
      </c>
      <c r="AK58" s="61" t="str">
        <f t="shared" si="13"/>
        <v>888532110054</v>
      </c>
      <c r="AL58" s="56" t="str">
        <f t="shared" si="14"/>
        <v>12100000201</v>
      </c>
      <c r="AM58" s="62"/>
      <c r="AN58" s="62"/>
      <c r="AO58" s="56" t="s">
        <v>89</v>
      </c>
      <c r="AP58" s="56" t="s">
        <v>89</v>
      </c>
      <c r="AQ58" s="56"/>
      <c r="AR58" s="56"/>
      <c r="AS58" s="63" t="str">
        <f>AK58</f>
        <v>888532110054</v>
      </c>
      <c r="AT58" s="61" t="str">
        <f t="shared" si="16"/>
        <v>5532110054</v>
      </c>
      <c r="AU58" s="53" t="str">
        <f t="shared" si="17"/>
        <v>9932110054</v>
      </c>
      <c r="AV58" s="53">
        <f t="shared" si="18"/>
        <v>1</v>
      </c>
      <c r="AW58" s="53" t="str">
        <f t="shared" si="19"/>
        <v>7732110054</v>
      </c>
      <c r="AX58" s="53" t="str">
        <f t="shared" si="29"/>
        <v>77532110054</v>
      </c>
      <c r="AY58" s="53">
        <v>0</v>
      </c>
      <c r="AZ58" s="53">
        <v>0</v>
      </c>
      <c r="BA58" s="49" t="str">
        <f t="shared" si="20"/>
        <v>2020-01-01</v>
      </c>
      <c r="BB58" s="49" t="str">
        <f t="shared" si="21"/>
        <v>2020-01-31</v>
      </c>
      <c r="BC58" s="64" t="s">
        <v>90</v>
      </c>
      <c r="BD58" s="65" t="str">
        <f>"a"&amp;J58</f>
        <v>a32110054</v>
      </c>
      <c r="BE58" s="61"/>
      <c r="BF58" s="61"/>
      <c r="BG58" s="55"/>
      <c r="BH58" s="53"/>
      <c r="BI58" s="53"/>
      <c r="BJ58" s="53"/>
      <c r="BK58" s="53"/>
      <c r="BL58" s="53"/>
      <c r="BM58" s="53"/>
      <c r="BN58" s="53"/>
      <c r="BO58" s="325"/>
      <c r="BP58" s="325"/>
      <c r="BQ58" s="50"/>
      <c r="BR58" s="68"/>
      <c r="BS58" s="68">
        <v>0</v>
      </c>
      <c r="BU58" s="357" t="str">
        <f t="shared" si="22"/>
        <v>insert into x_t_person (TMP_ID,ID) values (s_x_t_person.NEXTVAL, 77532110054);insert into x_t_consume (TMP_ID, ID, PARENT_ORDER_ID) values (s_x_t_consume.NEXTVAL, 5532110054,  9932110054);insert into x_t_order(TMP_ID, ID, SERVICE_ID, SERVICE_ORDER_ID, CLIENT_ID) values (s_x_t_order.NEXTVAL, 9932110054,  1,  7732110054,  532110054 );insert into x_mv_oebs_receipts_2(TMP_ID, INVOICE_EID, SUM, DT, DOC_DATE, COMISS_DATE, PAYMENT_NUMBER, SOURCE_TYPE) values (s_x_mv_oebs_receipts_2.NEXTVAL, 'Б-32110054-1', 80000, date'2020-01-31',date'2020-01-31', null, '888532110054' ,'PAYCASH');insert into x_yt_ar_direct_domain_stats (ID,IS_GRAY,DOMAIN,IS_BLACKLIST,SERVICE_ID,COST,BILLING_EXPORT_ID,FROM_DT,TILL_DT,SERVICE_ORDER_ID) values(s_x_yt_ar_direct_domain_stats.NEXTVAL, 0, 'a32110054', 0,1,3330000000,7732110054,  date'2020-01-01',to_date('2020-01-31'||' '||'23:59:59','YYYY-MM-DD HH24:MI:SS'),7732110054);</v>
      </c>
    </row>
    <row r="59" spans="1:73" s="100" customFormat="1" ht="15" customHeight="1" thickBot="1" x14ac:dyDescent="0.4">
      <c r="A59" s="74">
        <v>20</v>
      </c>
      <c r="B59" s="75"/>
      <c r="C59" s="76" t="str">
        <f t="shared" si="0"/>
        <v>1210000020</v>
      </c>
      <c r="D59" s="76" t="str">
        <f t="shared" si="1"/>
        <v>1210000020/20</v>
      </c>
      <c r="E59" s="77" t="str">
        <f t="shared" si="23"/>
        <v>2020-01-01</v>
      </c>
      <c r="F59" s="77" t="str">
        <f t="shared" si="2"/>
        <v>2021-01-01</v>
      </c>
      <c r="G59" s="78" t="str">
        <f t="shared" si="3"/>
        <v>21210000020</v>
      </c>
      <c r="H59" s="79">
        <f t="shared" si="35"/>
        <v>2</v>
      </c>
      <c r="I59" s="80">
        <v>3</v>
      </c>
      <c r="J59" s="81">
        <f t="shared" si="31"/>
        <v>32110055</v>
      </c>
      <c r="K59" s="82" t="str">
        <f>"Б-"&amp;J59&amp;"-1"</f>
        <v>Б-32110055-1</v>
      </c>
      <c r="L59" s="83" t="str">
        <f t="shared" si="4"/>
        <v>2020-01-01</v>
      </c>
      <c r="M59" s="82" t="s">
        <v>87</v>
      </c>
      <c r="N59" s="84" t="str">
        <f t="shared" si="26"/>
        <v>null</v>
      </c>
      <c r="O59" s="82" t="s">
        <v>88</v>
      </c>
      <c r="P59" s="80">
        <v>1</v>
      </c>
      <c r="Q59" s="82">
        <v>20</v>
      </c>
      <c r="R59" s="86">
        <f t="shared" si="36"/>
        <v>37</v>
      </c>
      <c r="S59" s="86">
        <v>37</v>
      </c>
      <c r="T59" s="85"/>
      <c r="U59" s="119"/>
      <c r="V59" s="82">
        <v>1</v>
      </c>
      <c r="W59" s="83" t="str">
        <f t="shared" ca="1" si="7"/>
        <v>2020-01-07</v>
      </c>
      <c r="X59" s="82"/>
      <c r="Y59" s="85" t="s">
        <v>89</v>
      </c>
      <c r="Z59" s="85" t="s">
        <v>89</v>
      </c>
      <c r="AA59" s="82">
        <v>0</v>
      </c>
      <c r="AB59" s="89" t="s">
        <v>89</v>
      </c>
      <c r="AC59" s="113" t="str">
        <f t="shared" si="9"/>
        <v>null</v>
      </c>
      <c r="AD59" s="90">
        <v>0</v>
      </c>
      <c r="AE59" s="81">
        <f t="shared" si="32"/>
        <v>532110055</v>
      </c>
      <c r="AF59" s="91"/>
      <c r="AG59" s="92"/>
      <c r="AH59" s="91">
        <f t="shared" si="40"/>
        <v>66666.666666666672</v>
      </c>
      <c r="AI59" s="93">
        <v>80000</v>
      </c>
      <c r="AJ59" s="83" t="str">
        <f t="shared" si="38"/>
        <v>2020-01-31</v>
      </c>
      <c r="AK59" s="94" t="str">
        <f t="shared" si="13"/>
        <v>888532110055</v>
      </c>
      <c r="AL59" s="90" t="str">
        <f t="shared" si="14"/>
        <v>12100000201</v>
      </c>
      <c r="AM59" s="95"/>
      <c r="AN59" s="95"/>
      <c r="AO59" s="90" t="s">
        <v>89</v>
      </c>
      <c r="AP59" s="90" t="s">
        <v>89</v>
      </c>
      <c r="AQ59" s="90"/>
      <c r="AR59" s="90"/>
      <c r="AS59" s="96" t="str">
        <f>AK59</f>
        <v>888532110055</v>
      </c>
      <c r="AT59" s="94" t="str">
        <f t="shared" si="16"/>
        <v>5532110055</v>
      </c>
      <c r="AU59" s="87" t="str">
        <f t="shared" si="17"/>
        <v>9932110055</v>
      </c>
      <c r="AV59" s="87">
        <f t="shared" si="18"/>
        <v>37</v>
      </c>
      <c r="AW59" s="87" t="str">
        <f t="shared" si="19"/>
        <v>7732110055</v>
      </c>
      <c r="AX59" s="87" t="str">
        <f t="shared" si="29"/>
        <v>77532110055</v>
      </c>
      <c r="AY59" s="87">
        <v>0</v>
      </c>
      <c r="AZ59" s="87">
        <v>0</v>
      </c>
      <c r="BA59" s="83" t="str">
        <f t="shared" si="20"/>
        <v>2020-01-01</v>
      </c>
      <c r="BB59" s="83" t="str">
        <f t="shared" si="21"/>
        <v>2020-01-31</v>
      </c>
      <c r="BC59" s="97" t="s">
        <v>90</v>
      </c>
      <c r="BD59" s="98" t="str">
        <f>"d"&amp;J59</f>
        <v>d32110055</v>
      </c>
      <c r="BE59" s="98"/>
      <c r="BF59" s="98"/>
      <c r="BG59" s="98"/>
      <c r="BH59" s="87"/>
      <c r="BI59" s="87"/>
      <c r="BJ59" s="87"/>
      <c r="BK59" s="87"/>
      <c r="BL59" s="87"/>
      <c r="BM59" s="87"/>
      <c r="BN59" s="87"/>
      <c r="BO59" s="326"/>
      <c r="BP59" s="326"/>
      <c r="BQ59" s="84"/>
      <c r="BR59" s="101"/>
      <c r="BS59" s="99"/>
      <c r="BU59" s="357" t="str">
        <f t="shared" si="22"/>
        <v>insert into x_t_person (TMP_ID,ID) values (s_x_t_person.NEXTVAL, 77532110055);insert into x_t_consume (TMP_ID, ID, PARENT_ORDER_ID) values (s_x_t_consume.NEXTVAL, 5532110055,  9932110055);insert into x_t_order(TMP_ID, ID, SERVICE_ID, SERVICE_ORDER_ID, CLIENT_ID) values (s_x_t_order.NEXTVAL, 9932110055,  37,  7732110055,  532110055 );insert into x_mv_oebs_receipts_2(TMP_ID, INVOICE_EID, SUM, DT, DOC_DATE, COMISS_DATE, PAYMENT_NUMBER, SOURCE_TYPE) values (s_x_mv_oebs_receipts_2.NEXTVAL, 'Б-32110055-1', 80000, date'2020-01-31',date'2020-01-31', null, '888532110055' ,'PAYCASH');insert into x_yt_ar_direct_domain_stats (ID,IS_GRAY,DOMAIN,IS_BLACKLIST,SERVICE_ID,COST,BILLING_EXPORT_ID,FROM_DT,TILL_DT,SERVICE_ORDER_ID) values(s_x_yt_ar_direct_domain_stats.NEXTVAL, 0, 'd32110055', 0,37,3330000000,7732110055,  date'2020-01-01',to_date('2020-01-31'||' '||'23:59:59','YYYY-MM-DD HH24:MI:SS'),7732110055);</v>
      </c>
    </row>
    <row r="60" spans="1:73" s="1" customFormat="1" ht="23.5" x14ac:dyDescent="0.55000000000000004">
      <c r="A60" s="120" t="s">
        <v>125</v>
      </c>
      <c r="C60" s="42"/>
      <c r="D60" s="6"/>
      <c r="E60" s="6"/>
      <c r="F60" s="6"/>
      <c r="G60" s="6"/>
      <c r="H60" s="6"/>
      <c r="J60" s="12"/>
      <c r="K60" s="12"/>
      <c r="L60" s="12"/>
      <c r="M60" s="12"/>
      <c r="N60" s="12"/>
      <c r="O60" s="12"/>
      <c r="P60" s="12"/>
      <c r="Q60" s="12"/>
      <c r="R60" s="12"/>
      <c r="AC60" s="121"/>
      <c r="AF60" s="122"/>
      <c r="AG60" s="123"/>
      <c r="AH60" s="122"/>
      <c r="AI60" s="11"/>
      <c r="AK60" s="12"/>
      <c r="AM60" s="124"/>
      <c r="AN60" s="124"/>
      <c r="BA60" s="49"/>
      <c r="BH60" s="53"/>
      <c r="BI60" s="53"/>
      <c r="BJ60" s="53"/>
      <c r="BK60" s="53"/>
      <c r="BL60" s="53"/>
      <c r="BM60" s="53"/>
      <c r="BN60" s="53"/>
      <c r="BO60" s="327"/>
      <c r="BP60" s="327"/>
      <c r="BQ60" s="11"/>
      <c r="BR60" s="11"/>
      <c r="BS60" s="11"/>
      <c r="BU60" s="359"/>
    </row>
    <row r="61" spans="1:73" s="67" customFormat="1" x14ac:dyDescent="0.35">
      <c r="A61" s="40">
        <v>21</v>
      </c>
      <c r="B61" s="41"/>
      <c r="C61" s="42" t="str">
        <f t="shared" ref="C61:C124" si="42">$H$2&amp;$C$2&amp;$D$2&amp;"00000"&amp;A61</f>
        <v>1210000021</v>
      </c>
      <c r="D61" s="42" t="str">
        <f t="shared" ref="D61:D124" si="43">C61&amp;"/"&amp;MID(YEAR($F$2),3,2)</f>
        <v>1210000021/20</v>
      </c>
      <c r="E61" s="43" t="str">
        <f>TEXT(DATE(YEAR($F$2),MONTH($F$2),1),"ГГГГ-ММ-ДД")</f>
        <v>2020-01-01</v>
      </c>
      <c r="F61" s="43" t="str">
        <f t="shared" ref="F61:F124" si="44">TEXT(DATE(YEAR($F$2)+1,MONTH($F$2),1),"ГГГГ-ММ-ДД")</f>
        <v>2021-01-01</v>
      </c>
      <c r="G61" s="44" t="str">
        <f t="shared" ref="G61:G124" si="45">$I$2&amp;C61</f>
        <v>21210000021</v>
      </c>
      <c r="H61" s="45">
        <f t="shared" ref="H61:H124" si="46">$C$2</f>
        <v>2</v>
      </c>
      <c r="I61" s="46">
        <v>3</v>
      </c>
      <c r="J61" s="52">
        <f>J59+1</f>
        <v>32110056</v>
      </c>
      <c r="K61" s="48" t="str">
        <f t="shared" ref="K61:K124" si="47">"Б-"&amp;J61&amp;"-1"</f>
        <v>Б-32110056-1</v>
      </c>
      <c r="L61" s="49" t="str">
        <f t="shared" ref="L61:L124" si="48">TEXT(DATE(YEAR($F$2),MONTH($F$2),1),"ГГГГ-ММ-ДД")</f>
        <v>2020-01-01</v>
      </c>
      <c r="M61" s="48" t="s">
        <v>87</v>
      </c>
      <c r="N61" s="50">
        <f t="shared" ref="N61:N66" si="49">Y61</f>
        <v>80000</v>
      </c>
      <c r="O61" s="48" t="s">
        <v>88</v>
      </c>
      <c r="P61" s="46">
        <v>1</v>
      </c>
      <c r="Q61" s="48">
        <v>20</v>
      </c>
      <c r="R61" s="51">
        <f t="shared" ref="R61:R77" si="50">S61</f>
        <v>7</v>
      </c>
      <c r="S61" s="51">
        <v>7</v>
      </c>
      <c r="T61" s="52" t="str">
        <f t="shared" ref="T61:T66" si="51">$K$2&amp;J61&amp;"1"</f>
        <v>4321100561</v>
      </c>
      <c r="U61" s="53" t="str">
        <f t="shared" ref="U61:U66" si="52">T61&amp;1</f>
        <v>43211005611</v>
      </c>
      <c r="V61" s="48">
        <v>1</v>
      </c>
      <c r="W61" s="49" t="str">
        <f t="shared" ref="W61:W70" ca="1" si="53">TEXT(DATE(YEAR($F$2),MONTH($F$2),RANDBETWEEN(1,9)),"ГГГГ-ММ-ДД")</f>
        <v>2020-01-01</v>
      </c>
      <c r="X61" s="48"/>
      <c r="Y61" s="54">
        <v>80000</v>
      </c>
      <c r="Z61" s="54">
        <f t="shared" ref="Z61:Z66" si="54">Y61-(Y61/1.2)</f>
        <v>13333.333333333328</v>
      </c>
      <c r="AA61" s="48">
        <v>0</v>
      </c>
      <c r="AB61" s="55" t="s">
        <v>89</v>
      </c>
      <c r="AC61" s="54">
        <f t="shared" ref="AC61:AC66" si="55">N61</f>
        <v>80000</v>
      </c>
      <c r="AD61" s="56">
        <v>0</v>
      </c>
      <c r="AE61" s="52">
        <f>AE59+1</f>
        <v>532110056</v>
      </c>
      <c r="AF61" s="58">
        <f t="shared" ref="AF61:AF70" si="56">Y61-Z61</f>
        <v>66666.666666666672</v>
      </c>
      <c r="AG61" s="59"/>
      <c r="AH61" s="58">
        <f t="shared" ref="AH61:AH124" si="57">AI61/(1+Q61/100)</f>
        <v>66665.833333333343</v>
      </c>
      <c r="AI61" s="125">
        <f>Y61-1</f>
        <v>79999</v>
      </c>
      <c r="AJ61" s="49" t="str">
        <f t="shared" ref="AJ61:AJ70" si="58">TEXT(DATE(YEAR($F$2),MONTH($F$2)+1,0),"ГГГГ-ММ-ДД")</f>
        <v>2020-01-31</v>
      </c>
      <c r="AK61" s="61" t="str">
        <f t="shared" ref="AK61:AK124" si="59">"888"&amp;AE61</f>
        <v>888532110056</v>
      </c>
      <c r="AL61" s="56" t="str">
        <f t="shared" ref="AL61:AL124" si="60">C61&amp;1</f>
        <v>12100000211</v>
      </c>
      <c r="AM61" s="62"/>
      <c r="AN61" s="62"/>
      <c r="AO61" s="56" t="s">
        <v>89</v>
      </c>
      <c r="AP61" s="56" t="s">
        <v>89</v>
      </c>
      <c r="AQ61" s="56"/>
      <c r="AR61" s="56"/>
      <c r="AS61" s="63" t="str">
        <f t="shared" ref="AS61:AS82" si="61">AK61</f>
        <v>888532110056</v>
      </c>
      <c r="AT61" s="61" t="str">
        <f t="shared" ref="AT61:AT124" si="62">"55"&amp;J61</f>
        <v>5532110056</v>
      </c>
      <c r="AU61" s="53" t="str">
        <f t="shared" ref="AU61:AU124" si="63">"99"&amp;J61</f>
        <v>9932110056</v>
      </c>
      <c r="AV61" s="53">
        <f t="shared" ref="AV61:AV124" si="64">S61</f>
        <v>7</v>
      </c>
      <c r="AW61" s="53" t="str">
        <f t="shared" ref="AW61:AW124" si="65">"77"&amp;J61</f>
        <v>7732110056</v>
      </c>
      <c r="AX61" s="53" t="str">
        <f t="shared" ref="AX61:AX124" si="66">"77"&amp;AE61</f>
        <v>77532110056</v>
      </c>
      <c r="AY61" s="53">
        <v>0</v>
      </c>
      <c r="AZ61" s="53">
        <v>0</v>
      </c>
      <c r="BA61" s="49" t="str">
        <f t="shared" ref="BA61:BA124" si="67">TEXT(DATE(YEAR($F$2),MONTH($F$2),1),"ГГГГ-ММ-ДД")</f>
        <v>2020-01-01</v>
      </c>
      <c r="BB61" s="49" t="str">
        <f t="shared" ref="BB61:BB124" si="68">TEXT(DATE(YEAR($F$2),MONTH($F$2)+1,0),"ГГГГ-ММ-ДД")</f>
        <v>2020-01-31</v>
      </c>
      <c r="BC61" s="64" t="s">
        <v>90</v>
      </c>
      <c r="BD61" s="65" t="str">
        <f>"a"&amp;J61</f>
        <v>a32110056</v>
      </c>
      <c r="BE61" s="61"/>
      <c r="BF61" s="61"/>
      <c r="BG61" s="55"/>
      <c r="BH61" s="53"/>
      <c r="BI61" s="53"/>
      <c r="BJ61" s="53"/>
      <c r="BK61" s="53"/>
      <c r="BL61" s="53"/>
      <c r="BM61" s="53"/>
      <c r="BN61" s="53"/>
      <c r="BO61" s="325" t="s">
        <v>126</v>
      </c>
      <c r="BP61" s="325">
        <v>1</v>
      </c>
      <c r="BQ61" s="50">
        <f>AF62</f>
        <v>66666.666666666672</v>
      </c>
      <c r="BR61" s="68">
        <f>BQ61*0.13</f>
        <v>8666.6666666666679</v>
      </c>
      <c r="BS61" s="68">
        <v>0</v>
      </c>
      <c r="BU61" s="357" t="str">
        <f t="shared" ref="BU61:BU124" ca="1" si="69">IF(((LEN(C61)&gt;0) *(C61&lt;&gt;C60)=1), "insert into x_t_contract2(TMP_ID,ID,EXTERNAL_ID,CLIENT_ID) values(s_x_t_contract2.NEXTVAL, "&amp;C61&amp;", '"&amp;D61&amp;"',"&amp;G61&amp;");","")&amp;IF(((LEN(C61)&gt;0) *(C61&lt;&gt;C60)=1), "insert into x_t_contract_collateral(TMP_ID,ID,CONTRACT2_ID,DT,IS_SIGNED) values(s_x_t_contract_collateral.NEXTVAL, "&amp;AL61&amp;", "&amp;C61&amp;", date'"&amp;E61&amp;"', date'"&amp;E61&amp;"');","")&amp;         IF(((LEN(C61)&gt;0) *(C61&lt;&gt;C60)=1),"insert into x_mv_contract_signed_attr (TMP_ID,CONTRACT_ID,COLLATERAL_ID,CODE,VALUE_DT) values (s_x_mv_contract_signed_attr.NEXTVAL, "&amp;C61&amp;", "&amp;AL61&amp;",'FINISH_DT' ,date'"&amp;F61&amp;"');","")&amp;
IF(((LEN(C61)&gt;0) *(C61&lt;&gt;C60)=1), "insert into x_mv_contract_signed_attr_hist(TMP_ID,VALUE_NUM,UPDATE_DT,CONTRACT2_ID,CODE,CL_DT,STAMP,DT) values(s_x_mv_contract_signed_attr_hist.NEXTVAL, "&amp;$E$2&amp;", date'"&amp;E61&amp;"', "&amp;C61&amp;",'FIRM',date'"&amp;E61&amp;"',"&amp;AS61&amp;",date'"&amp;E61&amp;"');","")&amp;IF(((LEN(C61)&gt;0) *(C61&lt;&gt;C60)*($G$2="opt")=1), "insert into x_mv_contract_signed_attr_hist(TMP_ID,VALUE_NUM,UPDATE_DT,CONTRACT2_ID,CODE,CL_DT,STAMP,DT) values(s_x_mv_contract_signed_attr_hist.NEXTVAL, "&amp;H61&amp;", date'"&amp;E61&amp;"', "&amp;C61&amp;",'WHOLESALE_AGENT_PREMIUM_AWARDS_SCALE_TYPE',date'"&amp;E61&amp;"',"&amp;AS61&amp;",date'"&amp;E61&amp;"');","")&amp;IF(((LEN(C61)&gt;0) *(C61&lt;&gt;C60)*($G$2="comm")=1), "insert into x_mv_contract_signed_attr(TMP_ID,VALUE_NUM,CONTRACT_ID,CODE,DT,COLLATERAL_ID) values(s_x_mv_contract_signed_attr.NEXTVAL, "&amp;H61&amp;","&amp;C61&amp;",'COMMISSION_TYPE',date'"&amp;E61&amp;"', "&amp;AL61&amp;");","")&amp;IF(((LEN(C61)&gt;0) *(C61&lt;&gt;C60)*($G$2="opt")=1), "insert into x_mv_contract_signed_attr_hist(TMP_ID,VALUE_NUM,UPDATE_DT,CONTRACT2_ID,CODE,CL_DT,STAMP,DT) values(s_x_mv_contract_signed_attr_hist.NEXTVAL, "&amp;I61&amp;", date'"&amp;E61&amp;"', "&amp;C61&amp;",'PAYMENT_TYPE',date'"&amp;E61&amp;"',"&amp;AS61&amp;",date'"&amp;E61&amp;"');","")&amp;IF(((LEN(C61)&gt;0) *(C61&lt;&gt;C60)*($G$2="comm")=1), "insert into x_mv_contract_signed_attr(TMP_ID,VALUE_NUM,CONTRACT_ID,CODE,DT,COLLATERAL_ID) values(s_x_mv_contract_signed_attr.NEXTVAL,  "&amp;I61&amp;","&amp;C61&amp;",'PAYMENT_TYPE',date'"&amp;E61&amp;"', "&amp;AL61&amp;");","")&amp;IF(LEN(BG61)&gt;0, "insert into x_mv_contract_signed_attr_hist(TMP_ID,VALUE_NUM,UPDATE_DT,CONTRACT2_ID,CODE,CL_DT,STAMP,DT) values(s_x_mv_contract_signed_attr_hist.NEXTVAL, "&amp;BG61&amp;", date'"&amp;E61&amp;"', "&amp;C61&amp;",'AR_PAYMENT_CONTROL_TYPE',date'"&amp;E61&amp;"',"&amp;AS61&amp;",date'"&amp;E61&amp;"');","")&amp;
IF(((LEN(J61)&gt;0) *(J61&lt;&gt;J60)*(N61&lt;&gt;"null")=1), "insert into x_t_invoice (TMP_ID,ID,DT, CLIENT_ID,EXTERNAL_ID,CONTRACT_ID,TOTAL_SUM,CURRENCY,DISCOUNT_TYPE,COMMISSION_TYPE,TYPE,LOYAL_CLIENTS,NDS,NDS_PCT,PERSON_ID) values (s_x_t_invoice.NEXTVAL, "&amp;J61&amp;", date'"&amp;L61&amp;"',"&amp;G61&amp;",'"&amp;K61&amp;"',"&amp;IF((LEN(C61)&gt;0),""&amp;C61&amp;"","null")&amp;","&amp;N61&amp;",'"&amp;O61&amp;"',"&amp;R61&amp;","&amp;R61&amp;",'"&amp;M61&amp;"',"&amp;AD61&amp;","&amp;P61&amp;","&amp;Q61&amp;", "&amp;AX61&amp;");","")&amp;IF(((LEN(AX61)&gt;0) *(AX61&lt;&gt;AX60)=1), "insert into x_t_person (TMP_ID,ID) values (s_x_t_person.NEXTVAL, "&amp;AX61&amp;");","")&amp;
IF(AQ61=1,"insert into x_t_extprops(TMP_ID, CLASSNAME,ATTRNAME,OBJECT_ID,VALUE_NUM) values (s_x_t_extprops.NEXTVAL, 'PersonalAccount', 'subclient_id',"&amp;AR61&amp;" , "&amp;AE61&amp;");insert into x_t_invoice_repayment(TMP_ID, INVOICE_ID,REPAYMENT_INVOICE_ID) values (s_x_t_invoice_repayment.NEXTVAL,"&amp;AR61&amp;" , "&amp;J61&amp;");","")&amp;IF(((LEN(T61)&gt;0) *(T61&lt;&gt;T60)=1), "insert into x_t_act_internal(TMP_ID,ID,DT,CLIENT_ID,INVOICE_ID,HIDDEN,AMOUNT,EXTERNAL_ID,PAYMENT_TERM_DT,IS_LOYAL,TYPE) values (s_x_t_act_internal.NEXTVAL, "&amp;T61&amp;",date'"&amp;W61&amp;"',"&amp;G61&amp;", "&amp;J61&amp;"    ,"&amp;V61&amp;",  "&amp;AC61&amp;"  ,'"&amp;U61&amp;"',"&amp;IF((LEN(X61)&gt;0),"date'"&amp;X61&amp;"'","null")&amp;", "&amp;AD61&amp;",'generic');","")&amp;
IF(((LEN(T61)&gt;0) *(Y61&lt;&gt;"null")=1),"insert into x_t_act_trans(TMP_ID, ACT_ID, CONSUME_ID, AMOUNT, AMOUNT_NDS, AMOUNT_NSP, NETTING, COMMISSION_TYPE) values (s_x_t_act_trans.NEXTVAL, "&amp;T61&amp;",  "&amp;AT61&amp;", "&amp;Y61&amp;", "&amp;Z61&amp;",  "&amp;AA61&amp;","&amp;AB61&amp;", "&amp;S61&amp;");","")&amp;
IF(((LEN(AT61)&gt;0)*(AT61&lt;&gt;AT60)=1),"insert into x_t_consume (TMP_ID, ID, PARENT_ORDER_ID) values (s_x_t_consume.NEXTVAL, "&amp;AT61&amp;",  "&amp;AU61&amp;");","")&amp;
IF(((LEN(AU61)&gt;0)*(AU61&lt;&gt;AU60))=1,"insert into x_t_order(TMP_ID, ID, SERVICE_ID, SERVICE_ORDER_ID, CLIENT_ID) values (s_x_t_order.NEXTVAL, "&amp;AU61&amp;",  "&amp;AV61&amp;",  "&amp;AW61&amp;",  "&amp;AE61&amp;" );","")&amp;IF(LEN(AI61)&gt;0,"insert into x_mv_oebs_receipts_2(TMP_ID, INVOICE_EID, SUM, DT, DOC_DATE, COMISS_DATE, PAYMENT_NUMBER, SOURCE_TYPE) values (s_x_mv_oebs_receipts_2.NEXTVAL, '"&amp;K61&amp;"', "&amp;AI61&amp;", date'"&amp;AJ61&amp;"',date'"&amp;AJ61&amp;"', null, '"&amp;AK61&amp;"' ,'PAYCASH');","")&amp;
IF(((AP61&lt;&gt;AP60)* (AP62&lt;&gt;"null")=1),"insert into x_mv_ui_contract_apex (TMP_ID,CONTRACT_ID,CONTRACT_EID,DT,FINISH_DT,CLIENT_ID,AGENCY_ID) values (s_x_mv_ui_contract_apex.NEXTVAL, "&amp;C61&amp;", '"&amp;D61&amp;"',"&amp;IF((LEN(AM61)&gt;0),"date'"&amp;AM61&amp;"'","null")&amp;", "&amp;IF((LEN(AN61)&gt;0),"date'"&amp;AN61&amp;"'","null")&amp;","&amp;AP61&amp;","&amp;G61&amp;" );","")&amp;IF(AP61&lt;&gt;"null","insert into x_mv_contract_signed_attr (TMP_ID,CONTRACT_ID,COLLATERAL_ID,CODE,KEY_NUM,COLLATERAL_DT,VALUE_NUM) values (s_x_mv_contract_signed_attr.NEXTVAL, "&amp;C61&amp;", "&amp;AL61&amp;",'BRAND_CLIENTS' , "&amp;AE61&amp;", "&amp;IF((LEN(AM61)&gt;0),"date'"&amp;AM61&amp;"'","null")&amp;",  "&amp;AO61&amp;");","")&amp;IF(LEN(BA61)&gt;0,"insert into x_yt_ar_direct_domain_stats (ID,IS_GRAY,DOMAIN,IS_BLACKLIST,SERVICE_ID,COST,BILLING_EXPORT_ID,FROM_DT,TILL_DT,SERVICE_ORDER_ID) values(s_x_yt_ar_direct_domain_stats.NEXTVAL, "&amp;AY61&amp;", '"&amp;BD61&amp;"', "&amp;AZ61&amp;","&amp;AV61&amp;","&amp;BC61&amp;","&amp;AW61&amp;",  date'"&amp;BA61&amp;"',to_date('"&amp;BB61&amp;"'||' '||'23:59:59','YYYY-MM-DD HH24:MI:SS'),"&amp;AW61&amp;");","")&amp;IF(LEN(BE61)&gt;0,"insert into x_yt_fin_docs (ID, CONTRACT_EID, AGENCY_ID, FROM_DT, RECEIVE_DT) values (s_x_yt_fin_docs.NEXTVAL, '"&amp;D61&amp;"', "&amp;G61&amp;", date'"&amp;BE61&amp;"', date'"&amp;BF61&amp;"');","")&amp; IF(((LEN(BL61)&gt;0)*(LEN(BM61)&gt;0)=1), "insert into x_mv_contract_signed_attr_hist(TMP_ID,VALUE_DT,CODE,COLLATERAL_ID,CL_DT,CONTRACT2_ID) values(s_x_mv_contract_signed_attr_hist.NEXTVAL, date'"&amp;AN61&amp;"', 'CONSOLIDATION_FINISH_DT', "&amp;AL61&amp;",date'"&amp;AM61&amp;"',"&amp;C61&amp;");insert into x_mv_contract_signed_attr_hist(TMP_ID,VALUE_NUM,CODE,COLLATERAL_ID,CL_DT,CONTRACT2_ID,KEY_NUM) values(s_x_mv_contract_signed_attr_hist.NEXTVAL, "&amp;AO61&amp;", 'LINKED_REWARD_CONTRACTS', "&amp;AL61&amp;",date'"&amp;AM61&amp;"',"&amp;C61&amp;","&amp;BL61&amp;");","")&amp; IF(((LEN(BL61)&gt;0)*(LEN(BM61)=0)=1), "insert into x_mv_contract_signed_attr_hist(TMP_ID,VALUE_NUM,CODE,COLLATERAL_ID,CL_DT,CONTRACT2_ID,KEY_NUM) values(s_x_mv_contract_signed_attr_hist.NEXTVAL, "&amp;AO61&amp;", 'LINKED_REWARD_CONTRACTS', "&amp;AL61&amp;",date'"&amp;AM61&amp;"',"&amp;C61&amp;","&amp;BL61&amp;");","")&amp;IF(LEN(BM61)&gt;0, "insert into x_mv_contract_signed_attr_hist(TMP_ID,VALUE_NUM,CL_DT,CODE,COLLATERAL_ID,CONTRACT2_ID) values(s_x_mv_contract_signed_attr_hist.NEXTVAL,"&amp;BM61&amp;", date'"&amp;AM61&amp;"','REWARD_CONSOLIDATION_PERIOD', "&amp;AL61&amp;","&amp;C61&amp;");","")&amp;IF(LEN(BN61)&gt;0, "insert into x_mv_contract_signed_attr_hist(TMP_ID,VALUE_NUM,CL_DT,CODE,COLLATERAL_ID,CONTRACT2_ID) values(s_x_mv_contract_signed_attr_hist.NEXTVAL,"&amp;BN61&amp;", date'"&amp;AM61&amp;"','REWARD_CONSOLIDATION_TYPE', "&amp;AL61&amp;","&amp;C61&amp;");","")&amp;IF(LEN(BH61)&gt;0, "insert into x_yt_loyal_domains(TMP_ID,DOMAIN,PERIOD) values(s_x_yt_loyal_domains.NEXTVAL,'"&amp;BD61&amp;"', date'"&amp;BI61&amp;"');","")&amp;IF(LEN(BJ61)&gt;0, "insert into x_yt_new_domains(TMP_ID,DOMAIN,PERIOD) values(s_x_yt_new_domains.NEXTVAL,'"&amp;BD61&amp;"', date'"&amp;BK61&amp;"');","")</f>
        <v>insert into x_t_contract2(TMP_ID,ID,EXTERNAL_ID,CLIENT_ID) values(s_x_t_contract2.NEXTVAL, 1210000021, '1210000021/20',21210000021);insert into x_t_contract_collateral(TMP_ID,ID,CONTRACT2_ID,DT,IS_SIGNED) values(s_x_t_contract_collateral.NEXTVAL, 12100000211, 1210000021, date'2020-01-01', date'2020-01-01');insert into x_mv_contract_signed_attr (TMP_ID,CONTRACT_ID,COLLATERAL_ID,CODE,VALUE_DT) values (s_x_mv_contract_signed_attr.NEXTVAL, 1210000021, 12100000211,'FINISH_DT' ,date'2021-01-01');insert into x_mv_contract_signed_attr_hist(TMP_ID,VALUE_NUM,UPDATE_DT,CONTRACT2_ID,CODE,CL_DT,STAMP,DT) values(s_x_mv_contract_signed_attr_hist.NEXTVAL, 1, date'2020-01-01', 1210000021,'FIRM',date'2020-01-01',888532110056,date'2020-01-01');insert into x_mv_contract_signed_attr_hist(TMP_ID,VALUE_NUM,UPDATE_DT,CONTRACT2_ID,CODE,CL_DT,STAMP,DT) values(s_x_mv_contract_signed_attr_hist.NEXTVAL, 2, date'2020-01-01', 1210000021,'WHOLESALE_AGENT_PREMIUM_AWARDS_SCALE_TYPE',date'2020-01-01',888532110056,date'2020-01-01');insert into x_mv_contract_signed_attr_hist(TMP_ID,VALUE_NUM,UPDATE_DT,CONTRACT2_ID,CODE,CL_DT,STAMP,DT) values(s_x_mv_contract_signed_attr_hist.NEXTVAL, 3, date'2020-01-01', 1210000021,'PAYMENT_TYPE',date'2020-01-01',888532110056,date'2020-01-01');insert into x_t_invoice (TMP_ID,ID,DT, CLIENT_ID,EXTERNAL_ID,CONTRACT_ID,TOTAL_SUM,CURRENCY,DISCOUNT_TYPE,COMMISSION_TYPE,TYPE,LOYAL_CLIENTS,NDS,NDS_PCT,PERSON_ID) values (s_x_t_invoice.NEXTVAL, 32110056, date'2020-01-01',21210000021,'Б-32110056-1',1210000021,80000,'RUR',7,7,'y_invoice',0,1,20, 77532110056);insert into x_t_person (TMP_ID,ID) values (s_x_t_person.NEXTVAL, 77532110056);insert into x_t_act_internal(TMP_ID,ID,DT,CLIENT_ID,INVOICE_ID,HIDDEN,AMOUNT,EXTERNAL_ID,PAYMENT_TERM_DT,IS_LOYAL,TYPE) values (s_x_t_act_internal.NEXTVAL, 4321100561,date'2020-01-01',21210000021, 32110056    ,1,  80000  ,'43211005611',null, 0,'generic');insert into x_t_act_trans(TMP_ID, ACT_ID, CONSUME_ID, AMOUNT, AMOUNT_NDS, AMOUNT_NSP, NETTING, COMMISSION_TYPE) values (s_x_t_act_trans.NEXTVAL, 4321100561,  5532110056, 80000, 13333.3333333333,  0,null, 7);insert into x_t_consume (TMP_ID, ID, PARENT_ORDER_ID) values (s_x_t_consume.NEXTVAL, 5532110056,  9932110056);insert into x_t_order(TMP_ID, ID, SERVICE_ID, SERVICE_ORDER_ID, CLIENT_ID) values (s_x_t_order.NEXTVAL, 9932110056,  7,  7732110056,  532110056 );insert into x_mv_oebs_receipts_2(TMP_ID, INVOICE_EID, SUM, DT, DOC_DATE, COMISS_DATE, PAYMENT_NUMBER, SOURCE_TYPE) values (s_x_mv_oebs_receipts_2.NEXTVAL, 'Б-32110056-1', 79999, date'2020-01-31',date'2020-01-31', null, '888532110056' ,'PAYCASH');insert into x_yt_ar_direct_domain_stats (ID,IS_GRAY,DOMAIN,IS_BLACKLIST,SERVICE_ID,COST,BILLING_EXPORT_ID,FROM_DT,TILL_DT,SERVICE_ORDER_ID) values(s_x_yt_ar_direct_domain_stats.NEXTVAL, 0, 'a32110056', 0,7,3330000000,7732110056,  date'2020-01-01',to_date('2020-01-31'||' '||'23:59:59','YYYY-MM-DD HH24:MI:SS'),7732110056);</v>
      </c>
    </row>
    <row r="62" spans="1:73" s="67" customFormat="1" x14ac:dyDescent="0.35">
      <c r="A62" s="40">
        <v>21</v>
      </c>
      <c r="B62" s="41"/>
      <c r="C62" s="42" t="str">
        <f t="shared" si="42"/>
        <v>1210000021</v>
      </c>
      <c r="D62" s="42" t="str">
        <f t="shared" si="43"/>
        <v>1210000021/20</v>
      </c>
      <c r="E62" s="43" t="str">
        <f t="shared" ref="E62:E125" si="70">TEXT(DATE(YEAR($F$2),MONTH($F$2),1),"ГГГГ-ММ-ДД")</f>
        <v>2020-01-01</v>
      </c>
      <c r="F62" s="43" t="str">
        <f t="shared" si="44"/>
        <v>2021-01-01</v>
      </c>
      <c r="G62" s="44" t="str">
        <f t="shared" si="45"/>
        <v>21210000021</v>
      </c>
      <c r="H62" s="45">
        <f t="shared" si="46"/>
        <v>2</v>
      </c>
      <c r="I62" s="46">
        <v>3</v>
      </c>
      <c r="J62" s="52">
        <f>J61+1</f>
        <v>32110057</v>
      </c>
      <c r="K62" s="48" t="str">
        <f t="shared" si="47"/>
        <v>Б-32110057-1</v>
      </c>
      <c r="L62" s="49" t="str">
        <f t="shared" si="48"/>
        <v>2020-01-01</v>
      </c>
      <c r="M62" s="48" t="s">
        <v>87</v>
      </c>
      <c r="N62" s="50">
        <f t="shared" si="49"/>
        <v>80000</v>
      </c>
      <c r="O62" s="48" t="s">
        <v>88</v>
      </c>
      <c r="P62" s="46">
        <v>1</v>
      </c>
      <c r="Q62" s="48">
        <v>20</v>
      </c>
      <c r="R62" s="70">
        <f t="shared" si="50"/>
        <v>1</v>
      </c>
      <c r="S62" s="70">
        <v>1</v>
      </c>
      <c r="T62" s="52" t="str">
        <f t="shared" si="51"/>
        <v>4321100571</v>
      </c>
      <c r="U62" s="53" t="str">
        <f t="shared" si="52"/>
        <v>43211005711</v>
      </c>
      <c r="V62" s="48">
        <v>1</v>
      </c>
      <c r="W62" s="49" t="str">
        <f t="shared" ca="1" si="53"/>
        <v>2020-01-04</v>
      </c>
      <c r="X62" s="48"/>
      <c r="Y62" s="54">
        <v>80000</v>
      </c>
      <c r="Z62" s="54">
        <f t="shared" si="54"/>
        <v>13333.333333333328</v>
      </c>
      <c r="AA62" s="48">
        <v>0</v>
      </c>
      <c r="AB62" s="55" t="s">
        <v>89</v>
      </c>
      <c r="AC62" s="54">
        <f t="shared" si="55"/>
        <v>80000</v>
      </c>
      <c r="AD62" s="56">
        <v>0</v>
      </c>
      <c r="AE62" s="52">
        <f t="shared" ref="AE62:AE125" si="71">AE61+1</f>
        <v>532110057</v>
      </c>
      <c r="AF62" s="58">
        <f t="shared" si="56"/>
        <v>66666.666666666672</v>
      </c>
      <c r="AG62" s="71">
        <f>SUM(AF61:AF63)</f>
        <v>200000</v>
      </c>
      <c r="AH62" s="58">
        <f t="shared" si="57"/>
        <v>66666.666666666672</v>
      </c>
      <c r="AI62" s="60">
        <f>Y62</f>
        <v>80000</v>
      </c>
      <c r="AJ62" s="49" t="str">
        <f t="shared" si="58"/>
        <v>2020-01-31</v>
      </c>
      <c r="AK62" s="61" t="str">
        <f t="shared" si="59"/>
        <v>888532110057</v>
      </c>
      <c r="AL62" s="56" t="str">
        <f t="shared" si="60"/>
        <v>12100000211</v>
      </c>
      <c r="AM62" s="62"/>
      <c r="AN62" s="62"/>
      <c r="AO62" s="56" t="s">
        <v>89</v>
      </c>
      <c r="AP62" s="56" t="s">
        <v>89</v>
      </c>
      <c r="AQ62" s="56"/>
      <c r="AR62" s="56"/>
      <c r="AS62" s="63" t="str">
        <f t="shared" si="61"/>
        <v>888532110057</v>
      </c>
      <c r="AT62" s="61" t="str">
        <f t="shared" si="62"/>
        <v>5532110057</v>
      </c>
      <c r="AU62" s="53" t="str">
        <f t="shared" si="63"/>
        <v>9932110057</v>
      </c>
      <c r="AV62" s="53">
        <f t="shared" si="64"/>
        <v>1</v>
      </c>
      <c r="AW62" s="53" t="str">
        <f t="shared" si="65"/>
        <v>7732110057</v>
      </c>
      <c r="AX62" s="53" t="str">
        <f t="shared" si="66"/>
        <v>77532110057</v>
      </c>
      <c r="AY62" s="53">
        <v>0</v>
      </c>
      <c r="AZ62" s="53">
        <v>0</v>
      </c>
      <c r="BA62" s="49" t="str">
        <f t="shared" si="67"/>
        <v>2020-01-01</v>
      </c>
      <c r="BB62" s="49" t="str">
        <f t="shared" si="68"/>
        <v>2020-01-31</v>
      </c>
      <c r="BC62" s="64" t="s">
        <v>90</v>
      </c>
      <c r="BD62" s="65" t="str">
        <f>"a"&amp;J62</f>
        <v>a32110057</v>
      </c>
      <c r="BE62" s="61"/>
      <c r="BF62" s="61"/>
      <c r="BG62" s="55"/>
      <c r="BH62" s="53"/>
      <c r="BI62" s="53"/>
      <c r="BJ62" s="53"/>
      <c r="BK62" s="53"/>
      <c r="BL62" s="53"/>
      <c r="BM62" s="53"/>
      <c r="BN62" s="53"/>
      <c r="BO62" s="325" t="s">
        <v>127</v>
      </c>
      <c r="BP62" s="325">
        <v>37</v>
      </c>
      <c r="BQ62" s="50">
        <f>AF63</f>
        <v>66666.666666666672</v>
      </c>
      <c r="BR62" s="68">
        <f>BQ62*0.11</f>
        <v>7333.3333333333339</v>
      </c>
      <c r="BS62" s="68">
        <v>0</v>
      </c>
      <c r="BU62" s="357" t="str">
        <f t="shared" ca="1" si="69"/>
        <v>insert into x_t_invoice (TMP_ID,ID,DT, CLIENT_ID,EXTERNAL_ID,CONTRACT_ID,TOTAL_SUM,CURRENCY,DISCOUNT_TYPE,COMMISSION_TYPE,TYPE,LOYAL_CLIENTS,NDS,NDS_PCT,PERSON_ID) values (s_x_t_invoice.NEXTVAL, 32110057, date'2020-01-01',21210000021,'Б-32110057-1',1210000021,80000,'RUR',1,1,'y_invoice',0,1,20, 77532110057);insert into x_t_person (TMP_ID,ID) values (s_x_t_person.NEXTVAL, 77532110057);insert into x_t_act_internal(TMP_ID,ID,DT,CLIENT_ID,INVOICE_ID,HIDDEN,AMOUNT,EXTERNAL_ID,PAYMENT_TERM_DT,IS_LOYAL,TYPE) values (s_x_t_act_internal.NEXTVAL, 4321100571,date'2020-01-04',21210000021, 32110057    ,1,  80000  ,'43211005711',null, 0,'generic');insert into x_t_act_trans(TMP_ID, ACT_ID, CONSUME_ID, AMOUNT, AMOUNT_NDS, AMOUNT_NSP, NETTING, COMMISSION_TYPE) values (s_x_t_act_trans.NEXTVAL, 4321100571,  5532110057, 80000, 13333.3333333333,  0,null, 1);insert into x_t_consume (TMP_ID, ID, PARENT_ORDER_ID) values (s_x_t_consume.NEXTVAL, 5532110057,  9932110057);insert into x_t_order(TMP_ID, ID, SERVICE_ID, SERVICE_ORDER_ID, CLIENT_ID) values (s_x_t_order.NEXTVAL, 9932110057,  1,  7732110057,  532110057 );insert into x_mv_oebs_receipts_2(TMP_ID, INVOICE_EID, SUM, DT, DOC_DATE, COMISS_DATE, PAYMENT_NUMBER, SOURCE_TYPE) values (s_x_mv_oebs_receipts_2.NEXTVAL, 'Б-32110057-1', 80000, date'2020-01-31',date'2020-01-31', null, '888532110057' ,'PAYCASH');insert into x_yt_ar_direct_domain_stats (ID,IS_GRAY,DOMAIN,IS_BLACKLIST,SERVICE_ID,COST,BILLING_EXPORT_ID,FROM_DT,TILL_DT,SERVICE_ORDER_ID) values(s_x_yt_ar_direct_domain_stats.NEXTVAL, 0, 'a32110057', 0,1,3330000000,7732110057,  date'2020-01-01',to_date('2020-01-31'||' '||'23:59:59','YYYY-MM-DD HH24:MI:SS'),7732110057);</v>
      </c>
    </row>
    <row r="63" spans="1:73" s="100" customFormat="1" ht="15" customHeight="1" thickBot="1" x14ac:dyDescent="0.4">
      <c r="A63" s="74">
        <v>21</v>
      </c>
      <c r="B63" s="75"/>
      <c r="C63" s="76" t="str">
        <f t="shared" si="42"/>
        <v>1210000021</v>
      </c>
      <c r="D63" s="76" t="str">
        <f t="shared" si="43"/>
        <v>1210000021/20</v>
      </c>
      <c r="E63" s="77" t="str">
        <f t="shared" si="70"/>
        <v>2020-01-01</v>
      </c>
      <c r="F63" s="77" t="str">
        <f t="shared" si="44"/>
        <v>2021-01-01</v>
      </c>
      <c r="G63" s="78" t="str">
        <f t="shared" si="45"/>
        <v>21210000021</v>
      </c>
      <c r="H63" s="79">
        <f t="shared" si="46"/>
        <v>2</v>
      </c>
      <c r="I63" s="80">
        <v>3</v>
      </c>
      <c r="J63" s="81">
        <f t="shared" ref="J63:J70" si="72">J62+1</f>
        <v>32110058</v>
      </c>
      <c r="K63" s="82" t="str">
        <f t="shared" si="47"/>
        <v>Б-32110058-1</v>
      </c>
      <c r="L63" s="83" t="str">
        <f t="shared" si="48"/>
        <v>2020-01-01</v>
      </c>
      <c r="M63" s="82" t="s">
        <v>87</v>
      </c>
      <c r="N63" s="84">
        <f t="shared" si="49"/>
        <v>80000</v>
      </c>
      <c r="O63" s="82" t="s">
        <v>88</v>
      </c>
      <c r="P63" s="80">
        <v>1</v>
      </c>
      <c r="Q63" s="82">
        <v>20</v>
      </c>
      <c r="R63" s="86">
        <f t="shared" si="50"/>
        <v>37</v>
      </c>
      <c r="S63" s="86">
        <v>37</v>
      </c>
      <c r="T63" s="81" t="str">
        <f t="shared" si="51"/>
        <v>4321100581</v>
      </c>
      <c r="U63" s="87" t="str">
        <f t="shared" si="52"/>
        <v>43211005811</v>
      </c>
      <c r="V63" s="82">
        <v>1</v>
      </c>
      <c r="W63" s="83" t="str">
        <f t="shared" ca="1" si="53"/>
        <v>2020-01-06</v>
      </c>
      <c r="X63" s="82"/>
      <c r="Y63" s="88">
        <v>80000</v>
      </c>
      <c r="Z63" s="88">
        <f t="shared" si="54"/>
        <v>13333.333333333328</v>
      </c>
      <c r="AA63" s="82">
        <v>0</v>
      </c>
      <c r="AB63" s="89" t="s">
        <v>89</v>
      </c>
      <c r="AC63" s="88">
        <f t="shared" si="55"/>
        <v>80000</v>
      </c>
      <c r="AD63" s="90">
        <v>0</v>
      </c>
      <c r="AE63" s="81">
        <f t="shared" si="71"/>
        <v>532110058</v>
      </c>
      <c r="AF63" s="91">
        <f t="shared" si="56"/>
        <v>66666.666666666672</v>
      </c>
      <c r="AG63" s="92"/>
      <c r="AH63" s="91">
        <f t="shared" si="57"/>
        <v>66666.666666666672</v>
      </c>
      <c r="AI63" s="93">
        <f>Y63</f>
        <v>80000</v>
      </c>
      <c r="AJ63" s="83" t="str">
        <f t="shared" si="58"/>
        <v>2020-01-31</v>
      </c>
      <c r="AK63" s="94" t="str">
        <f t="shared" si="59"/>
        <v>888532110058</v>
      </c>
      <c r="AL63" s="90" t="str">
        <f t="shared" si="60"/>
        <v>12100000211</v>
      </c>
      <c r="AM63" s="95"/>
      <c r="AN63" s="95"/>
      <c r="AO63" s="90" t="s">
        <v>89</v>
      </c>
      <c r="AP63" s="90" t="s">
        <v>89</v>
      </c>
      <c r="AQ63" s="90"/>
      <c r="AR63" s="90"/>
      <c r="AS63" s="96" t="str">
        <f t="shared" si="61"/>
        <v>888532110058</v>
      </c>
      <c r="AT63" s="94" t="str">
        <f t="shared" si="62"/>
        <v>5532110058</v>
      </c>
      <c r="AU63" s="87" t="str">
        <f t="shared" si="63"/>
        <v>9932110058</v>
      </c>
      <c r="AV63" s="87">
        <f t="shared" si="64"/>
        <v>37</v>
      </c>
      <c r="AW63" s="87" t="str">
        <f t="shared" si="65"/>
        <v>7732110058</v>
      </c>
      <c r="AX63" s="87" t="str">
        <f t="shared" si="66"/>
        <v>77532110058</v>
      </c>
      <c r="AY63" s="87">
        <v>0</v>
      </c>
      <c r="AZ63" s="87">
        <v>0</v>
      </c>
      <c r="BA63" s="83" t="str">
        <f t="shared" si="67"/>
        <v>2020-01-01</v>
      </c>
      <c r="BB63" s="83" t="str">
        <f t="shared" si="68"/>
        <v>2020-01-31</v>
      </c>
      <c r="BC63" s="97" t="s">
        <v>90</v>
      </c>
      <c r="BD63" s="98" t="str">
        <f>"d"&amp;J63</f>
        <v>d32110058</v>
      </c>
      <c r="BE63" s="98"/>
      <c r="BF63" s="98"/>
      <c r="BG63" s="98"/>
      <c r="BH63" s="87"/>
      <c r="BI63" s="87"/>
      <c r="BJ63" s="87"/>
      <c r="BK63" s="87"/>
      <c r="BL63" s="87"/>
      <c r="BM63" s="87"/>
      <c r="BN63" s="87"/>
      <c r="BO63" s="326"/>
      <c r="BP63" s="326"/>
      <c r="BQ63" s="84"/>
      <c r="BR63" s="101"/>
      <c r="BS63" s="99"/>
      <c r="BU63" s="357" t="str">
        <f t="shared" ca="1" si="69"/>
        <v>insert into x_t_invoice (TMP_ID,ID,DT, CLIENT_ID,EXTERNAL_ID,CONTRACT_ID,TOTAL_SUM,CURRENCY,DISCOUNT_TYPE,COMMISSION_TYPE,TYPE,LOYAL_CLIENTS,NDS,NDS_PCT,PERSON_ID) values (s_x_t_invoice.NEXTVAL, 32110058, date'2020-01-01',21210000021,'Б-32110058-1',1210000021,80000,'RUR',37,37,'y_invoice',0,1,20, 77532110058);insert into x_t_person (TMP_ID,ID) values (s_x_t_person.NEXTVAL, 77532110058);insert into x_t_act_internal(TMP_ID,ID,DT,CLIENT_ID,INVOICE_ID,HIDDEN,AMOUNT,EXTERNAL_ID,PAYMENT_TERM_DT,IS_LOYAL,TYPE) values (s_x_t_act_internal.NEXTVAL, 4321100581,date'2020-01-06',21210000021, 32110058    ,1,  80000  ,'43211005811',null, 0,'generic');insert into x_t_act_trans(TMP_ID, ACT_ID, CONSUME_ID, AMOUNT, AMOUNT_NDS, AMOUNT_NSP, NETTING, COMMISSION_TYPE) values (s_x_t_act_trans.NEXTVAL, 4321100581,  5532110058, 80000, 13333.3333333333,  0,null, 37);insert into x_t_consume (TMP_ID, ID, PARENT_ORDER_ID) values (s_x_t_consume.NEXTVAL, 5532110058,  9932110058);insert into x_t_order(TMP_ID, ID, SERVICE_ID, SERVICE_ORDER_ID, CLIENT_ID) values (s_x_t_order.NEXTVAL, 9932110058,  37,  7732110058,  532110058 );insert into x_mv_oebs_receipts_2(TMP_ID, INVOICE_EID, SUM, DT, DOC_DATE, COMISS_DATE, PAYMENT_NUMBER, SOURCE_TYPE) values (s_x_mv_oebs_receipts_2.NEXTVAL, 'Б-32110058-1', 80000, date'2020-01-31',date'2020-01-31', null, '888532110058' ,'PAYCASH');insert into x_yt_ar_direct_domain_stats (ID,IS_GRAY,DOMAIN,IS_BLACKLIST,SERVICE_ID,COST,BILLING_EXPORT_ID,FROM_DT,TILL_DT,SERVICE_ORDER_ID) values(s_x_yt_ar_direct_domain_stats.NEXTVAL, 0, 'd32110058', 0,37,3330000000,7732110058,  date'2020-01-01',to_date('2020-01-31'||' '||'23:59:59','YYYY-MM-DD HH24:MI:SS'),7732110058);</v>
      </c>
    </row>
    <row r="64" spans="1:73" s="67" customFormat="1" ht="15" thickBot="1" x14ac:dyDescent="0.4">
      <c r="A64" s="40">
        <v>22</v>
      </c>
      <c r="B64" s="41"/>
      <c r="C64" s="42" t="str">
        <f t="shared" si="42"/>
        <v>1210000022</v>
      </c>
      <c r="D64" s="42" t="str">
        <f t="shared" si="43"/>
        <v>1210000022/20</v>
      </c>
      <c r="E64" s="43" t="str">
        <f t="shared" si="70"/>
        <v>2020-01-01</v>
      </c>
      <c r="F64" s="43" t="str">
        <f t="shared" si="44"/>
        <v>2021-01-01</v>
      </c>
      <c r="G64" s="44" t="str">
        <f t="shared" si="45"/>
        <v>21210000022</v>
      </c>
      <c r="H64" s="45">
        <f t="shared" si="46"/>
        <v>2</v>
      </c>
      <c r="I64" s="46">
        <v>3</v>
      </c>
      <c r="J64" s="52">
        <f t="shared" si="72"/>
        <v>32110059</v>
      </c>
      <c r="K64" s="48" t="str">
        <f t="shared" si="47"/>
        <v>Б-32110059-1</v>
      </c>
      <c r="L64" s="49" t="str">
        <f t="shared" si="48"/>
        <v>2020-01-01</v>
      </c>
      <c r="M64" s="48" t="s">
        <v>87</v>
      </c>
      <c r="N64" s="50">
        <f t="shared" si="49"/>
        <v>80000</v>
      </c>
      <c r="O64" s="48" t="s">
        <v>88</v>
      </c>
      <c r="P64" s="46">
        <v>1</v>
      </c>
      <c r="Q64" s="48">
        <v>20</v>
      </c>
      <c r="R64" s="51">
        <f t="shared" si="50"/>
        <v>7</v>
      </c>
      <c r="S64" s="51">
        <v>7</v>
      </c>
      <c r="T64" s="52" t="str">
        <f t="shared" si="51"/>
        <v>4321100591</v>
      </c>
      <c r="U64" s="53" t="str">
        <f t="shared" si="52"/>
        <v>43211005911</v>
      </c>
      <c r="V64" s="48">
        <v>1</v>
      </c>
      <c r="W64" s="49" t="str">
        <f t="shared" ca="1" si="53"/>
        <v>2020-01-04</v>
      </c>
      <c r="X64" s="48"/>
      <c r="Y64" s="54">
        <v>80000</v>
      </c>
      <c r="Z64" s="54">
        <f t="shared" si="54"/>
        <v>13333.333333333328</v>
      </c>
      <c r="AA64" s="48">
        <v>0</v>
      </c>
      <c r="AB64" s="55" t="s">
        <v>89</v>
      </c>
      <c r="AC64" s="54">
        <f t="shared" si="55"/>
        <v>80000</v>
      </c>
      <c r="AD64" s="56">
        <v>0</v>
      </c>
      <c r="AE64" s="52">
        <f t="shared" si="71"/>
        <v>532110059</v>
      </c>
      <c r="AF64" s="58">
        <f t="shared" si="56"/>
        <v>66666.666666666672</v>
      </c>
      <c r="AG64" s="59"/>
      <c r="AH64" s="58">
        <f t="shared" si="57"/>
        <v>73333.333333333343</v>
      </c>
      <c r="AI64" s="125">
        <f>Y64*1.1</f>
        <v>88000</v>
      </c>
      <c r="AJ64" s="49" t="str">
        <f t="shared" si="58"/>
        <v>2020-01-31</v>
      </c>
      <c r="AK64" s="61" t="str">
        <f t="shared" si="59"/>
        <v>888532110059</v>
      </c>
      <c r="AL64" s="56" t="str">
        <f t="shared" si="60"/>
        <v>12100000221</v>
      </c>
      <c r="AM64" s="62"/>
      <c r="AN64" s="62"/>
      <c r="AO64" s="56" t="s">
        <v>89</v>
      </c>
      <c r="AP64" s="56" t="s">
        <v>89</v>
      </c>
      <c r="AQ64" s="56"/>
      <c r="AR64" s="56"/>
      <c r="AS64" s="63" t="str">
        <f t="shared" si="61"/>
        <v>888532110059</v>
      </c>
      <c r="AT64" s="61" t="str">
        <f t="shared" si="62"/>
        <v>5532110059</v>
      </c>
      <c r="AU64" s="53" t="str">
        <f t="shared" si="63"/>
        <v>9932110059</v>
      </c>
      <c r="AV64" s="53">
        <f t="shared" si="64"/>
        <v>7</v>
      </c>
      <c r="AW64" s="53" t="str">
        <f t="shared" si="65"/>
        <v>7732110059</v>
      </c>
      <c r="AX64" s="53" t="str">
        <f t="shared" si="66"/>
        <v>77532110059</v>
      </c>
      <c r="AY64" s="53">
        <v>0</v>
      </c>
      <c r="AZ64" s="53">
        <v>0</v>
      </c>
      <c r="BA64" s="49" t="str">
        <f t="shared" si="67"/>
        <v>2020-01-01</v>
      </c>
      <c r="BB64" s="49" t="str">
        <f t="shared" si="68"/>
        <v>2020-01-31</v>
      </c>
      <c r="BC64" s="64" t="s">
        <v>90</v>
      </c>
      <c r="BD64" s="65" t="str">
        <f>"a"&amp;J64</f>
        <v>a32110059</v>
      </c>
      <c r="BE64" s="61"/>
      <c r="BF64" s="61"/>
      <c r="BG64" s="55"/>
      <c r="BH64" s="87"/>
      <c r="BI64" s="87"/>
      <c r="BJ64" s="87"/>
      <c r="BK64" s="87"/>
      <c r="BL64" s="53"/>
      <c r="BM64" s="53"/>
      <c r="BN64" s="53"/>
      <c r="BO64" s="325" t="s">
        <v>128</v>
      </c>
      <c r="BP64" s="325">
        <v>1</v>
      </c>
      <c r="BQ64" s="50">
        <f>AF65</f>
        <v>66666.666666666672</v>
      </c>
      <c r="BR64" s="68">
        <f>BQ64*0.13</f>
        <v>8666.6666666666679</v>
      </c>
      <c r="BS64" s="68">
        <f>BR64</f>
        <v>8666.6666666666679</v>
      </c>
      <c r="BU64" s="357" t="str">
        <f t="shared" ca="1" si="69"/>
        <v>insert into x_t_contract2(TMP_ID,ID,EXTERNAL_ID,CLIENT_ID) values(s_x_t_contract2.NEXTVAL, 1210000022, '1210000022/20',21210000022);insert into x_t_contract_collateral(TMP_ID,ID,CONTRACT2_ID,DT,IS_SIGNED) values(s_x_t_contract_collateral.NEXTVAL, 12100000221, 1210000022, date'2020-01-01', date'2020-01-01');insert into x_mv_contract_signed_attr (TMP_ID,CONTRACT_ID,COLLATERAL_ID,CODE,VALUE_DT) values (s_x_mv_contract_signed_attr.NEXTVAL, 1210000022, 12100000221,'FINISH_DT' ,date'2021-01-01');insert into x_mv_contract_signed_attr_hist(TMP_ID,VALUE_NUM,UPDATE_DT,CONTRACT2_ID,CODE,CL_DT,STAMP,DT) values(s_x_mv_contract_signed_attr_hist.NEXTVAL, 1, date'2020-01-01', 1210000022,'FIRM',date'2020-01-01',888532110059,date'2020-01-01');insert into x_mv_contract_signed_attr_hist(TMP_ID,VALUE_NUM,UPDATE_DT,CONTRACT2_ID,CODE,CL_DT,STAMP,DT) values(s_x_mv_contract_signed_attr_hist.NEXTVAL, 2, date'2020-01-01', 1210000022,'WHOLESALE_AGENT_PREMIUM_AWARDS_SCALE_TYPE',date'2020-01-01',888532110059,date'2020-01-01');insert into x_mv_contract_signed_attr_hist(TMP_ID,VALUE_NUM,UPDATE_DT,CONTRACT2_ID,CODE,CL_DT,STAMP,DT) values(s_x_mv_contract_signed_attr_hist.NEXTVAL, 3, date'2020-01-01', 1210000022,'PAYMENT_TYPE',date'2020-01-01',888532110059,date'2020-01-01');insert into x_t_invoice (TMP_ID,ID,DT, CLIENT_ID,EXTERNAL_ID,CONTRACT_ID,TOTAL_SUM,CURRENCY,DISCOUNT_TYPE,COMMISSION_TYPE,TYPE,LOYAL_CLIENTS,NDS,NDS_PCT,PERSON_ID) values (s_x_t_invoice.NEXTVAL, 32110059, date'2020-01-01',21210000022,'Б-32110059-1',1210000022,80000,'RUR',7,7,'y_invoice',0,1,20, 77532110059);insert into x_t_person (TMP_ID,ID) values (s_x_t_person.NEXTVAL, 77532110059);insert into x_t_act_internal(TMP_ID,ID,DT,CLIENT_ID,INVOICE_ID,HIDDEN,AMOUNT,EXTERNAL_ID,PAYMENT_TERM_DT,IS_LOYAL,TYPE) values (s_x_t_act_internal.NEXTVAL, 4321100591,date'2020-01-04',21210000022, 32110059    ,1,  80000  ,'43211005911',null, 0,'generic');insert into x_t_act_trans(TMP_ID, ACT_ID, CONSUME_ID, AMOUNT, AMOUNT_NDS, AMOUNT_NSP, NETTING, COMMISSION_TYPE) values (s_x_t_act_trans.NEXTVAL, 4321100591,  5532110059, 80000, 13333.3333333333,  0,null, 7);insert into x_t_consume (TMP_ID, ID, PARENT_ORDER_ID) values (s_x_t_consume.NEXTVAL, 5532110059,  9932110059);insert into x_t_order(TMP_ID, ID, SERVICE_ID, SERVICE_ORDER_ID, CLIENT_ID) values (s_x_t_order.NEXTVAL, 9932110059,  7,  7732110059,  532110059 );insert into x_mv_oebs_receipts_2(TMP_ID, INVOICE_EID, SUM, DT, DOC_DATE, COMISS_DATE, PAYMENT_NUMBER, SOURCE_TYPE) values (s_x_mv_oebs_receipts_2.NEXTVAL, 'Б-32110059-1', 88000, date'2020-01-31',date'2020-01-31', null, '888532110059' ,'PAYCASH');insert into x_yt_ar_direct_domain_stats (ID,IS_GRAY,DOMAIN,IS_BLACKLIST,SERVICE_ID,COST,BILLING_EXPORT_ID,FROM_DT,TILL_DT,SERVICE_ORDER_ID) values(s_x_yt_ar_direct_domain_stats.NEXTVAL, 0, 'a32110059', 0,7,3330000000,7732110059,  date'2020-01-01',to_date('2020-01-31'||' '||'23:59:59','YYYY-MM-DD HH24:MI:SS'),7732110059);</v>
      </c>
    </row>
    <row r="65" spans="1:73" s="67" customFormat="1" x14ac:dyDescent="0.35">
      <c r="A65" s="40">
        <v>22</v>
      </c>
      <c r="B65" s="41"/>
      <c r="C65" s="42" t="str">
        <f t="shared" si="42"/>
        <v>1210000022</v>
      </c>
      <c r="D65" s="42" t="str">
        <f t="shared" si="43"/>
        <v>1210000022/20</v>
      </c>
      <c r="E65" s="43" t="str">
        <f t="shared" si="70"/>
        <v>2020-01-01</v>
      </c>
      <c r="F65" s="43" t="str">
        <f t="shared" si="44"/>
        <v>2021-01-01</v>
      </c>
      <c r="G65" s="44" t="str">
        <f t="shared" si="45"/>
        <v>21210000022</v>
      </c>
      <c r="H65" s="45">
        <f t="shared" si="46"/>
        <v>2</v>
      </c>
      <c r="I65" s="46">
        <v>3</v>
      </c>
      <c r="J65" s="52">
        <f t="shared" si="72"/>
        <v>32110060</v>
      </c>
      <c r="K65" s="48" t="str">
        <f t="shared" si="47"/>
        <v>Б-32110060-1</v>
      </c>
      <c r="L65" s="49" t="str">
        <f t="shared" si="48"/>
        <v>2020-01-01</v>
      </c>
      <c r="M65" s="48" t="s">
        <v>87</v>
      </c>
      <c r="N65" s="50">
        <f t="shared" si="49"/>
        <v>80000</v>
      </c>
      <c r="O65" s="48" t="s">
        <v>88</v>
      </c>
      <c r="P65" s="46">
        <v>1</v>
      </c>
      <c r="Q65" s="48">
        <v>20</v>
      </c>
      <c r="R65" s="70">
        <f t="shared" si="50"/>
        <v>1</v>
      </c>
      <c r="S65" s="70">
        <v>1</v>
      </c>
      <c r="T65" s="52" t="str">
        <f t="shared" si="51"/>
        <v>4321100601</v>
      </c>
      <c r="U65" s="53" t="str">
        <f t="shared" si="52"/>
        <v>43211006011</v>
      </c>
      <c r="V65" s="48">
        <v>1</v>
      </c>
      <c r="W65" s="49" t="str">
        <f t="shared" ca="1" si="53"/>
        <v>2020-01-02</v>
      </c>
      <c r="X65" s="48"/>
      <c r="Y65" s="54">
        <v>80000</v>
      </c>
      <c r="Z65" s="54">
        <f t="shared" si="54"/>
        <v>13333.333333333328</v>
      </c>
      <c r="AA65" s="48">
        <v>0</v>
      </c>
      <c r="AB65" s="55" t="s">
        <v>89</v>
      </c>
      <c r="AC65" s="54">
        <f t="shared" si="55"/>
        <v>80000</v>
      </c>
      <c r="AD65" s="56">
        <v>0</v>
      </c>
      <c r="AE65" s="52">
        <f t="shared" si="71"/>
        <v>532110060</v>
      </c>
      <c r="AF65" s="58">
        <f t="shared" si="56"/>
        <v>66666.666666666672</v>
      </c>
      <c r="AG65" s="71">
        <f>SUM(AF64:AF66)</f>
        <v>200000</v>
      </c>
      <c r="AH65" s="58">
        <f t="shared" si="57"/>
        <v>73333.333333333343</v>
      </c>
      <c r="AI65" s="125">
        <f>Y65*1.1</f>
        <v>88000</v>
      </c>
      <c r="AJ65" s="49" t="str">
        <f t="shared" si="58"/>
        <v>2020-01-31</v>
      </c>
      <c r="AK65" s="61" t="str">
        <f t="shared" si="59"/>
        <v>888532110060</v>
      </c>
      <c r="AL65" s="56" t="str">
        <f t="shared" si="60"/>
        <v>12100000221</v>
      </c>
      <c r="AM65" s="62"/>
      <c r="AN65" s="62"/>
      <c r="AO65" s="56" t="s">
        <v>89</v>
      </c>
      <c r="AP65" s="56" t="s">
        <v>89</v>
      </c>
      <c r="AQ65" s="56"/>
      <c r="AR65" s="56"/>
      <c r="AS65" s="63" t="str">
        <f t="shared" si="61"/>
        <v>888532110060</v>
      </c>
      <c r="AT65" s="61" t="str">
        <f t="shared" si="62"/>
        <v>5532110060</v>
      </c>
      <c r="AU65" s="53" t="str">
        <f t="shared" si="63"/>
        <v>9932110060</v>
      </c>
      <c r="AV65" s="53">
        <f t="shared" si="64"/>
        <v>1</v>
      </c>
      <c r="AW65" s="53" t="str">
        <f t="shared" si="65"/>
        <v>7732110060</v>
      </c>
      <c r="AX65" s="53" t="str">
        <f t="shared" si="66"/>
        <v>77532110060</v>
      </c>
      <c r="AY65" s="53">
        <v>0</v>
      </c>
      <c r="AZ65" s="53">
        <v>0</v>
      </c>
      <c r="BA65" s="49" t="str">
        <f t="shared" si="67"/>
        <v>2020-01-01</v>
      </c>
      <c r="BB65" s="49" t="str">
        <f t="shared" si="68"/>
        <v>2020-01-31</v>
      </c>
      <c r="BC65" s="64" t="s">
        <v>90</v>
      </c>
      <c r="BD65" s="65" t="str">
        <f>"a"&amp;J65</f>
        <v>a32110060</v>
      </c>
      <c r="BE65" s="61"/>
      <c r="BF65" s="61"/>
      <c r="BG65" s="55"/>
      <c r="BH65" s="53"/>
      <c r="BI65" s="53"/>
      <c r="BJ65" s="53"/>
      <c r="BK65" s="53"/>
      <c r="BL65" s="53"/>
      <c r="BM65" s="53"/>
      <c r="BN65" s="53"/>
      <c r="BO65" s="325" t="s">
        <v>129</v>
      </c>
      <c r="BP65" s="325">
        <v>37</v>
      </c>
      <c r="BQ65" s="50">
        <f>AF66</f>
        <v>66666.666666666672</v>
      </c>
      <c r="BR65" s="68">
        <f>BQ65*0.11</f>
        <v>7333.3333333333339</v>
      </c>
      <c r="BS65" s="68">
        <f>BR65</f>
        <v>7333.3333333333339</v>
      </c>
      <c r="BU65" s="357" t="str">
        <f t="shared" ca="1" si="69"/>
        <v>insert into x_t_invoice (TMP_ID,ID,DT, CLIENT_ID,EXTERNAL_ID,CONTRACT_ID,TOTAL_SUM,CURRENCY,DISCOUNT_TYPE,COMMISSION_TYPE,TYPE,LOYAL_CLIENTS,NDS,NDS_PCT,PERSON_ID) values (s_x_t_invoice.NEXTVAL, 32110060, date'2020-01-01',21210000022,'Б-32110060-1',1210000022,80000,'RUR',1,1,'y_invoice',0,1,20, 77532110060);insert into x_t_person (TMP_ID,ID) values (s_x_t_person.NEXTVAL, 77532110060);insert into x_t_act_internal(TMP_ID,ID,DT,CLIENT_ID,INVOICE_ID,HIDDEN,AMOUNT,EXTERNAL_ID,PAYMENT_TERM_DT,IS_LOYAL,TYPE) values (s_x_t_act_internal.NEXTVAL, 4321100601,date'2020-01-02',21210000022, 32110060    ,1,  80000  ,'43211006011',null, 0,'generic');insert into x_t_act_trans(TMP_ID, ACT_ID, CONSUME_ID, AMOUNT, AMOUNT_NDS, AMOUNT_NSP, NETTING, COMMISSION_TYPE) values (s_x_t_act_trans.NEXTVAL, 4321100601,  5532110060, 80000, 13333.3333333333,  0,null, 1);insert into x_t_consume (TMP_ID, ID, PARENT_ORDER_ID) values (s_x_t_consume.NEXTVAL, 5532110060,  9932110060);insert into x_t_order(TMP_ID, ID, SERVICE_ID, SERVICE_ORDER_ID, CLIENT_ID) values (s_x_t_order.NEXTVAL, 9932110060,  1,  7732110060,  532110060 );insert into x_mv_oebs_receipts_2(TMP_ID, INVOICE_EID, SUM, DT, DOC_DATE, COMISS_DATE, PAYMENT_NUMBER, SOURCE_TYPE) values (s_x_mv_oebs_receipts_2.NEXTVAL, 'Б-32110060-1', 88000, date'2020-01-31',date'2020-01-31', null, '888532110060' ,'PAYCASH');insert into x_yt_ar_direct_domain_stats (ID,IS_GRAY,DOMAIN,IS_BLACKLIST,SERVICE_ID,COST,BILLING_EXPORT_ID,FROM_DT,TILL_DT,SERVICE_ORDER_ID) values(s_x_yt_ar_direct_domain_stats.NEXTVAL, 0, 'a32110060', 0,1,3330000000,7732110060,  date'2020-01-01',to_date('2020-01-31'||' '||'23:59:59','YYYY-MM-DD HH24:MI:SS'),7732110060);</v>
      </c>
    </row>
    <row r="66" spans="1:73" s="100" customFormat="1" ht="15" customHeight="1" thickBot="1" x14ac:dyDescent="0.4">
      <c r="A66" s="74">
        <v>22</v>
      </c>
      <c r="B66" s="75"/>
      <c r="C66" s="76" t="str">
        <f t="shared" si="42"/>
        <v>1210000022</v>
      </c>
      <c r="D66" s="76" t="str">
        <f t="shared" si="43"/>
        <v>1210000022/20</v>
      </c>
      <c r="E66" s="77" t="str">
        <f t="shared" si="70"/>
        <v>2020-01-01</v>
      </c>
      <c r="F66" s="77" t="str">
        <f t="shared" si="44"/>
        <v>2021-01-01</v>
      </c>
      <c r="G66" s="78" t="str">
        <f t="shared" si="45"/>
        <v>21210000022</v>
      </c>
      <c r="H66" s="79">
        <f t="shared" si="46"/>
        <v>2</v>
      </c>
      <c r="I66" s="80">
        <v>3</v>
      </c>
      <c r="J66" s="81">
        <f t="shared" si="72"/>
        <v>32110061</v>
      </c>
      <c r="K66" s="82" t="str">
        <f t="shared" si="47"/>
        <v>Б-32110061-1</v>
      </c>
      <c r="L66" s="83" t="str">
        <f t="shared" si="48"/>
        <v>2020-01-01</v>
      </c>
      <c r="M66" s="82" t="s">
        <v>87</v>
      </c>
      <c r="N66" s="84">
        <f t="shared" si="49"/>
        <v>80000</v>
      </c>
      <c r="O66" s="82" t="s">
        <v>88</v>
      </c>
      <c r="P66" s="80">
        <v>1</v>
      </c>
      <c r="Q66" s="82">
        <v>20</v>
      </c>
      <c r="R66" s="86">
        <f t="shared" si="50"/>
        <v>37</v>
      </c>
      <c r="S66" s="86">
        <v>37</v>
      </c>
      <c r="T66" s="81" t="str">
        <f t="shared" si="51"/>
        <v>4321100611</v>
      </c>
      <c r="U66" s="87" t="str">
        <f t="shared" si="52"/>
        <v>43211006111</v>
      </c>
      <c r="V66" s="82">
        <v>1</v>
      </c>
      <c r="W66" s="83" t="str">
        <f t="shared" ca="1" si="53"/>
        <v>2020-01-09</v>
      </c>
      <c r="X66" s="82"/>
      <c r="Y66" s="88">
        <v>80000</v>
      </c>
      <c r="Z66" s="88">
        <f t="shared" si="54"/>
        <v>13333.333333333328</v>
      </c>
      <c r="AA66" s="82">
        <v>0</v>
      </c>
      <c r="AB66" s="89" t="s">
        <v>89</v>
      </c>
      <c r="AC66" s="88">
        <f t="shared" si="55"/>
        <v>80000</v>
      </c>
      <c r="AD66" s="90">
        <v>0</v>
      </c>
      <c r="AE66" s="81">
        <f t="shared" si="71"/>
        <v>532110061</v>
      </c>
      <c r="AF66" s="91">
        <f t="shared" si="56"/>
        <v>66666.666666666672</v>
      </c>
      <c r="AG66" s="92"/>
      <c r="AH66" s="91">
        <f t="shared" si="57"/>
        <v>73333.333333333343</v>
      </c>
      <c r="AI66" s="126">
        <f>Y66*1.1</f>
        <v>88000</v>
      </c>
      <c r="AJ66" s="83" t="str">
        <f t="shared" si="58"/>
        <v>2020-01-31</v>
      </c>
      <c r="AK66" s="94" t="str">
        <f t="shared" si="59"/>
        <v>888532110061</v>
      </c>
      <c r="AL66" s="90" t="str">
        <f t="shared" si="60"/>
        <v>12100000221</v>
      </c>
      <c r="AM66" s="95"/>
      <c r="AN66" s="95"/>
      <c r="AO66" s="90" t="s">
        <v>89</v>
      </c>
      <c r="AP66" s="90" t="s">
        <v>89</v>
      </c>
      <c r="AQ66" s="90"/>
      <c r="AR66" s="90"/>
      <c r="AS66" s="96" t="str">
        <f t="shared" si="61"/>
        <v>888532110061</v>
      </c>
      <c r="AT66" s="94" t="str">
        <f t="shared" si="62"/>
        <v>5532110061</v>
      </c>
      <c r="AU66" s="87" t="str">
        <f t="shared" si="63"/>
        <v>9932110061</v>
      </c>
      <c r="AV66" s="87">
        <f t="shared" si="64"/>
        <v>37</v>
      </c>
      <c r="AW66" s="87" t="str">
        <f t="shared" si="65"/>
        <v>7732110061</v>
      </c>
      <c r="AX66" s="87" t="str">
        <f t="shared" si="66"/>
        <v>77532110061</v>
      </c>
      <c r="AY66" s="87">
        <v>0</v>
      </c>
      <c r="AZ66" s="87">
        <v>0</v>
      </c>
      <c r="BA66" s="83" t="str">
        <f t="shared" si="67"/>
        <v>2020-01-01</v>
      </c>
      <c r="BB66" s="83" t="str">
        <f t="shared" si="68"/>
        <v>2020-01-31</v>
      </c>
      <c r="BC66" s="97" t="s">
        <v>90</v>
      </c>
      <c r="BD66" s="98" t="str">
        <f>"d"&amp;J66</f>
        <v>d32110061</v>
      </c>
      <c r="BE66" s="98"/>
      <c r="BF66" s="98"/>
      <c r="BG66" s="98"/>
      <c r="BH66" s="87"/>
      <c r="BI66" s="87"/>
      <c r="BJ66" s="87"/>
      <c r="BK66" s="87"/>
      <c r="BL66" s="87"/>
      <c r="BM66" s="87"/>
      <c r="BN66" s="87"/>
      <c r="BO66" s="326"/>
      <c r="BP66" s="326"/>
      <c r="BQ66" s="84"/>
      <c r="BR66" s="101"/>
      <c r="BS66" s="99"/>
      <c r="BU66" s="357" t="str">
        <f t="shared" ca="1" si="69"/>
        <v>insert into x_t_invoice (TMP_ID,ID,DT, CLIENT_ID,EXTERNAL_ID,CONTRACT_ID,TOTAL_SUM,CURRENCY,DISCOUNT_TYPE,COMMISSION_TYPE,TYPE,LOYAL_CLIENTS,NDS,NDS_PCT,PERSON_ID) values (s_x_t_invoice.NEXTVAL, 32110061, date'2020-01-01',21210000022,'Б-32110061-1',1210000022,80000,'RUR',37,37,'y_invoice',0,1,20, 77532110061);insert into x_t_person (TMP_ID,ID) values (s_x_t_person.NEXTVAL, 77532110061);insert into x_t_act_internal(TMP_ID,ID,DT,CLIENT_ID,INVOICE_ID,HIDDEN,AMOUNT,EXTERNAL_ID,PAYMENT_TERM_DT,IS_LOYAL,TYPE) values (s_x_t_act_internal.NEXTVAL, 4321100611,date'2020-01-09',21210000022, 32110061    ,1,  80000  ,'43211006111',null, 0,'generic');insert into x_t_act_trans(TMP_ID, ACT_ID, CONSUME_ID, AMOUNT, AMOUNT_NDS, AMOUNT_NSP, NETTING, COMMISSION_TYPE) values (s_x_t_act_trans.NEXTVAL, 4321100611,  5532110061, 80000, 13333.3333333333,  0,null, 37);insert into x_t_consume (TMP_ID, ID, PARENT_ORDER_ID) values (s_x_t_consume.NEXTVAL, 5532110061,  9932110061);insert into x_t_order(TMP_ID, ID, SERVICE_ID, SERVICE_ORDER_ID, CLIENT_ID) values (s_x_t_order.NEXTVAL, 9932110061,  37,  7732110061,  532110061 );insert into x_mv_oebs_receipts_2(TMP_ID, INVOICE_EID, SUM, DT, DOC_DATE, COMISS_DATE, PAYMENT_NUMBER, SOURCE_TYPE) values (s_x_mv_oebs_receipts_2.NEXTVAL, 'Б-32110061-1', 88000, date'2020-01-31',date'2020-01-31', null, '888532110061' ,'PAYCASH');insert into x_yt_ar_direct_domain_stats (ID,IS_GRAY,DOMAIN,IS_BLACKLIST,SERVICE_ID,COST,BILLING_EXPORT_ID,FROM_DT,TILL_DT,SERVICE_ORDER_ID) values(s_x_yt_ar_direct_domain_stats.NEXTVAL, 0, 'd32110061', 0,37,3330000000,7732110061,  date'2020-01-01',to_date('2020-01-31'||' '||'23:59:59','YYYY-MM-DD HH24:MI:SS'),7732110061);</v>
      </c>
    </row>
    <row r="67" spans="1:73" s="67" customFormat="1" x14ac:dyDescent="0.35">
      <c r="A67" s="40">
        <v>23</v>
      </c>
      <c r="B67" s="41"/>
      <c r="C67" s="42" t="str">
        <f t="shared" si="42"/>
        <v>1210000023</v>
      </c>
      <c r="D67" s="42" t="str">
        <f t="shared" si="43"/>
        <v>1210000023/20</v>
      </c>
      <c r="E67" s="43" t="str">
        <f t="shared" si="70"/>
        <v>2020-01-01</v>
      </c>
      <c r="F67" s="43" t="str">
        <f t="shared" si="44"/>
        <v>2021-01-01</v>
      </c>
      <c r="G67" s="44" t="str">
        <f t="shared" si="45"/>
        <v>21210000023</v>
      </c>
      <c r="H67" s="45">
        <f t="shared" si="46"/>
        <v>2</v>
      </c>
      <c r="I67" s="46">
        <v>3</v>
      </c>
      <c r="J67" s="52">
        <f t="shared" si="72"/>
        <v>32110062</v>
      </c>
      <c r="K67" s="48" t="str">
        <f t="shared" si="47"/>
        <v>Б-32110062-1</v>
      </c>
      <c r="L67" s="49" t="str">
        <f t="shared" si="48"/>
        <v>2020-01-01</v>
      </c>
      <c r="M67" s="48" t="s">
        <v>87</v>
      </c>
      <c r="N67" s="50">
        <v>80000</v>
      </c>
      <c r="O67" s="48" t="s">
        <v>88</v>
      </c>
      <c r="P67" s="46">
        <v>1</v>
      </c>
      <c r="Q67" s="48">
        <v>20</v>
      </c>
      <c r="R67" s="51">
        <f t="shared" si="50"/>
        <v>7</v>
      </c>
      <c r="S67" s="51">
        <v>7</v>
      </c>
      <c r="T67" s="104"/>
      <c r="U67" s="118"/>
      <c r="V67" s="48">
        <v>1</v>
      </c>
      <c r="W67" s="49" t="str">
        <f t="shared" ca="1" si="53"/>
        <v>2020-01-06</v>
      </c>
      <c r="X67" s="48"/>
      <c r="Y67" s="109"/>
      <c r="Z67" s="109"/>
      <c r="AA67" s="48">
        <v>0</v>
      </c>
      <c r="AB67" s="55" t="s">
        <v>89</v>
      </c>
      <c r="AC67" s="109"/>
      <c r="AD67" s="56">
        <v>0</v>
      </c>
      <c r="AE67" s="52">
        <f t="shared" si="71"/>
        <v>532110062</v>
      </c>
      <c r="AF67" s="58">
        <f t="shared" si="56"/>
        <v>0</v>
      </c>
      <c r="AG67" s="59"/>
      <c r="AH67" s="58">
        <f t="shared" si="57"/>
        <v>66666.666666666672</v>
      </c>
      <c r="AI67" s="60">
        <f>N67</f>
        <v>80000</v>
      </c>
      <c r="AJ67" s="49" t="str">
        <f t="shared" si="58"/>
        <v>2020-01-31</v>
      </c>
      <c r="AK67" s="61" t="str">
        <f t="shared" si="59"/>
        <v>888532110062</v>
      </c>
      <c r="AL67" s="56" t="str">
        <f t="shared" si="60"/>
        <v>12100000231</v>
      </c>
      <c r="AM67" s="62"/>
      <c r="AN67" s="62"/>
      <c r="AO67" s="56" t="s">
        <v>89</v>
      </c>
      <c r="AP67" s="56" t="s">
        <v>89</v>
      </c>
      <c r="AQ67" s="56"/>
      <c r="AR67" s="56"/>
      <c r="AS67" s="63" t="str">
        <f t="shared" si="61"/>
        <v>888532110062</v>
      </c>
      <c r="AT67" s="61" t="str">
        <f t="shared" si="62"/>
        <v>5532110062</v>
      </c>
      <c r="AU67" s="53" t="str">
        <f t="shared" si="63"/>
        <v>9932110062</v>
      </c>
      <c r="AV67" s="53">
        <f t="shared" si="64"/>
        <v>7</v>
      </c>
      <c r="AW67" s="53" t="str">
        <f t="shared" si="65"/>
        <v>7732110062</v>
      </c>
      <c r="AX67" s="53" t="str">
        <f t="shared" si="66"/>
        <v>77532110062</v>
      </c>
      <c r="AY67" s="53">
        <v>0</v>
      </c>
      <c r="AZ67" s="53">
        <v>0</v>
      </c>
      <c r="BA67" s="49" t="str">
        <f t="shared" si="67"/>
        <v>2020-01-01</v>
      </c>
      <c r="BB67" s="49" t="str">
        <f t="shared" si="68"/>
        <v>2020-01-31</v>
      </c>
      <c r="BC67" s="64" t="s">
        <v>90</v>
      </c>
      <c r="BD67" s="65" t="str">
        <f>"a"&amp;J67</f>
        <v>a32110062</v>
      </c>
      <c r="BE67" s="61"/>
      <c r="BF67" s="61"/>
      <c r="BG67" s="55"/>
      <c r="BH67" s="53"/>
      <c r="BI67" s="53"/>
      <c r="BJ67" s="53"/>
      <c r="BK67" s="53"/>
      <c r="BL67" s="53"/>
      <c r="BM67" s="53"/>
      <c r="BN67" s="53"/>
      <c r="BO67" s="325" t="s">
        <v>130</v>
      </c>
      <c r="BP67" s="325">
        <v>1</v>
      </c>
      <c r="BQ67" s="50">
        <f>AF68</f>
        <v>0</v>
      </c>
      <c r="BR67" s="68">
        <v>0</v>
      </c>
      <c r="BS67" s="68"/>
      <c r="BU67" s="357" t="str">
        <f t="shared" si="69"/>
        <v>insert into x_t_contract2(TMP_ID,ID,EXTERNAL_ID,CLIENT_ID) values(s_x_t_contract2.NEXTVAL, 1210000023, '1210000023/20',21210000023);insert into x_t_contract_collateral(TMP_ID,ID,CONTRACT2_ID,DT,IS_SIGNED) values(s_x_t_contract_collateral.NEXTVAL, 12100000231, 1210000023, date'2020-01-01', date'2020-01-01');insert into x_mv_contract_signed_attr (TMP_ID,CONTRACT_ID,COLLATERAL_ID,CODE,VALUE_DT) values (s_x_mv_contract_signed_attr.NEXTVAL, 1210000023, 12100000231,'FINISH_DT' ,date'2021-01-01');insert into x_mv_contract_signed_attr_hist(TMP_ID,VALUE_NUM,UPDATE_DT,CONTRACT2_ID,CODE,CL_DT,STAMP,DT) values(s_x_mv_contract_signed_attr_hist.NEXTVAL, 1, date'2020-01-01', 1210000023,'FIRM',date'2020-01-01',888532110062,date'2020-01-01');insert into x_mv_contract_signed_attr_hist(TMP_ID,VALUE_NUM,UPDATE_DT,CONTRACT2_ID,CODE,CL_DT,STAMP,DT) values(s_x_mv_contract_signed_attr_hist.NEXTVAL, 2, date'2020-01-01', 1210000023,'WHOLESALE_AGENT_PREMIUM_AWARDS_SCALE_TYPE',date'2020-01-01',888532110062,date'2020-01-01');insert into x_mv_contract_signed_attr_hist(TMP_ID,VALUE_NUM,UPDATE_DT,CONTRACT2_ID,CODE,CL_DT,STAMP,DT) values(s_x_mv_contract_signed_attr_hist.NEXTVAL, 3, date'2020-01-01', 1210000023,'PAYMENT_TYPE',date'2020-01-01',888532110062,date'2020-01-01');insert into x_t_invoice (TMP_ID,ID,DT, CLIENT_ID,EXTERNAL_ID,CONTRACT_ID,TOTAL_SUM,CURRENCY,DISCOUNT_TYPE,COMMISSION_TYPE,TYPE,LOYAL_CLIENTS,NDS,NDS_PCT,PERSON_ID) values (s_x_t_invoice.NEXTVAL, 32110062, date'2020-01-01',21210000023,'Б-32110062-1',1210000023,80000,'RUR',7,7,'y_invoice',0,1,20, 77532110062);insert into x_t_person (TMP_ID,ID) values (s_x_t_person.NEXTVAL, 77532110062);insert into x_t_consume (TMP_ID, ID, PARENT_ORDER_ID) values (s_x_t_consume.NEXTVAL, 5532110062,  9932110062);insert into x_t_order(TMP_ID, ID, SERVICE_ID, SERVICE_ORDER_ID, CLIENT_ID) values (s_x_t_order.NEXTVAL, 9932110062,  7,  7732110062,  532110062 );insert into x_mv_oebs_receipts_2(TMP_ID, INVOICE_EID, SUM, DT, DOC_DATE, COMISS_DATE, PAYMENT_NUMBER, SOURCE_TYPE) values (s_x_mv_oebs_receipts_2.NEXTVAL, 'Б-32110062-1', 80000, date'2020-01-31',date'2020-01-31', null, '888532110062' ,'PAYCASH');insert into x_yt_ar_direct_domain_stats (ID,IS_GRAY,DOMAIN,IS_BLACKLIST,SERVICE_ID,COST,BILLING_EXPORT_ID,FROM_DT,TILL_DT,SERVICE_ORDER_ID) values(s_x_yt_ar_direct_domain_stats.NEXTVAL, 0, 'a32110062', 0,7,3330000000,7732110062,  date'2020-01-01',to_date('2020-01-31'||' '||'23:59:59','YYYY-MM-DD HH24:MI:SS'),7732110062);</v>
      </c>
    </row>
    <row r="68" spans="1:73" s="67" customFormat="1" x14ac:dyDescent="0.35">
      <c r="A68" s="40">
        <v>23</v>
      </c>
      <c r="B68" s="41"/>
      <c r="C68" s="42" t="str">
        <f t="shared" si="42"/>
        <v>1210000023</v>
      </c>
      <c r="D68" s="42" t="str">
        <f t="shared" si="43"/>
        <v>1210000023/20</v>
      </c>
      <c r="E68" s="43" t="str">
        <f t="shared" si="70"/>
        <v>2020-01-01</v>
      </c>
      <c r="F68" s="43" t="str">
        <f t="shared" si="44"/>
        <v>2021-01-01</v>
      </c>
      <c r="G68" s="44" t="str">
        <f t="shared" si="45"/>
        <v>21210000023</v>
      </c>
      <c r="H68" s="45">
        <f t="shared" si="46"/>
        <v>2</v>
      </c>
      <c r="I68" s="46">
        <v>3</v>
      </c>
      <c r="J68" s="52">
        <f t="shared" si="72"/>
        <v>32110063</v>
      </c>
      <c r="K68" s="48" t="str">
        <f t="shared" si="47"/>
        <v>Б-32110063-1</v>
      </c>
      <c r="L68" s="49" t="str">
        <f t="shared" si="48"/>
        <v>2020-01-01</v>
      </c>
      <c r="M68" s="48" t="s">
        <v>87</v>
      </c>
      <c r="N68" s="50">
        <v>80000</v>
      </c>
      <c r="O68" s="48" t="s">
        <v>88</v>
      </c>
      <c r="P68" s="46">
        <v>1</v>
      </c>
      <c r="Q68" s="48">
        <v>20</v>
      </c>
      <c r="R68" s="70">
        <f t="shared" si="50"/>
        <v>1</v>
      </c>
      <c r="S68" s="70">
        <v>1</v>
      </c>
      <c r="T68" s="104"/>
      <c r="U68" s="118"/>
      <c r="V68" s="48">
        <v>1</v>
      </c>
      <c r="W68" s="49" t="str">
        <f t="shared" ca="1" si="53"/>
        <v>2020-01-01</v>
      </c>
      <c r="X68" s="48"/>
      <c r="Y68" s="109"/>
      <c r="Z68" s="109"/>
      <c r="AA68" s="48">
        <v>0</v>
      </c>
      <c r="AB68" s="55" t="s">
        <v>89</v>
      </c>
      <c r="AC68" s="109"/>
      <c r="AD68" s="56">
        <v>0</v>
      </c>
      <c r="AE68" s="52">
        <f t="shared" si="71"/>
        <v>532110063</v>
      </c>
      <c r="AF68" s="58">
        <f t="shared" si="56"/>
        <v>0</v>
      </c>
      <c r="AG68" s="71">
        <f>SUM(AF67:AF69)</f>
        <v>0</v>
      </c>
      <c r="AH68" s="58">
        <f t="shared" si="57"/>
        <v>66666.666666666672</v>
      </c>
      <c r="AI68" s="60">
        <f>N68</f>
        <v>80000</v>
      </c>
      <c r="AJ68" s="49" t="str">
        <f t="shared" si="58"/>
        <v>2020-01-31</v>
      </c>
      <c r="AK68" s="61" t="str">
        <f t="shared" si="59"/>
        <v>888532110063</v>
      </c>
      <c r="AL68" s="56" t="str">
        <f t="shared" si="60"/>
        <v>12100000231</v>
      </c>
      <c r="AM68" s="62"/>
      <c r="AN68" s="62"/>
      <c r="AO68" s="56" t="s">
        <v>89</v>
      </c>
      <c r="AP68" s="56" t="s">
        <v>89</v>
      </c>
      <c r="AQ68" s="56"/>
      <c r="AR68" s="56"/>
      <c r="AS68" s="63" t="str">
        <f t="shared" si="61"/>
        <v>888532110063</v>
      </c>
      <c r="AT68" s="61" t="str">
        <f t="shared" si="62"/>
        <v>5532110063</v>
      </c>
      <c r="AU68" s="53" t="str">
        <f t="shared" si="63"/>
        <v>9932110063</v>
      </c>
      <c r="AV68" s="53">
        <f t="shared" si="64"/>
        <v>1</v>
      </c>
      <c r="AW68" s="53" t="str">
        <f t="shared" si="65"/>
        <v>7732110063</v>
      </c>
      <c r="AX68" s="53" t="str">
        <f t="shared" si="66"/>
        <v>77532110063</v>
      </c>
      <c r="AY68" s="53">
        <v>0</v>
      </c>
      <c r="AZ68" s="53">
        <v>0</v>
      </c>
      <c r="BA68" s="49" t="str">
        <f t="shared" si="67"/>
        <v>2020-01-01</v>
      </c>
      <c r="BB68" s="49" t="str">
        <f t="shared" si="68"/>
        <v>2020-01-31</v>
      </c>
      <c r="BC68" s="64" t="s">
        <v>90</v>
      </c>
      <c r="BD68" s="65" t="str">
        <f>"a"&amp;J68</f>
        <v>a32110063</v>
      </c>
      <c r="BE68" s="61"/>
      <c r="BF68" s="61"/>
      <c r="BG68" s="55"/>
      <c r="BH68" s="53"/>
      <c r="BI68" s="53"/>
      <c r="BJ68" s="53"/>
      <c r="BK68" s="53"/>
      <c r="BL68" s="53"/>
      <c r="BM68" s="53"/>
      <c r="BN68" s="53"/>
      <c r="BO68" s="325" t="s">
        <v>131</v>
      </c>
      <c r="BP68" s="325">
        <v>37</v>
      </c>
      <c r="BQ68" s="50">
        <f>AF69</f>
        <v>0</v>
      </c>
      <c r="BR68" s="68">
        <v>0</v>
      </c>
      <c r="BS68" s="68"/>
      <c r="BU68" s="357" t="str">
        <f t="shared" si="69"/>
        <v>insert into x_t_invoice (TMP_ID,ID,DT, CLIENT_ID,EXTERNAL_ID,CONTRACT_ID,TOTAL_SUM,CURRENCY,DISCOUNT_TYPE,COMMISSION_TYPE,TYPE,LOYAL_CLIENTS,NDS,NDS_PCT,PERSON_ID) values (s_x_t_invoice.NEXTVAL, 32110063, date'2020-01-01',21210000023,'Б-32110063-1',1210000023,80000,'RUR',1,1,'y_invoice',0,1,20, 77532110063);insert into x_t_person (TMP_ID,ID) values (s_x_t_person.NEXTVAL, 77532110063);insert into x_t_consume (TMP_ID, ID, PARENT_ORDER_ID) values (s_x_t_consume.NEXTVAL, 5532110063,  9932110063);insert into x_t_order(TMP_ID, ID, SERVICE_ID, SERVICE_ORDER_ID, CLIENT_ID) values (s_x_t_order.NEXTVAL, 9932110063,  1,  7732110063,  532110063 );insert into x_mv_oebs_receipts_2(TMP_ID, INVOICE_EID, SUM, DT, DOC_DATE, COMISS_DATE, PAYMENT_NUMBER, SOURCE_TYPE) values (s_x_mv_oebs_receipts_2.NEXTVAL, 'Б-32110063-1', 80000, date'2020-01-31',date'2020-01-31', null, '888532110063' ,'PAYCASH');insert into x_yt_ar_direct_domain_stats (ID,IS_GRAY,DOMAIN,IS_BLACKLIST,SERVICE_ID,COST,BILLING_EXPORT_ID,FROM_DT,TILL_DT,SERVICE_ORDER_ID) values(s_x_yt_ar_direct_domain_stats.NEXTVAL, 0, 'a32110063', 0,1,3330000000,7732110063,  date'2020-01-01',to_date('2020-01-31'||' '||'23:59:59','YYYY-MM-DD HH24:MI:SS'),7732110063);</v>
      </c>
    </row>
    <row r="69" spans="1:73" s="100" customFormat="1" ht="15" customHeight="1" thickBot="1" x14ac:dyDescent="0.4">
      <c r="A69" s="74">
        <v>23</v>
      </c>
      <c r="B69" s="75"/>
      <c r="C69" s="76" t="str">
        <f t="shared" si="42"/>
        <v>1210000023</v>
      </c>
      <c r="D69" s="76" t="str">
        <f t="shared" si="43"/>
        <v>1210000023/20</v>
      </c>
      <c r="E69" s="77" t="str">
        <f t="shared" si="70"/>
        <v>2020-01-01</v>
      </c>
      <c r="F69" s="77" t="str">
        <f t="shared" si="44"/>
        <v>2021-01-01</v>
      </c>
      <c r="G69" s="78" t="str">
        <f t="shared" si="45"/>
        <v>21210000023</v>
      </c>
      <c r="H69" s="79">
        <f t="shared" si="46"/>
        <v>2</v>
      </c>
      <c r="I69" s="80">
        <v>3</v>
      </c>
      <c r="J69" s="81">
        <f t="shared" si="72"/>
        <v>32110064</v>
      </c>
      <c r="K69" s="82" t="str">
        <f t="shared" si="47"/>
        <v>Б-32110064-1</v>
      </c>
      <c r="L69" s="83" t="str">
        <f t="shared" si="48"/>
        <v>2020-01-01</v>
      </c>
      <c r="M69" s="82" t="s">
        <v>87</v>
      </c>
      <c r="N69" s="84">
        <v>80000</v>
      </c>
      <c r="O69" s="82" t="s">
        <v>88</v>
      </c>
      <c r="P69" s="80">
        <v>1</v>
      </c>
      <c r="Q69" s="82">
        <v>20</v>
      </c>
      <c r="R69" s="86">
        <f t="shared" si="50"/>
        <v>37</v>
      </c>
      <c r="S69" s="86">
        <v>37</v>
      </c>
      <c r="T69" s="85"/>
      <c r="U69" s="119"/>
      <c r="V69" s="82">
        <v>1</v>
      </c>
      <c r="W69" s="83" t="str">
        <f t="shared" ca="1" si="53"/>
        <v>2020-01-04</v>
      </c>
      <c r="X69" s="82"/>
      <c r="Y69" s="113"/>
      <c r="Z69" s="113"/>
      <c r="AA69" s="82">
        <v>0</v>
      </c>
      <c r="AB69" s="89" t="s">
        <v>89</v>
      </c>
      <c r="AC69" s="113"/>
      <c r="AD69" s="90">
        <v>0</v>
      </c>
      <c r="AE69" s="81">
        <f t="shared" si="71"/>
        <v>532110064</v>
      </c>
      <c r="AF69" s="91">
        <f t="shared" si="56"/>
        <v>0</v>
      </c>
      <c r="AG69" s="92"/>
      <c r="AH69" s="91">
        <f t="shared" si="57"/>
        <v>66666.666666666672</v>
      </c>
      <c r="AI69" s="93">
        <f>N69</f>
        <v>80000</v>
      </c>
      <c r="AJ69" s="83" t="str">
        <f t="shared" si="58"/>
        <v>2020-01-31</v>
      </c>
      <c r="AK69" s="94" t="str">
        <f t="shared" si="59"/>
        <v>888532110064</v>
      </c>
      <c r="AL69" s="90" t="str">
        <f t="shared" si="60"/>
        <v>12100000231</v>
      </c>
      <c r="AM69" s="95"/>
      <c r="AN69" s="95"/>
      <c r="AO69" s="90" t="s">
        <v>89</v>
      </c>
      <c r="AP69" s="90" t="s">
        <v>89</v>
      </c>
      <c r="AQ69" s="90"/>
      <c r="AR69" s="90"/>
      <c r="AS69" s="96" t="str">
        <f t="shared" si="61"/>
        <v>888532110064</v>
      </c>
      <c r="AT69" s="94" t="str">
        <f t="shared" si="62"/>
        <v>5532110064</v>
      </c>
      <c r="AU69" s="87" t="str">
        <f t="shared" si="63"/>
        <v>9932110064</v>
      </c>
      <c r="AV69" s="87">
        <f t="shared" si="64"/>
        <v>37</v>
      </c>
      <c r="AW69" s="87" t="str">
        <f t="shared" si="65"/>
        <v>7732110064</v>
      </c>
      <c r="AX69" s="87" t="str">
        <f t="shared" si="66"/>
        <v>77532110064</v>
      </c>
      <c r="AY69" s="87">
        <v>0</v>
      </c>
      <c r="AZ69" s="87">
        <v>0</v>
      </c>
      <c r="BA69" s="83" t="str">
        <f t="shared" si="67"/>
        <v>2020-01-01</v>
      </c>
      <c r="BB69" s="83" t="str">
        <f t="shared" si="68"/>
        <v>2020-01-31</v>
      </c>
      <c r="BC69" s="97" t="s">
        <v>90</v>
      </c>
      <c r="BD69" s="98" t="str">
        <f t="shared" ref="BD69:BD85" si="73">"d"&amp;J69</f>
        <v>d32110064</v>
      </c>
      <c r="BE69" s="98"/>
      <c r="BF69" s="98"/>
      <c r="BG69" s="98"/>
      <c r="BH69" s="87"/>
      <c r="BI69" s="87"/>
      <c r="BJ69" s="87"/>
      <c r="BK69" s="87"/>
      <c r="BL69" s="87"/>
      <c r="BM69" s="87"/>
      <c r="BN69" s="87"/>
      <c r="BO69" s="326"/>
      <c r="BP69" s="326"/>
      <c r="BQ69" s="84"/>
      <c r="BR69" s="101"/>
      <c r="BS69" s="99"/>
      <c r="BU69" s="357" t="str">
        <f t="shared" si="69"/>
        <v>insert into x_t_invoice (TMP_ID,ID,DT, CLIENT_ID,EXTERNAL_ID,CONTRACT_ID,TOTAL_SUM,CURRENCY,DISCOUNT_TYPE,COMMISSION_TYPE,TYPE,LOYAL_CLIENTS,NDS,NDS_PCT,PERSON_ID) values (s_x_t_invoice.NEXTVAL, 32110064, date'2020-01-01',21210000023,'Б-32110064-1',1210000023,80000,'RUR',37,37,'y_invoice',0,1,20, 77532110064);insert into x_t_person (TMP_ID,ID) values (s_x_t_person.NEXTVAL, 77532110064);insert into x_t_consume (TMP_ID, ID, PARENT_ORDER_ID) values (s_x_t_consume.NEXTVAL, 5532110064,  9932110064);insert into x_t_order(TMP_ID, ID, SERVICE_ID, SERVICE_ORDER_ID, CLIENT_ID) values (s_x_t_order.NEXTVAL, 9932110064,  37,  7732110064,  532110064 );insert into x_mv_oebs_receipts_2(TMP_ID, INVOICE_EID, SUM, DT, DOC_DATE, COMISS_DATE, PAYMENT_NUMBER, SOURCE_TYPE) values (s_x_mv_oebs_receipts_2.NEXTVAL, 'Б-32110064-1', 80000, date'2020-01-31',date'2020-01-31', null, '888532110064' ,'PAYCASH');insert into x_yt_ar_direct_domain_stats (ID,IS_GRAY,DOMAIN,IS_BLACKLIST,SERVICE_ID,COST,BILLING_EXPORT_ID,FROM_DT,TILL_DT,SERVICE_ORDER_ID) values(s_x_yt_ar_direct_domain_stats.NEXTVAL, 0, 'd32110064', 0,37,3330000000,7732110064,  date'2020-01-01',to_date('2020-01-31'||' '||'23:59:59','YYYY-MM-DD HH24:MI:SS'),7732110064);</v>
      </c>
    </row>
    <row r="70" spans="1:73" s="151" customFormat="1" ht="15" customHeight="1" x14ac:dyDescent="0.35">
      <c r="A70" s="127">
        <v>24</v>
      </c>
      <c r="B70" s="128"/>
      <c r="C70" s="129" t="str">
        <f t="shared" si="42"/>
        <v>1210000024</v>
      </c>
      <c r="D70" s="129" t="str">
        <f t="shared" si="43"/>
        <v>1210000024/20</v>
      </c>
      <c r="E70" s="130" t="str">
        <f t="shared" si="70"/>
        <v>2020-01-01</v>
      </c>
      <c r="F70" s="130" t="str">
        <f t="shared" si="44"/>
        <v>2021-01-01</v>
      </c>
      <c r="G70" s="131" t="str">
        <f t="shared" si="45"/>
        <v>21210000024</v>
      </c>
      <c r="H70" s="132">
        <f t="shared" si="46"/>
        <v>2</v>
      </c>
      <c r="I70" s="133">
        <v>3</v>
      </c>
      <c r="J70" s="134">
        <f t="shared" si="72"/>
        <v>32110065</v>
      </c>
      <c r="K70" s="129" t="str">
        <f t="shared" si="47"/>
        <v>Б-32110065-1</v>
      </c>
      <c r="L70" s="43" t="str">
        <f t="shared" si="48"/>
        <v>2020-01-01</v>
      </c>
      <c r="M70" s="129" t="s">
        <v>87</v>
      </c>
      <c r="N70" s="135">
        <f t="shared" ref="N70:N133" si="74">Y70</f>
        <v>240000</v>
      </c>
      <c r="O70" s="129" t="s">
        <v>88</v>
      </c>
      <c r="P70" s="133">
        <v>1</v>
      </c>
      <c r="Q70" s="129">
        <v>20</v>
      </c>
      <c r="R70" s="136">
        <f t="shared" si="50"/>
        <v>37</v>
      </c>
      <c r="S70" s="136">
        <v>37</v>
      </c>
      <c r="T70" s="52" t="str">
        <f>$K$2&amp;J70&amp;"1"</f>
        <v>4321100651</v>
      </c>
      <c r="U70" s="137" t="str">
        <f t="shared" ref="U70:U84" si="75">T70&amp;1</f>
        <v>43211006511</v>
      </c>
      <c r="V70" s="129">
        <v>1</v>
      </c>
      <c r="W70" s="130" t="str">
        <f t="shared" ca="1" si="53"/>
        <v>2020-01-02</v>
      </c>
      <c r="X70" s="138" t="str">
        <f>TEXT(DATE(YEAR($F$2),MONTH($F$2)+2,1),"ГГГГ-ММ-ДД")</f>
        <v>2020-03-01</v>
      </c>
      <c r="Y70" s="139">
        <v>240000</v>
      </c>
      <c r="Z70" s="139">
        <f t="shared" ref="Z70:Z84" si="76">Y70-(Y70/1.2)</f>
        <v>40000</v>
      </c>
      <c r="AA70" s="129">
        <v>0</v>
      </c>
      <c r="AB70" s="140" t="s">
        <v>89</v>
      </c>
      <c r="AC70" s="139">
        <f t="shared" ref="AC70:AC133" si="77">N70</f>
        <v>240000</v>
      </c>
      <c r="AD70" s="132">
        <v>0</v>
      </c>
      <c r="AE70" s="52">
        <f t="shared" si="71"/>
        <v>532110065</v>
      </c>
      <c r="AF70" s="141">
        <f t="shared" si="56"/>
        <v>200000</v>
      </c>
      <c r="AG70" s="142"/>
      <c r="AH70" s="58">
        <f t="shared" si="57"/>
        <v>83333.333333333343</v>
      </c>
      <c r="AI70" s="60">
        <f>100000</f>
        <v>100000</v>
      </c>
      <c r="AJ70" s="49" t="str">
        <f t="shared" si="58"/>
        <v>2020-01-31</v>
      </c>
      <c r="AK70" s="143" t="str">
        <f t="shared" si="59"/>
        <v>888532110065</v>
      </c>
      <c r="AL70" s="132" t="str">
        <f t="shared" si="60"/>
        <v>12100000241</v>
      </c>
      <c r="AM70" s="144"/>
      <c r="AN70" s="144"/>
      <c r="AO70" s="132" t="s">
        <v>89</v>
      </c>
      <c r="AP70" s="145" t="s">
        <v>89</v>
      </c>
      <c r="AQ70" s="132"/>
      <c r="AR70" s="132"/>
      <c r="AS70" s="146" t="str">
        <f t="shared" si="61"/>
        <v>888532110065</v>
      </c>
      <c r="AT70" s="143" t="str">
        <f t="shared" si="62"/>
        <v>5532110065</v>
      </c>
      <c r="AU70" s="137" t="str">
        <f t="shared" si="63"/>
        <v>9932110065</v>
      </c>
      <c r="AV70" s="137">
        <f t="shared" si="64"/>
        <v>37</v>
      </c>
      <c r="AW70" s="137" t="str">
        <f t="shared" si="65"/>
        <v>7732110065</v>
      </c>
      <c r="AX70" s="147" t="str">
        <f t="shared" si="66"/>
        <v>77532110065</v>
      </c>
      <c r="AY70" s="137">
        <v>0</v>
      </c>
      <c r="AZ70" s="137">
        <v>0</v>
      </c>
      <c r="BA70" s="43" t="str">
        <f t="shared" si="67"/>
        <v>2020-01-01</v>
      </c>
      <c r="BB70" s="130" t="str">
        <f t="shared" si="68"/>
        <v>2020-01-31</v>
      </c>
      <c r="BC70" s="148" t="s">
        <v>90</v>
      </c>
      <c r="BD70" s="131" t="str">
        <f t="shared" si="73"/>
        <v>d32110065</v>
      </c>
      <c r="BE70" s="131"/>
      <c r="BF70" s="131"/>
      <c r="BG70" s="131"/>
      <c r="BH70" s="149"/>
      <c r="BI70" s="149"/>
      <c r="BJ70" s="149"/>
      <c r="BK70" s="149"/>
      <c r="BL70" s="149"/>
      <c r="BM70" s="149"/>
      <c r="BN70" s="149"/>
      <c r="BO70" s="229" t="s">
        <v>132</v>
      </c>
      <c r="BP70" s="229">
        <v>37</v>
      </c>
      <c r="BQ70" s="135">
        <f>AF70</f>
        <v>200000</v>
      </c>
      <c r="BR70" s="150">
        <f>BQ70*0.11</f>
        <v>22000</v>
      </c>
      <c r="BS70" s="150">
        <f t="shared" ref="BS70:BS84" si="78">BR70</f>
        <v>22000</v>
      </c>
      <c r="BU70" s="357" t="str">
        <f t="shared" ca="1" si="69"/>
        <v>insert into x_t_contract2(TMP_ID,ID,EXTERNAL_ID,CLIENT_ID) values(s_x_t_contract2.NEXTVAL, 1210000024, '1210000024/20',21210000024);insert into x_t_contract_collateral(TMP_ID,ID,CONTRACT2_ID,DT,IS_SIGNED) values(s_x_t_contract_collateral.NEXTVAL, 12100000241, 1210000024, date'2020-01-01', date'2020-01-01');insert into x_mv_contract_signed_attr (TMP_ID,CONTRACT_ID,COLLATERAL_ID,CODE,VALUE_DT) values (s_x_mv_contract_signed_attr.NEXTVAL, 1210000024, 12100000241,'FINISH_DT' ,date'2021-01-01');insert into x_mv_contract_signed_attr_hist(TMP_ID,VALUE_NUM,UPDATE_DT,CONTRACT2_ID,CODE,CL_DT,STAMP,DT) values(s_x_mv_contract_signed_attr_hist.NEXTVAL, 1, date'2020-01-01', 1210000024,'FIRM',date'2020-01-01',888532110065,date'2020-01-01');insert into x_mv_contract_signed_attr_hist(TMP_ID,VALUE_NUM,UPDATE_DT,CONTRACT2_ID,CODE,CL_DT,STAMP,DT) values(s_x_mv_contract_signed_attr_hist.NEXTVAL, 2, date'2020-01-01', 1210000024,'WHOLESALE_AGENT_PREMIUM_AWARDS_SCALE_TYPE',date'2020-01-01',888532110065,date'2020-01-01');insert into x_mv_contract_signed_attr_hist(TMP_ID,VALUE_NUM,UPDATE_DT,CONTRACT2_ID,CODE,CL_DT,STAMP,DT) values(s_x_mv_contract_signed_attr_hist.NEXTVAL, 3, date'2020-01-01', 1210000024,'PAYMENT_TYPE',date'2020-01-01',888532110065,date'2020-01-01');insert into x_t_invoice (TMP_ID,ID,DT, CLIENT_ID,EXTERNAL_ID,CONTRACT_ID,TOTAL_SUM,CURRENCY,DISCOUNT_TYPE,COMMISSION_TYPE,TYPE,LOYAL_CLIENTS,NDS,NDS_PCT,PERSON_ID) values (s_x_t_invoice.NEXTVAL, 32110065, date'2020-01-01',21210000024,'Б-32110065-1',1210000024,240000,'RUR',37,37,'y_invoice',0,1,20, 77532110065);insert into x_t_person (TMP_ID,ID) values (s_x_t_person.NEXTVAL, 77532110065);insert into x_t_act_internal(TMP_ID,ID,DT,CLIENT_ID,INVOICE_ID,HIDDEN,AMOUNT,EXTERNAL_ID,PAYMENT_TERM_DT,IS_LOYAL,TYPE) values (s_x_t_act_internal.NEXTVAL, 4321100651,date'2020-01-02',21210000024, 32110065    ,1,  240000  ,'43211006511',date'2020-03-01', 0,'generic');insert into x_t_act_trans(TMP_ID, ACT_ID, CONSUME_ID, AMOUNT, AMOUNT_NDS, AMOUNT_NSP, NETTING, COMMISSION_TYPE) values (s_x_t_act_trans.NEXTVAL, 4321100651,  5532110065, 240000, 40000,  0,null, 37);insert into x_t_consume (TMP_ID, ID, PARENT_ORDER_ID) values (s_x_t_consume.NEXTVAL, 5532110065,  9932110065);insert into x_t_order(TMP_ID, ID, SERVICE_ID, SERVICE_ORDER_ID, CLIENT_ID) values (s_x_t_order.NEXTVAL, 9932110065,  37,  7732110065,  532110065 );insert into x_mv_oebs_receipts_2(TMP_ID, INVOICE_EID, SUM, DT, DOC_DATE, COMISS_DATE, PAYMENT_NUMBER, SOURCE_TYPE) values (s_x_mv_oebs_receipts_2.NEXTVAL, 'Б-32110065-1', 100000, date'2020-01-31',date'2020-01-31', null, '888532110065' ,'PAYCASH');insert into x_yt_ar_direct_domain_stats (ID,IS_GRAY,DOMAIN,IS_BLACKLIST,SERVICE_ID,COST,BILLING_EXPORT_ID,FROM_DT,TILL_DT,SERVICE_ORDER_ID) values(s_x_yt_ar_direct_domain_stats.NEXTVAL, 0, 'd32110065', 0,37,3330000000,7732110065,  date'2020-01-01',to_date('2020-01-31'||' '||'23:59:59','YYYY-MM-DD HH24:MI:SS'),7732110065);</v>
      </c>
    </row>
    <row r="71" spans="1:73" s="177" customFormat="1" ht="15" customHeight="1" thickBot="1" x14ac:dyDescent="0.4">
      <c r="A71" s="152">
        <v>24</v>
      </c>
      <c r="B71" s="153"/>
      <c r="C71" s="154" t="str">
        <f t="shared" si="42"/>
        <v>1210000024</v>
      </c>
      <c r="D71" s="154" t="str">
        <f t="shared" si="43"/>
        <v>1210000024/20</v>
      </c>
      <c r="E71" s="155" t="str">
        <f t="shared" si="70"/>
        <v>2020-01-01</v>
      </c>
      <c r="F71" s="155" t="str">
        <f t="shared" si="44"/>
        <v>2021-01-01</v>
      </c>
      <c r="G71" s="156" t="str">
        <f t="shared" si="45"/>
        <v>21210000024</v>
      </c>
      <c r="H71" s="157">
        <f t="shared" si="46"/>
        <v>2</v>
      </c>
      <c r="I71" s="158">
        <v>3</v>
      </c>
      <c r="J71" s="159">
        <f>J70</f>
        <v>32110065</v>
      </c>
      <c r="K71" s="154" t="str">
        <f t="shared" si="47"/>
        <v>Б-32110065-1</v>
      </c>
      <c r="L71" s="77" t="str">
        <f t="shared" si="48"/>
        <v>2020-01-01</v>
      </c>
      <c r="M71" s="154" t="s">
        <v>87</v>
      </c>
      <c r="N71" s="160" t="str">
        <f t="shared" si="74"/>
        <v>null</v>
      </c>
      <c r="O71" s="154" t="s">
        <v>88</v>
      </c>
      <c r="P71" s="158">
        <v>1</v>
      </c>
      <c r="Q71" s="154">
        <v>20</v>
      </c>
      <c r="R71" s="161">
        <f t="shared" si="50"/>
        <v>37</v>
      </c>
      <c r="S71" s="161">
        <v>37</v>
      </c>
      <c r="T71" s="85"/>
      <c r="U71" s="162"/>
      <c r="V71" s="154">
        <v>1</v>
      </c>
      <c r="W71" s="155" t="str">
        <f ca="1">W70</f>
        <v>2020-01-02</v>
      </c>
      <c r="X71" s="154"/>
      <c r="Y71" s="161" t="s">
        <v>89</v>
      </c>
      <c r="Z71" s="161" t="s">
        <v>89</v>
      </c>
      <c r="AA71" s="154">
        <v>0</v>
      </c>
      <c r="AB71" s="163" t="s">
        <v>89</v>
      </c>
      <c r="AC71" s="164" t="str">
        <f t="shared" si="77"/>
        <v>null</v>
      </c>
      <c r="AD71" s="157">
        <v>0</v>
      </c>
      <c r="AE71" s="81">
        <f t="shared" si="71"/>
        <v>532110066</v>
      </c>
      <c r="AF71" s="165"/>
      <c r="AG71" s="166"/>
      <c r="AH71" s="91">
        <f t="shared" si="57"/>
        <v>116666.66666666667</v>
      </c>
      <c r="AI71" s="93">
        <v>140000</v>
      </c>
      <c r="AJ71" s="114" t="str">
        <f>TEXT(DATE(YEAR($F$2),MONTH($F$2)+2,0),"ГГГГ-ММ-ДД")</f>
        <v>2020-02-29</v>
      </c>
      <c r="AK71" s="167" t="str">
        <f t="shared" si="59"/>
        <v>888532110066</v>
      </c>
      <c r="AL71" s="157" t="str">
        <f t="shared" si="60"/>
        <v>12100000241</v>
      </c>
      <c r="AM71" s="168"/>
      <c r="AN71" s="168"/>
      <c r="AO71" s="157" t="s">
        <v>89</v>
      </c>
      <c r="AP71" s="169" t="s">
        <v>89</v>
      </c>
      <c r="AQ71" s="157"/>
      <c r="AR71" s="157"/>
      <c r="AS71" s="170" t="str">
        <f t="shared" si="61"/>
        <v>888532110066</v>
      </c>
      <c r="AT71" s="167" t="str">
        <f t="shared" si="62"/>
        <v>5532110065</v>
      </c>
      <c r="AU71" s="171" t="str">
        <f t="shared" si="63"/>
        <v>9932110065</v>
      </c>
      <c r="AV71" s="171">
        <f t="shared" si="64"/>
        <v>37</v>
      </c>
      <c r="AW71" s="171" t="str">
        <f t="shared" si="65"/>
        <v>7732110065</v>
      </c>
      <c r="AX71" s="172" t="str">
        <f t="shared" si="66"/>
        <v>77532110066</v>
      </c>
      <c r="AY71" s="171">
        <v>0</v>
      </c>
      <c r="AZ71" s="171">
        <v>0</v>
      </c>
      <c r="BA71" s="77" t="str">
        <f t="shared" si="67"/>
        <v>2020-01-01</v>
      </c>
      <c r="BB71" s="155" t="str">
        <f t="shared" si="68"/>
        <v>2020-01-31</v>
      </c>
      <c r="BC71" s="173" t="s">
        <v>90</v>
      </c>
      <c r="BD71" s="156" t="str">
        <f t="shared" si="73"/>
        <v>d32110065</v>
      </c>
      <c r="BE71" s="156"/>
      <c r="BF71" s="156"/>
      <c r="BG71" s="156"/>
      <c r="BH71" s="174"/>
      <c r="BI71" s="174"/>
      <c r="BJ71" s="174"/>
      <c r="BK71" s="174"/>
      <c r="BL71" s="174"/>
      <c r="BM71" s="174"/>
      <c r="BN71" s="174"/>
      <c r="BO71" s="228" t="s">
        <v>133</v>
      </c>
      <c r="BP71" s="228"/>
      <c r="BQ71" s="160"/>
      <c r="BR71" s="175">
        <f>AF70*0.02</f>
        <v>4000</v>
      </c>
      <c r="BS71" s="175">
        <f>BR71</f>
        <v>4000</v>
      </c>
      <c r="BT71" s="176">
        <v>0.02</v>
      </c>
      <c r="BU71" s="357" t="str">
        <f t="shared" si="69"/>
        <v>insert into x_t_person (TMP_ID,ID) values (s_x_t_person.NEXTVAL, 77532110066);insert into x_mv_oebs_receipts_2(TMP_ID, INVOICE_EID, SUM, DT, DOC_DATE, COMISS_DATE, PAYMENT_NUMBER, SOURCE_TYPE) values (s_x_mv_oebs_receipts_2.NEXTVAL, 'Б-32110065-1', 140000, date'2020-02-29',date'2020-02-29', null, '888532110066' ,'PAYCASH');insert into x_yt_ar_direct_domain_stats (ID,IS_GRAY,DOMAIN,IS_BLACKLIST,SERVICE_ID,COST,BILLING_EXPORT_ID,FROM_DT,TILL_DT,SERVICE_ORDER_ID) values(s_x_yt_ar_direct_domain_stats.NEXTVAL, 0, 'd32110065', 0,37,3330000000,7732110065,  date'2020-01-01',to_date('2020-01-31'||' '||'23:59:59','YYYY-MM-DD HH24:MI:SS'),7732110065);</v>
      </c>
    </row>
    <row r="72" spans="1:73" s="151" customFormat="1" ht="15" customHeight="1" x14ac:dyDescent="0.35">
      <c r="A72" s="127">
        <v>25</v>
      </c>
      <c r="B72" s="128"/>
      <c r="C72" s="129" t="str">
        <f t="shared" si="42"/>
        <v>1210000025</v>
      </c>
      <c r="D72" s="129" t="str">
        <f t="shared" si="43"/>
        <v>1210000025/20</v>
      </c>
      <c r="E72" s="130" t="str">
        <f t="shared" si="70"/>
        <v>2020-01-01</v>
      </c>
      <c r="F72" s="130" t="str">
        <f t="shared" si="44"/>
        <v>2021-01-01</v>
      </c>
      <c r="G72" s="131" t="str">
        <f t="shared" si="45"/>
        <v>21210000025</v>
      </c>
      <c r="H72" s="132">
        <f t="shared" si="46"/>
        <v>2</v>
      </c>
      <c r="I72" s="133">
        <v>3</v>
      </c>
      <c r="J72" s="134">
        <f>J71+1</f>
        <v>32110066</v>
      </c>
      <c r="K72" s="129" t="str">
        <f t="shared" si="47"/>
        <v>Б-32110066-1</v>
      </c>
      <c r="L72" s="43" t="str">
        <f t="shared" si="48"/>
        <v>2020-01-01</v>
      </c>
      <c r="M72" s="129" t="s">
        <v>87</v>
      </c>
      <c r="N72" s="135">
        <f t="shared" si="74"/>
        <v>240000</v>
      </c>
      <c r="O72" s="129" t="s">
        <v>88</v>
      </c>
      <c r="P72" s="133">
        <v>1</v>
      </c>
      <c r="Q72" s="129">
        <v>20</v>
      </c>
      <c r="R72" s="136">
        <f t="shared" si="50"/>
        <v>37</v>
      </c>
      <c r="S72" s="136">
        <v>37</v>
      </c>
      <c r="T72" s="52" t="str">
        <f>$K$2&amp;J72&amp;"1"</f>
        <v>4321100661</v>
      </c>
      <c r="U72" s="137" t="str">
        <f t="shared" si="75"/>
        <v>43211006611</v>
      </c>
      <c r="V72" s="129">
        <v>1</v>
      </c>
      <c r="W72" s="130" t="str">
        <f ca="1">TEXT(DATE(YEAR($F$2),MONTH($F$2),RANDBETWEEN(1,9)),"ГГГГ-ММ-ДД")</f>
        <v>2020-01-02</v>
      </c>
      <c r="X72" s="138" t="str">
        <f>TEXT(DATE(YEAR($F$2),MONTH($F$2)+2,1),"ГГГГ-ММ-ДД")</f>
        <v>2020-03-01</v>
      </c>
      <c r="Y72" s="139">
        <v>240000</v>
      </c>
      <c r="Z72" s="139">
        <f t="shared" si="76"/>
        <v>40000</v>
      </c>
      <c r="AA72" s="129">
        <v>0</v>
      </c>
      <c r="AB72" s="140" t="s">
        <v>89</v>
      </c>
      <c r="AC72" s="139">
        <f t="shared" si="77"/>
        <v>240000</v>
      </c>
      <c r="AD72" s="132">
        <v>0</v>
      </c>
      <c r="AE72" s="52">
        <f t="shared" si="71"/>
        <v>532110067</v>
      </c>
      <c r="AF72" s="141">
        <f>Y72-Z72</f>
        <v>200000</v>
      </c>
      <c r="AG72" s="142"/>
      <c r="AH72" s="58">
        <f t="shared" si="57"/>
        <v>83333.333333333343</v>
      </c>
      <c r="AI72" s="60">
        <f>100000</f>
        <v>100000</v>
      </c>
      <c r="AJ72" s="49" t="str">
        <f>TEXT(DATE(YEAR($F$2),MONTH($F$2)+1,0),"ГГГГ-ММ-ДД")</f>
        <v>2020-01-31</v>
      </c>
      <c r="AK72" s="143" t="str">
        <f t="shared" si="59"/>
        <v>888532110067</v>
      </c>
      <c r="AL72" s="132" t="str">
        <f t="shared" si="60"/>
        <v>12100000251</v>
      </c>
      <c r="AM72" s="144"/>
      <c r="AN72" s="144"/>
      <c r="AO72" s="132" t="s">
        <v>89</v>
      </c>
      <c r="AP72" s="145" t="s">
        <v>89</v>
      </c>
      <c r="AQ72" s="132"/>
      <c r="AR72" s="136" t="str">
        <f>"55"&amp;J72</f>
        <v>5532110066</v>
      </c>
      <c r="AS72" s="146" t="str">
        <f t="shared" si="61"/>
        <v>888532110067</v>
      </c>
      <c r="AT72" s="143" t="str">
        <f t="shared" si="62"/>
        <v>5532110066</v>
      </c>
      <c r="AU72" s="137" t="str">
        <f t="shared" si="63"/>
        <v>9932110066</v>
      </c>
      <c r="AV72" s="137">
        <f t="shared" si="64"/>
        <v>37</v>
      </c>
      <c r="AW72" s="137" t="str">
        <f t="shared" si="65"/>
        <v>7732110066</v>
      </c>
      <c r="AX72" s="147" t="str">
        <f t="shared" si="66"/>
        <v>77532110067</v>
      </c>
      <c r="AY72" s="137">
        <v>0</v>
      </c>
      <c r="AZ72" s="137">
        <v>0</v>
      </c>
      <c r="BA72" s="43" t="str">
        <f t="shared" si="67"/>
        <v>2020-01-01</v>
      </c>
      <c r="BB72" s="130" t="str">
        <f t="shared" si="68"/>
        <v>2020-01-31</v>
      </c>
      <c r="BC72" s="148" t="s">
        <v>90</v>
      </c>
      <c r="BD72" s="131" t="str">
        <f t="shared" si="73"/>
        <v>d32110066</v>
      </c>
      <c r="BE72" s="131"/>
      <c r="BF72" s="131"/>
      <c r="BG72" s="131"/>
      <c r="BH72" s="149"/>
      <c r="BI72" s="149"/>
      <c r="BJ72" s="149"/>
      <c r="BK72" s="149"/>
      <c r="BL72" s="149"/>
      <c r="BM72" s="149"/>
      <c r="BN72" s="149"/>
      <c r="BO72" s="229" t="s">
        <v>134</v>
      </c>
      <c r="BP72" s="229">
        <v>37</v>
      </c>
      <c r="BQ72" s="135">
        <f>AF72</f>
        <v>200000</v>
      </c>
      <c r="BR72" s="150">
        <f>BQ72*0.11</f>
        <v>22000</v>
      </c>
      <c r="BS72" s="150">
        <f t="shared" si="78"/>
        <v>22000</v>
      </c>
      <c r="BU72" s="357" t="str">
        <f t="shared" ca="1" si="69"/>
        <v>insert into x_t_contract2(TMP_ID,ID,EXTERNAL_ID,CLIENT_ID) values(s_x_t_contract2.NEXTVAL, 1210000025, '1210000025/20',21210000025);insert into x_t_contract_collateral(TMP_ID,ID,CONTRACT2_ID,DT,IS_SIGNED) values(s_x_t_contract_collateral.NEXTVAL, 12100000251, 1210000025, date'2020-01-01', date'2020-01-01');insert into x_mv_contract_signed_attr (TMP_ID,CONTRACT_ID,COLLATERAL_ID,CODE,VALUE_DT) values (s_x_mv_contract_signed_attr.NEXTVAL, 1210000025, 12100000251,'FINISH_DT' ,date'2021-01-01');insert into x_mv_contract_signed_attr_hist(TMP_ID,VALUE_NUM,UPDATE_DT,CONTRACT2_ID,CODE,CL_DT,STAMP,DT) values(s_x_mv_contract_signed_attr_hist.NEXTVAL, 1, date'2020-01-01', 1210000025,'FIRM',date'2020-01-01',888532110067,date'2020-01-01');insert into x_mv_contract_signed_attr_hist(TMP_ID,VALUE_NUM,UPDATE_DT,CONTRACT2_ID,CODE,CL_DT,STAMP,DT) values(s_x_mv_contract_signed_attr_hist.NEXTVAL, 2, date'2020-01-01', 1210000025,'WHOLESALE_AGENT_PREMIUM_AWARDS_SCALE_TYPE',date'2020-01-01',888532110067,date'2020-01-01');insert into x_mv_contract_signed_attr_hist(TMP_ID,VALUE_NUM,UPDATE_DT,CONTRACT2_ID,CODE,CL_DT,STAMP,DT) values(s_x_mv_contract_signed_attr_hist.NEXTVAL, 3, date'2020-01-01', 1210000025,'PAYMENT_TYPE',date'2020-01-01',888532110067,date'2020-01-01');insert into x_t_invoice (TMP_ID,ID,DT, CLIENT_ID,EXTERNAL_ID,CONTRACT_ID,TOTAL_SUM,CURRENCY,DISCOUNT_TYPE,COMMISSION_TYPE,TYPE,LOYAL_CLIENTS,NDS,NDS_PCT,PERSON_ID) values (s_x_t_invoice.NEXTVAL, 32110066, date'2020-01-01',21210000025,'Б-32110066-1',1210000025,240000,'RUR',37,37,'y_invoice',0,1,20, 77532110067);insert into x_t_person (TMP_ID,ID) values (s_x_t_person.NEXTVAL, 77532110067);insert into x_t_act_internal(TMP_ID,ID,DT,CLIENT_ID,INVOICE_ID,HIDDEN,AMOUNT,EXTERNAL_ID,PAYMENT_TERM_DT,IS_LOYAL,TYPE) values (s_x_t_act_internal.NEXTVAL, 4321100661,date'2020-01-02',21210000025, 32110066    ,1,  240000  ,'43211006611',date'2020-03-01', 0,'generic');insert into x_t_act_trans(TMP_ID, ACT_ID, CONSUME_ID, AMOUNT, AMOUNT_NDS, AMOUNT_NSP, NETTING, COMMISSION_TYPE) values (s_x_t_act_trans.NEXTVAL, 4321100661,  5532110066, 240000, 40000,  0,null, 37);insert into x_t_consume (TMP_ID, ID, PARENT_ORDER_ID) values (s_x_t_consume.NEXTVAL, 5532110066,  9932110066);insert into x_t_order(TMP_ID, ID, SERVICE_ID, SERVICE_ORDER_ID, CLIENT_ID) values (s_x_t_order.NEXTVAL, 9932110066,  37,  7732110066,  532110067 );insert into x_mv_oebs_receipts_2(TMP_ID, INVOICE_EID, SUM, DT, DOC_DATE, COMISS_DATE, PAYMENT_NUMBER, SOURCE_TYPE) values (s_x_mv_oebs_receipts_2.NEXTVAL, 'Б-32110066-1', 100000, date'2020-01-31',date'2020-01-31', null, '888532110067' ,'PAYCASH');insert into x_yt_ar_direct_domain_stats (ID,IS_GRAY,DOMAIN,IS_BLACKLIST,SERVICE_ID,COST,BILLING_EXPORT_ID,FROM_DT,TILL_DT,SERVICE_ORDER_ID) values(s_x_yt_ar_direct_domain_stats.NEXTVAL, 0, 'd32110066', 0,37,3330000000,7732110066,  date'2020-01-01',to_date('2020-01-31'||' '||'23:59:59','YYYY-MM-DD HH24:MI:SS'),7732110066);</v>
      </c>
    </row>
    <row r="73" spans="1:73" s="177" customFormat="1" ht="15" customHeight="1" thickBot="1" x14ac:dyDescent="0.4">
      <c r="A73" s="152">
        <v>25</v>
      </c>
      <c r="B73" s="153"/>
      <c r="C73" s="154" t="str">
        <f t="shared" si="42"/>
        <v>1210000025</v>
      </c>
      <c r="D73" s="154" t="str">
        <f t="shared" si="43"/>
        <v>1210000025/20</v>
      </c>
      <c r="E73" s="155" t="str">
        <f t="shared" si="70"/>
        <v>2020-01-01</v>
      </c>
      <c r="F73" s="155" t="str">
        <f t="shared" si="44"/>
        <v>2021-01-01</v>
      </c>
      <c r="G73" s="156" t="str">
        <f t="shared" si="45"/>
        <v>21210000025</v>
      </c>
      <c r="H73" s="157">
        <f t="shared" si="46"/>
        <v>2</v>
      </c>
      <c r="I73" s="158">
        <v>3</v>
      </c>
      <c r="J73" s="159">
        <f>J72</f>
        <v>32110066</v>
      </c>
      <c r="K73" s="154" t="str">
        <f t="shared" si="47"/>
        <v>Б-32110066-1</v>
      </c>
      <c r="L73" s="77" t="str">
        <f t="shared" si="48"/>
        <v>2020-01-01</v>
      </c>
      <c r="M73" s="154" t="s">
        <v>87</v>
      </c>
      <c r="N73" s="160" t="str">
        <f t="shared" si="74"/>
        <v>null</v>
      </c>
      <c r="O73" s="154" t="s">
        <v>88</v>
      </c>
      <c r="P73" s="158">
        <v>1</v>
      </c>
      <c r="Q73" s="154">
        <v>20</v>
      </c>
      <c r="R73" s="161">
        <f t="shared" si="50"/>
        <v>37</v>
      </c>
      <c r="S73" s="161">
        <v>37</v>
      </c>
      <c r="T73" s="85"/>
      <c r="U73" s="162"/>
      <c r="V73" s="154">
        <v>1</v>
      </c>
      <c r="W73" s="155" t="str">
        <f ca="1">W72</f>
        <v>2020-01-02</v>
      </c>
      <c r="X73" s="154"/>
      <c r="Y73" s="161" t="s">
        <v>89</v>
      </c>
      <c r="Z73" s="161" t="s">
        <v>89</v>
      </c>
      <c r="AA73" s="154">
        <v>0</v>
      </c>
      <c r="AB73" s="163" t="s">
        <v>89</v>
      </c>
      <c r="AC73" s="164" t="str">
        <f t="shared" si="77"/>
        <v>null</v>
      </c>
      <c r="AD73" s="157">
        <v>0</v>
      </c>
      <c r="AE73" s="81">
        <f t="shared" si="71"/>
        <v>532110068</v>
      </c>
      <c r="AF73" s="165"/>
      <c r="AG73" s="166"/>
      <c r="AH73" s="91">
        <f t="shared" si="57"/>
        <v>116666.66666666667</v>
      </c>
      <c r="AI73" s="93">
        <v>140000</v>
      </c>
      <c r="AJ73" s="114" t="str">
        <f>TEXT(DATE(YEAR($F$2),MONTH($F$2)+2,0),"ГГГГ-ММ-ДД")</f>
        <v>2020-02-29</v>
      </c>
      <c r="AK73" s="167" t="str">
        <f t="shared" si="59"/>
        <v>888532110068</v>
      </c>
      <c r="AL73" s="157" t="str">
        <f t="shared" si="60"/>
        <v>12100000251</v>
      </c>
      <c r="AM73" s="168"/>
      <c r="AN73" s="168"/>
      <c r="AO73" s="157" t="s">
        <v>89</v>
      </c>
      <c r="AP73" s="169" t="s">
        <v>89</v>
      </c>
      <c r="AQ73" s="157"/>
      <c r="AR73" s="157"/>
      <c r="AS73" s="170" t="str">
        <f t="shared" si="61"/>
        <v>888532110068</v>
      </c>
      <c r="AT73" s="167" t="str">
        <f t="shared" si="62"/>
        <v>5532110066</v>
      </c>
      <c r="AU73" s="171" t="str">
        <f t="shared" si="63"/>
        <v>9932110066</v>
      </c>
      <c r="AV73" s="171">
        <f t="shared" si="64"/>
        <v>37</v>
      </c>
      <c r="AW73" s="171" t="str">
        <f t="shared" si="65"/>
        <v>7732110066</v>
      </c>
      <c r="AX73" s="172" t="str">
        <f t="shared" si="66"/>
        <v>77532110068</v>
      </c>
      <c r="AY73" s="171">
        <v>0</v>
      </c>
      <c r="AZ73" s="171">
        <v>0</v>
      </c>
      <c r="BA73" s="77" t="str">
        <f t="shared" si="67"/>
        <v>2020-01-01</v>
      </c>
      <c r="BB73" s="155" t="str">
        <f t="shared" si="68"/>
        <v>2020-01-31</v>
      </c>
      <c r="BC73" s="173" t="s">
        <v>90</v>
      </c>
      <c r="BD73" s="156" t="str">
        <f t="shared" si="73"/>
        <v>d32110066</v>
      </c>
      <c r="BE73" s="156"/>
      <c r="BF73" s="156"/>
      <c r="BG73" s="156"/>
      <c r="BH73" s="174"/>
      <c r="BI73" s="174"/>
      <c r="BJ73" s="174"/>
      <c r="BK73" s="174"/>
      <c r="BL73" s="174"/>
      <c r="BM73" s="174"/>
      <c r="BN73" s="174"/>
      <c r="BO73" s="228"/>
      <c r="BP73" s="228"/>
      <c r="BQ73" s="160"/>
      <c r="BR73" s="175">
        <f>AF72*0.02</f>
        <v>4000</v>
      </c>
      <c r="BS73" s="175">
        <f>BR73</f>
        <v>4000</v>
      </c>
      <c r="BT73" s="176">
        <v>0.02</v>
      </c>
      <c r="BU73" s="357" t="str">
        <f t="shared" si="69"/>
        <v>insert into x_t_person (TMP_ID,ID) values (s_x_t_person.NEXTVAL, 77532110068);insert into x_mv_oebs_receipts_2(TMP_ID, INVOICE_EID, SUM, DT, DOC_DATE, COMISS_DATE, PAYMENT_NUMBER, SOURCE_TYPE) values (s_x_mv_oebs_receipts_2.NEXTVAL, 'Б-32110066-1', 140000, date'2020-02-29',date'2020-02-29', null, '888532110068' ,'PAYCASH');insert into x_yt_ar_direct_domain_stats (ID,IS_GRAY,DOMAIN,IS_BLACKLIST,SERVICE_ID,COST,BILLING_EXPORT_ID,FROM_DT,TILL_DT,SERVICE_ORDER_ID) values(s_x_yt_ar_direct_domain_stats.NEXTVAL, 0, 'd32110066', 0,37,3330000000,7732110066,  date'2020-01-01',to_date('2020-01-31'||' '||'23:59:59','YYYY-MM-DD HH24:MI:SS'),7732110066);</v>
      </c>
    </row>
    <row r="74" spans="1:73" s="151" customFormat="1" ht="15" customHeight="1" x14ac:dyDescent="0.35">
      <c r="A74" s="127">
        <v>26</v>
      </c>
      <c r="B74" s="128"/>
      <c r="C74" s="129" t="str">
        <f t="shared" si="42"/>
        <v>1210000026</v>
      </c>
      <c r="D74" s="129" t="str">
        <f t="shared" si="43"/>
        <v>1210000026/20</v>
      </c>
      <c r="E74" s="130" t="str">
        <f t="shared" si="70"/>
        <v>2020-01-01</v>
      </c>
      <c r="F74" s="130" t="str">
        <f t="shared" si="44"/>
        <v>2021-01-01</v>
      </c>
      <c r="G74" s="131" t="str">
        <f t="shared" si="45"/>
        <v>21210000026</v>
      </c>
      <c r="H74" s="132">
        <f t="shared" si="46"/>
        <v>2</v>
      </c>
      <c r="I74" s="133">
        <v>3</v>
      </c>
      <c r="J74" s="134">
        <f>J73+1</f>
        <v>32110067</v>
      </c>
      <c r="K74" s="129" t="str">
        <f t="shared" si="47"/>
        <v>Б-32110067-1</v>
      </c>
      <c r="L74" s="43" t="str">
        <f t="shared" si="48"/>
        <v>2020-01-01</v>
      </c>
      <c r="M74" s="129" t="s">
        <v>87</v>
      </c>
      <c r="N74" s="135">
        <f t="shared" si="74"/>
        <v>240000</v>
      </c>
      <c r="O74" s="129" t="s">
        <v>88</v>
      </c>
      <c r="P74" s="133">
        <v>1</v>
      </c>
      <c r="Q74" s="129">
        <v>20</v>
      </c>
      <c r="R74" s="136">
        <f t="shared" si="50"/>
        <v>37</v>
      </c>
      <c r="S74" s="136">
        <v>37</v>
      </c>
      <c r="T74" s="52" t="str">
        <f>$K$2&amp;J74&amp;"1"</f>
        <v>4321100671</v>
      </c>
      <c r="U74" s="137" t="str">
        <f t="shared" si="75"/>
        <v>43211006711</v>
      </c>
      <c r="V74" s="129">
        <v>1</v>
      </c>
      <c r="W74" s="130" t="str">
        <f ca="1">TEXT(DATE(YEAR($F$2),MONTH($F$2),RANDBETWEEN(1,9)),"ГГГГ-ММ-ДД")</f>
        <v>2020-01-05</v>
      </c>
      <c r="X74" s="138" t="str">
        <f>TEXT(DATE(YEAR($F$2),MONTH($F$2)+2,1),"ГГГГ-ММ-ДД")</f>
        <v>2020-03-01</v>
      </c>
      <c r="Y74" s="139">
        <v>240000</v>
      </c>
      <c r="Z74" s="139">
        <f t="shared" si="76"/>
        <v>40000</v>
      </c>
      <c r="AA74" s="129">
        <v>0</v>
      </c>
      <c r="AB74" s="140" t="s">
        <v>89</v>
      </c>
      <c r="AC74" s="139">
        <f t="shared" si="77"/>
        <v>240000</v>
      </c>
      <c r="AD74" s="132">
        <v>0</v>
      </c>
      <c r="AE74" s="52">
        <f t="shared" si="71"/>
        <v>532110069</v>
      </c>
      <c r="AF74" s="141">
        <f>Y74-Z74</f>
        <v>200000</v>
      </c>
      <c r="AG74" s="142"/>
      <c r="AH74" s="58">
        <f t="shared" si="57"/>
        <v>83333.333333333343</v>
      </c>
      <c r="AI74" s="60">
        <f>100000</f>
        <v>100000</v>
      </c>
      <c r="AJ74" s="49" t="str">
        <f>TEXT(DATE(YEAR($F$2),MONTH($F$2)+1,0),"ГГГГ-ММ-ДД")</f>
        <v>2020-01-31</v>
      </c>
      <c r="AK74" s="143" t="str">
        <f t="shared" si="59"/>
        <v>888532110069</v>
      </c>
      <c r="AL74" s="132" t="str">
        <f t="shared" si="60"/>
        <v>12100000261</v>
      </c>
      <c r="AM74" s="144"/>
      <c r="AN74" s="144"/>
      <c r="AO74" s="132" t="s">
        <v>89</v>
      </c>
      <c r="AP74" s="145" t="s">
        <v>89</v>
      </c>
      <c r="AQ74" s="136">
        <v>1</v>
      </c>
      <c r="AR74" s="136" t="str">
        <f>"55"&amp;J74</f>
        <v>5532110067</v>
      </c>
      <c r="AS74" s="146" t="str">
        <f t="shared" si="61"/>
        <v>888532110069</v>
      </c>
      <c r="AT74" s="143" t="str">
        <f t="shared" si="62"/>
        <v>5532110067</v>
      </c>
      <c r="AU74" s="137" t="str">
        <f t="shared" si="63"/>
        <v>9932110067</v>
      </c>
      <c r="AV74" s="137">
        <f t="shared" si="64"/>
        <v>37</v>
      </c>
      <c r="AW74" s="137" t="str">
        <f t="shared" si="65"/>
        <v>7732110067</v>
      </c>
      <c r="AX74" s="147" t="str">
        <f t="shared" si="66"/>
        <v>77532110069</v>
      </c>
      <c r="AY74" s="137">
        <v>0</v>
      </c>
      <c r="AZ74" s="137">
        <v>0</v>
      </c>
      <c r="BA74" s="43" t="str">
        <f t="shared" si="67"/>
        <v>2020-01-01</v>
      </c>
      <c r="BB74" s="130" t="str">
        <f t="shared" si="68"/>
        <v>2020-01-31</v>
      </c>
      <c r="BC74" s="148" t="s">
        <v>90</v>
      </c>
      <c r="BD74" s="131" t="str">
        <f t="shared" si="73"/>
        <v>d32110067</v>
      </c>
      <c r="BE74" s="131"/>
      <c r="BF74" s="131"/>
      <c r="BG74" s="131"/>
      <c r="BH74" s="149"/>
      <c r="BI74" s="149"/>
      <c r="BJ74" s="149"/>
      <c r="BK74" s="149"/>
      <c r="BL74" s="149"/>
      <c r="BM74" s="149"/>
      <c r="BN74" s="149"/>
      <c r="BO74" s="229" t="s">
        <v>135</v>
      </c>
      <c r="BP74" s="229">
        <v>37</v>
      </c>
      <c r="BQ74" s="135">
        <f>AF74</f>
        <v>200000</v>
      </c>
      <c r="BR74" s="150">
        <f>BQ74*0.11</f>
        <v>22000</v>
      </c>
      <c r="BS74" s="150">
        <f t="shared" si="78"/>
        <v>22000</v>
      </c>
      <c r="BU74" s="357" t="str">
        <f t="shared" ca="1" si="69"/>
        <v>insert into x_t_contract2(TMP_ID,ID,EXTERNAL_ID,CLIENT_ID) values(s_x_t_contract2.NEXTVAL, 1210000026, '1210000026/20',21210000026);insert into x_t_contract_collateral(TMP_ID,ID,CONTRACT2_ID,DT,IS_SIGNED) values(s_x_t_contract_collateral.NEXTVAL, 12100000261, 1210000026, date'2020-01-01', date'2020-01-01');insert into x_mv_contract_signed_attr (TMP_ID,CONTRACT_ID,COLLATERAL_ID,CODE,VALUE_DT) values (s_x_mv_contract_signed_attr.NEXTVAL, 1210000026, 12100000261,'FINISH_DT' ,date'2021-01-01');insert into x_mv_contract_signed_attr_hist(TMP_ID,VALUE_NUM,UPDATE_DT,CONTRACT2_ID,CODE,CL_DT,STAMP,DT) values(s_x_mv_contract_signed_attr_hist.NEXTVAL, 1, date'2020-01-01', 1210000026,'FIRM',date'2020-01-01',888532110069,date'2020-01-01');insert into x_mv_contract_signed_attr_hist(TMP_ID,VALUE_NUM,UPDATE_DT,CONTRACT2_ID,CODE,CL_DT,STAMP,DT) values(s_x_mv_contract_signed_attr_hist.NEXTVAL, 2, date'2020-01-01', 1210000026,'WHOLESALE_AGENT_PREMIUM_AWARDS_SCALE_TYPE',date'2020-01-01',888532110069,date'2020-01-01');insert into x_mv_contract_signed_attr_hist(TMP_ID,VALUE_NUM,UPDATE_DT,CONTRACT2_ID,CODE,CL_DT,STAMP,DT) values(s_x_mv_contract_signed_attr_hist.NEXTVAL, 3, date'2020-01-01', 1210000026,'PAYMENT_TYPE',date'2020-01-01',888532110069,date'2020-01-01');insert into x_t_invoice (TMP_ID,ID,DT, CLIENT_ID,EXTERNAL_ID,CONTRACT_ID,TOTAL_SUM,CURRENCY,DISCOUNT_TYPE,COMMISSION_TYPE,TYPE,LOYAL_CLIENTS,NDS,NDS_PCT,PERSON_ID) values (s_x_t_invoice.NEXTVAL, 32110067, date'2020-01-01',21210000026,'Б-32110067-1',1210000026,240000,'RUR',37,37,'y_invoice',0,1,20, 77532110069);insert into x_t_person (TMP_ID,ID) values (s_x_t_person.NEXTVAL, 77532110069);insert into x_t_extprops(TMP_ID, CLASSNAME,ATTRNAME,OBJECT_ID,VALUE_NUM) values (s_x_t_extprops.NEXTVAL, 'PersonalAccount', 'subclient_id',5532110067 , 532110069);insert into x_t_invoice_repayment(TMP_ID, INVOICE_ID,REPAYMENT_INVOICE_ID) values (s_x_t_invoice_repayment.NEXTVAL,5532110067 , 32110067);insert into x_t_act_internal(TMP_ID,ID,DT,CLIENT_ID,INVOICE_ID,HIDDEN,AMOUNT,EXTERNAL_ID,PAYMENT_TERM_DT,IS_LOYAL,TYPE) values (s_x_t_act_internal.NEXTVAL, 4321100671,date'2020-01-05',21210000026, 32110067    ,1,  240000  ,'43211006711',date'2020-03-01', 0,'generic');insert into x_t_act_trans(TMP_ID, ACT_ID, CONSUME_ID, AMOUNT, AMOUNT_NDS, AMOUNT_NSP, NETTING, COMMISSION_TYPE) values (s_x_t_act_trans.NEXTVAL, 4321100671,  5532110067, 240000, 40000,  0,null, 37);insert into x_t_consume (TMP_ID, ID, PARENT_ORDER_ID) values (s_x_t_consume.NEXTVAL, 5532110067,  9932110067);insert into x_t_order(TMP_ID, ID, SERVICE_ID, SERVICE_ORDER_ID, CLIENT_ID) values (s_x_t_order.NEXTVAL, 9932110067,  37,  7732110067,  532110069 );insert into x_mv_oebs_receipts_2(TMP_ID, INVOICE_EID, SUM, DT, DOC_DATE, COMISS_DATE, PAYMENT_NUMBER, SOURCE_TYPE) values (s_x_mv_oebs_receipts_2.NEXTVAL, 'Б-32110067-1', 100000, date'2020-01-31',date'2020-01-31', null, '888532110069' ,'PAYCASH');insert into x_yt_ar_direct_domain_stats (ID,IS_GRAY,DOMAIN,IS_BLACKLIST,SERVICE_ID,COST,BILLING_EXPORT_ID,FROM_DT,TILL_DT,SERVICE_ORDER_ID) values(s_x_yt_ar_direct_domain_stats.NEXTVAL, 0, 'd32110067', 0,37,3330000000,7732110067,  date'2020-01-01',to_date('2020-01-31'||' '||'23:59:59','YYYY-MM-DD HH24:MI:SS'),7732110067);</v>
      </c>
    </row>
    <row r="75" spans="1:73" s="177" customFormat="1" ht="15" customHeight="1" thickBot="1" x14ac:dyDescent="0.4">
      <c r="A75" s="152">
        <v>26</v>
      </c>
      <c r="B75" s="153"/>
      <c r="C75" s="154" t="str">
        <f t="shared" si="42"/>
        <v>1210000026</v>
      </c>
      <c r="D75" s="154" t="str">
        <f t="shared" si="43"/>
        <v>1210000026/20</v>
      </c>
      <c r="E75" s="155" t="str">
        <f t="shared" si="70"/>
        <v>2020-01-01</v>
      </c>
      <c r="F75" s="155" t="str">
        <f t="shared" si="44"/>
        <v>2021-01-01</v>
      </c>
      <c r="G75" s="156" t="str">
        <f t="shared" si="45"/>
        <v>21210000026</v>
      </c>
      <c r="H75" s="157">
        <f t="shared" si="46"/>
        <v>2</v>
      </c>
      <c r="I75" s="158">
        <v>3</v>
      </c>
      <c r="J75" s="159">
        <f>J74</f>
        <v>32110067</v>
      </c>
      <c r="K75" s="154" t="str">
        <f t="shared" si="47"/>
        <v>Б-32110067-1</v>
      </c>
      <c r="L75" s="77" t="str">
        <f t="shared" si="48"/>
        <v>2020-01-01</v>
      </c>
      <c r="M75" s="154" t="s">
        <v>87</v>
      </c>
      <c r="N75" s="160" t="str">
        <f t="shared" si="74"/>
        <v>null</v>
      </c>
      <c r="O75" s="154" t="s">
        <v>88</v>
      </c>
      <c r="P75" s="158">
        <v>1</v>
      </c>
      <c r="Q75" s="154">
        <v>20</v>
      </c>
      <c r="R75" s="161">
        <f t="shared" si="50"/>
        <v>37</v>
      </c>
      <c r="S75" s="161">
        <v>37</v>
      </c>
      <c r="T75" s="85"/>
      <c r="U75" s="162"/>
      <c r="V75" s="154">
        <v>1</v>
      </c>
      <c r="W75" s="155" t="str">
        <f ca="1">W74</f>
        <v>2020-01-05</v>
      </c>
      <c r="X75" s="154"/>
      <c r="Y75" s="161" t="s">
        <v>89</v>
      </c>
      <c r="Z75" s="161" t="s">
        <v>89</v>
      </c>
      <c r="AA75" s="154">
        <v>0</v>
      </c>
      <c r="AB75" s="163" t="s">
        <v>89</v>
      </c>
      <c r="AC75" s="164" t="str">
        <f t="shared" si="77"/>
        <v>null</v>
      </c>
      <c r="AD75" s="157">
        <v>0</v>
      </c>
      <c r="AE75" s="81">
        <f t="shared" si="71"/>
        <v>532110070</v>
      </c>
      <c r="AF75" s="165"/>
      <c r="AG75" s="166"/>
      <c r="AH75" s="91">
        <f t="shared" si="57"/>
        <v>116666.66666666667</v>
      </c>
      <c r="AI75" s="93">
        <v>140000</v>
      </c>
      <c r="AJ75" s="114" t="str">
        <f>TEXT(DATE(YEAR($F$2),MONTH($F$2)+2,0),"ГГГГ-ММ-ДД")</f>
        <v>2020-02-29</v>
      </c>
      <c r="AK75" s="167" t="str">
        <f t="shared" si="59"/>
        <v>888532110070</v>
      </c>
      <c r="AL75" s="157" t="str">
        <f t="shared" si="60"/>
        <v>12100000261</v>
      </c>
      <c r="AM75" s="168"/>
      <c r="AN75" s="168"/>
      <c r="AO75" s="157" t="s">
        <v>89</v>
      </c>
      <c r="AP75" s="169" t="s">
        <v>89</v>
      </c>
      <c r="AQ75" s="157"/>
      <c r="AR75" s="157"/>
      <c r="AS75" s="170" t="str">
        <f t="shared" si="61"/>
        <v>888532110070</v>
      </c>
      <c r="AT75" s="167" t="str">
        <f t="shared" si="62"/>
        <v>5532110067</v>
      </c>
      <c r="AU75" s="171" t="str">
        <f t="shared" si="63"/>
        <v>9932110067</v>
      </c>
      <c r="AV75" s="171">
        <f t="shared" si="64"/>
        <v>37</v>
      </c>
      <c r="AW75" s="171" t="str">
        <f t="shared" si="65"/>
        <v>7732110067</v>
      </c>
      <c r="AX75" s="172" t="str">
        <f t="shared" si="66"/>
        <v>77532110070</v>
      </c>
      <c r="AY75" s="171">
        <v>0</v>
      </c>
      <c r="AZ75" s="171">
        <v>0</v>
      </c>
      <c r="BA75" s="77" t="str">
        <f t="shared" si="67"/>
        <v>2020-01-01</v>
      </c>
      <c r="BB75" s="155" t="str">
        <f t="shared" si="68"/>
        <v>2020-01-31</v>
      </c>
      <c r="BC75" s="173" t="s">
        <v>90</v>
      </c>
      <c r="BD75" s="156" t="str">
        <f t="shared" si="73"/>
        <v>d32110067</v>
      </c>
      <c r="BE75" s="156"/>
      <c r="BF75" s="156"/>
      <c r="BG75" s="156"/>
      <c r="BH75" s="174"/>
      <c r="BI75" s="174"/>
      <c r="BJ75" s="174"/>
      <c r="BK75" s="174"/>
      <c r="BL75" s="174"/>
      <c r="BM75" s="174"/>
      <c r="BN75" s="174"/>
      <c r="BO75" s="228"/>
      <c r="BP75" s="228"/>
      <c r="BQ75" s="160"/>
      <c r="BR75" s="175">
        <f>AF74*0.02</f>
        <v>4000</v>
      </c>
      <c r="BS75" s="175">
        <f>BR75</f>
        <v>4000</v>
      </c>
      <c r="BT75" s="176">
        <v>0.02</v>
      </c>
      <c r="BU75" s="357" t="str">
        <f t="shared" si="69"/>
        <v>insert into x_t_person (TMP_ID,ID) values (s_x_t_person.NEXTVAL, 77532110070);insert into x_mv_oebs_receipts_2(TMP_ID, INVOICE_EID, SUM, DT, DOC_DATE, COMISS_DATE, PAYMENT_NUMBER, SOURCE_TYPE) values (s_x_mv_oebs_receipts_2.NEXTVAL, 'Б-32110067-1', 140000, date'2020-02-29',date'2020-02-29', null, '888532110070' ,'PAYCASH');insert into x_yt_ar_direct_domain_stats (ID,IS_GRAY,DOMAIN,IS_BLACKLIST,SERVICE_ID,COST,BILLING_EXPORT_ID,FROM_DT,TILL_DT,SERVICE_ORDER_ID) values(s_x_yt_ar_direct_domain_stats.NEXTVAL, 0, 'd32110067', 0,37,3330000000,7732110067,  date'2020-01-01',to_date('2020-01-31'||' '||'23:59:59','YYYY-MM-DD HH24:MI:SS'),7732110067);</v>
      </c>
    </row>
    <row r="76" spans="1:73" s="151" customFormat="1" ht="15" customHeight="1" x14ac:dyDescent="0.35">
      <c r="A76" s="127">
        <v>27</v>
      </c>
      <c r="B76" s="128"/>
      <c r="C76" s="129" t="str">
        <f t="shared" si="42"/>
        <v>1210000027</v>
      </c>
      <c r="D76" s="129" t="str">
        <f t="shared" si="43"/>
        <v>1210000027/20</v>
      </c>
      <c r="E76" s="130" t="str">
        <f t="shared" si="70"/>
        <v>2020-01-01</v>
      </c>
      <c r="F76" s="130" t="str">
        <f t="shared" si="44"/>
        <v>2021-01-01</v>
      </c>
      <c r="G76" s="131" t="str">
        <f t="shared" si="45"/>
        <v>21210000027</v>
      </c>
      <c r="H76" s="132">
        <f t="shared" si="46"/>
        <v>2</v>
      </c>
      <c r="I76" s="133">
        <v>3</v>
      </c>
      <c r="J76" s="134">
        <f t="shared" ref="J76:J139" si="79">J75+1</f>
        <v>32110068</v>
      </c>
      <c r="K76" s="129" t="str">
        <f t="shared" si="47"/>
        <v>Б-32110068-1</v>
      </c>
      <c r="L76" s="43" t="str">
        <f t="shared" si="48"/>
        <v>2020-01-01</v>
      </c>
      <c r="M76" s="129" t="s">
        <v>87</v>
      </c>
      <c r="N76" s="135">
        <f t="shared" si="74"/>
        <v>240000</v>
      </c>
      <c r="O76" s="129" t="s">
        <v>88</v>
      </c>
      <c r="P76" s="133">
        <v>1</v>
      </c>
      <c r="Q76" s="129">
        <v>20</v>
      </c>
      <c r="R76" s="136">
        <f t="shared" si="50"/>
        <v>37</v>
      </c>
      <c r="S76" s="136">
        <v>37</v>
      </c>
      <c r="T76" s="52" t="str">
        <f>$K$2&amp;J76&amp;"1"</f>
        <v>4321100681</v>
      </c>
      <c r="U76" s="137" t="str">
        <f t="shared" si="75"/>
        <v>43211006811</v>
      </c>
      <c r="V76" s="129">
        <v>1</v>
      </c>
      <c r="W76" s="130" t="str">
        <f ca="1">TEXT(DATE(YEAR($F$2),MONTH($F$2),RANDBETWEEN(1,9)),"ГГГГ-ММ-ДД")</f>
        <v>2020-01-02</v>
      </c>
      <c r="X76" s="138" t="str">
        <f>TEXT(DATE(YEAR($F$2),MONTH($F$2)+3,1),"ГГГГ-ММ-ДД")</f>
        <v>2020-04-01</v>
      </c>
      <c r="Y76" s="139">
        <v>240000</v>
      </c>
      <c r="Z76" s="139">
        <f t="shared" si="76"/>
        <v>40000</v>
      </c>
      <c r="AA76" s="129">
        <v>0</v>
      </c>
      <c r="AB76" s="140" t="s">
        <v>89</v>
      </c>
      <c r="AC76" s="139">
        <f t="shared" si="77"/>
        <v>240000</v>
      </c>
      <c r="AD76" s="132">
        <v>0</v>
      </c>
      <c r="AE76" s="52">
        <f t="shared" si="71"/>
        <v>532110071</v>
      </c>
      <c r="AF76" s="141">
        <f>Y76-Z76</f>
        <v>200000</v>
      </c>
      <c r="AG76" s="142"/>
      <c r="AH76" s="58">
        <f t="shared" si="57"/>
        <v>83333.333333333343</v>
      </c>
      <c r="AI76" s="60">
        <f>100000</f>
        <v>100000</v>
      </c>
      <c r="AJ76" s="112" t="str">
        <f>TEXT(DATE(YEAR($F$2),MONTH($F$2)+2,0),"ГГГГ-ММ-ДД")</f>
        <v>2020-02-29</v>
      </c>
      <c r="AK76" s="143" t="str">
        <f t="shared" si="59"/>
        <v>888532110071</v>
      </c>
      <c r="AL76" s="132" t="str">
        <f t="shared" si="60"/>
        <v>12100000271</v>
      </c>
      <c r="AM76" s="144"/>
      <c r="AN76" s="144"/>
      <c r="AO76" s="132" t="s">
        <v>89</v>
      </c>
      <c r="AP76" s="145" t="s">
        <v>89</v>
      </c>
      <c r="AQ76" s="132"/>
      <c r="AR76" s="132"/>
      <c r="AS76" s="146" t="str">
        <f t="shared" si="61"/>
        <v>888532110071</v>
      </c>
      <c r="AT76" s="143" t="str">
        <f t="shared" si="62"/>
        <v>5532110068</v>
      </c>
      <c r="AU76" s="137" t="str">
        <f t="shared" si="63"/>
        <v>9932110068</v>
      </c>
      <c r="AV76" s="137">
        <f t="shared" si="64"/>
        <v>37</v>
      </c>
      <c r="AW76" s="137" t="str">
        <f t="shared" si="65"/>
        <v>7732110068</v>
      </c>
      <c r="AX76" s="147" t="str">
        <f t="shared" si="66"/>
        <v>77532110071</v>
      </c>
      <c r="AY76" s="137">
        <v>0</v>
      </c>
      <c r="AZ76" s="137">
        <v>0</v>
      </c>
      <c r="BA76" s="43" t="str">
        <f t="shared" si="67"/>
        <v>2020-01-01</v>
      </c>
      <c r="BB76" s="130" t="str">
        <f t="shared" si="68"/>
        <v>2020-01-31</v>
      </c>
      <c r="BC76" s="148" t="s">
        <v>90</v>
      </c>
      <c r="BD76" s="131" t="str">
        <f t="shared" si="73"/>
        <v>d32110068</v>
      </c>
      <c r="BE76" s="131"/>
      <c r="BF76" s="131"/>
      <c r="BG76" s="131"/>
      <c r="BH76" s="149"/>
      <c r="BI76" s="149"/>
      <c r="BJ76" s="149"/>
      <c r="BK76" s="149"/>
      <c r="BL76" s="149"/>
      <c r="BM76" s="149"/>
      <c r="BN76" s="149"/>
      <c r="BO76" s="229" t="s">
        <v>136</v>
      </c>
      <c r="BP76" s="229">
        <v>37</v>
      </c>
      <c r="BQ76" s="135">
        <f>AF76</f>
        <v>200000</v>
      </c>
      <c r="BR76" s="150">
        <f>BQ76*0.11</f>
        <v>22000</v>
      </c>
      <c r="BS76" s="150">
        <f t="shared" si="78"/>
        <v>22000</v>
      </c>
      <c r="BU76" s="357" t="str">
        <f t="shared" ca="1" si="69"/>
        <v>insert into x_t_contract2(TMP_ID,ID,EXTERNAL_ID,CLIENT_ID) values(s_x_t_contract2.NEXTVAL, 1210000027, '1210000027/20',21210000027);insert into x_t_contract_collateral(TMP_ID,ID,CONTRACT2_ID,DT,IS_SIGNED) values(s_x_t_contract_collateral.NEXTVAL, 12100000271, 1210000027, date'2020-01-01', date'2020-01-01');insert into x_mv_contract_signed_attr (TMP_ID,CONTRACT_ID,COLLATERAL_ID,CODE,VALUE_DT) values (s_x_mv_contract_signed_attr.NEXTVAL, 1210000027, 12100000271,'FINISH_DT' ,date'2021-01-01');insert into x_mv_contract_signed_attr_hist(TMP_ID,VALUE_NUM,UPDATE_DT,CONTRACT2_ID,CODE,CL_DT,STAMP,DT) values(s_x_mv_contract_signed_attr_hist.NEXTVAL, 1, date'2020-01-01', 1210000027,'FIRM',date'2020-01-01',888532110071,date'2020-01-01');insert into x_mv_contract_signed_attr_hist(TMP_ID,VALUE_NUM,UPDATE_DT,CONTRACT2_ID,CODE,CL_DT,STAMP,DT) values(s_x_mv_contract_signed_attr_hist.NEXTVAL, 2, date'2020-01-01', 1210000027,'WHOLESALE_AGENT_PREMIUM_AWARDS_SCALE_TYPE',date'2020-01-01',888532110071,date'2020-01-01');insert into x_mv_contract_signed_attr_hist(TMP_ID,VALUE_NUM,UPDATE_DT,CONTRACT2_ID,CODE,CL_DT,STAMP,DT) values(s_x_mv_contract_signed_attr_hist.NEXTVAL, 3, date'2020-01-01', 1210000027,'PAYMENT_TYPE',date'2020-01-01',888532110071,date'2020-01-01');insert into x_t_invoice (TMP_ID,ID,DT, CLIENT_ID,EXTERNAL_ID,CONTRACT_ID,TOTAL_SUM,CURRENCY,DISCOUNT_TYPE,COMMISSION_TYPE,TYPE,LOYAL_CLIENTS,NDS,NDS_PCT,PERSON_ID) values (s_x_t_invoice.NEXTVAL, 32110068, date'2020-01-01',21210000027,'Б-32110068-1',1210000027,240000,'RUR',37,37,'y_invoice',0,1,20, 77532110071);insert into x_t_person (TMP_ID,ID) values (s_x_t_person.NEXTVAL, 77532110071);insert into x_t_act_internal(TMP_ID,ID,DT,CLIENT_ID,INVOICE_ID,HIDDEN,AMOUNT,EXTERNAL_ID,PAYMENT_TERM_DT,IS_LOYAL,TYPE) values (s_x_t_act_internal.NEXTVAL, 4321100681,date'2020-01-02',21210000027, 32110068    ,1,  240000  ,'43211006811',date'2020-04-01', 0,'generic');insert into x_t_act_trans(TMP_ID, ACT_ID, CONSUME_ID, AMOUNT, AMOUNT_NDS, AMOUNT_NSP, NETTING, COMMISSION_TYPE) values (s_x_t_act_trans.NEXTVAL, 4321100681,  5532110068, 240000, 40000,  0,null, 37);insert into x_t_consume (TMP_ID, ID, PARENT_ORDER_ID) values (s_x_t_consume.NEXTVAL, 5532110068,  9932110068);insert into x_t_order(TMP_ID, ID, SERVICE_ID, SERVICE_ORDER_ID, CLIENT_ID) values (s_x_t_order.NEXTVAL, 9932110068,  37,  7732110068,  532110071 );insert into x_mv_oebs_receipts_2(TMP_ID, INVOICE_EID, SUM, DT, DOC_DATE, COMISS_DATE, PAYMENT_NUMBER, SOURCE_TYPE) values (s_x_mv_oebs_receipts_2.NEXTVAL, 'Б-32110068-1', 100000, date'2020-02-29',date'2020-02-29', null, '888532110071' ,'PAYCASH');insert into x_yt_ar_direct_domain_stats (ID,IS_GRAY,DOMAIN,IS_BLACKLIST,SERVICE_ID,COST,BILLING_EXPORT_ID,FROM_DT,TILL_DT,SERVICE_ORDER_ID) values(s_x_yt_ar_direct_domain_stats.NEXTVAL, 0, 'd32110068', 0,37,3330000000,7732110068,  date'2020-01-01',to_date('2020-01-31'||' '||'23:59:59','YYYY-MM-DD HH24:MI:SS'),7732110068);</v>
      </c>
    </row>
    <row r="77" spans="1:73" s="177" customFormat="1" ht="15" customHeight="1" thickBot="1" x14ac:dyDescent="0.4">
      <c r="A77" s="152">
        <v>27</v>
      </c>
      <c r="B77" s="153"/>
      <c r="C77" s="154" t="str">
        <f t="shared" si="42"/>
        <v>1210000027</v>
      </c>
      <c r="D77" s="154" t="str">
        <f t="shared" si="43"/>
        <v>1210000027/20</v>
      </c>
      <c r="E77" s="155" t="str">
        <f t="shared" si="70"/>
        <v>2020-01-01</v>
      </c>
      <c r="F77" s="155" t="str">
        <f t="shared" si="44"/>
        <v>2021-01-01</v>
      </c>
      <c r="G77" s="156" t="str">
        <f t="shared" si="45"/>
        <v>21210000027</v>
      </c>
      <c r="H77" s="157">
        <f t="shared" si="46"/>
        <v>2</v>
      </c>
      <c r="I77" s="158">
        <v>3</v>
      </c>
      <c r="J77" s="159">
        <f>J76</f>
        <v>32110068</v>
      </c>
      <c r="K77" s="154" t="str">
        <f t="shared" si="47"/>
        <v>Б-32110068-1</v>
      </c>
      <c r="L77" s="77" t="str">
        <f t="shared" si="48"/>
        <v>2020-01-01</v>
      </c>
      <c r="M77" s="154" t="s">
        <v>87</v>
      </c>
      <c r="N77" s="160" t="str">
        <f t="shared" si="74"/>
        <v>null</v>
      </c>
      <c r="O77" s="154" t="s">
        <v>88</v>
      </c>
      <c r="P77" s="158">
        <v>1</v>
      </c>
      <c r="Q77" s="154">
        <v>20</v>
      </c>
      <c r="R77" s="161">
        <f t="shared" si="50"/>
        <v>37</v>
      </c>
      <c r="S77" s="161">
        <v>37</v>
      </c>
      <c r="T77" s="85"/>
      <c r="U77" s="162"/>
      <c r="V77" s="154">
        <v>1</v>
      </c>
      <c r="W77" s="155" t="str">
        <f ca="1">W76</f>
        <v>2020-01-02</v>
      </c>
      <c r="X77" s="154"/>
      <c r="Y77" s="161" t="s">
        <v>89</v>
      </c>
      <c r="Z77" s="161" t="s">
        <v>89</v>
      </c>
      <c r="AA77" s="154">
        <v>0</v>
      </c>
      <c r="AB77" s="163" t="s">
        <v>89</v>
      </c>
      <c r="AC77" s="164" t="str">
        <f t="shared" si="77"/>
        <v>null</v>
      </c>
      <c r="AD77" s="157">
        <v>0</v>
      </c>
      <c r="AE77" s="81">
        <f t="shared" si="71"/>
        <v>532110072</v>
      </c>
      <c r="AF77" s="165"/>
      <c r="AG77" s="166"/>
      <c r="AH77" s="91">
        <f t="shared" si="57"/>
        <v>116666.66666666667</v>
      </c>
      <c r="AI77" s="93">
        <v>140000</v>
      </c>
      <c r="AJ77" s="114" t="str">
        <f>TEXT(DATE(YEAR($F$2),MONTH($F$2)+3,0),"ГГГГ-ММ-ДД")</f>
        <v>2020-03-31</v>
      </c>
      <c r="AK77" s="167" t="str">
        <f t="shared" si="59"/>
        <v>888532110072</v>
      </c>
      <c r="AL77" s="157" t="str">
        <f t="shared" si="60"/>
        <v>12100000271</v>
      </c>
      <c r="AM77" s="168"/>
      <c r="AN77" s="168"/>
      <c r="AO77" s="157" t="s">
        <v>89</v>
      </c>
      <c r="AP77" s="169" t="s">
        <v>89</v>
      </c>
      <c r="AQ77" s="157"/>
      <c r="AR77" s="157"/>
      <c r="AS77" s="170" t="str">
        <f t="shared" si="61"/>
        <v>888532110072</v>
      </c>
      <c r="AT77" s="167" t="str">
        <f t="shared" si="62"/>
        <v>5532110068</v>
      </c>
      <c r="AU77" s="171" t="str">
        <f t="shared" si="63"/>
        <v>9932110068</v>
      </c>
      <c r="AV77" s="171">
        <f t="shared" si="64"/>
        <v>37</v>
      </c>
      <c r="AW77" s="171" t="str">
        <f t="shared" si="65"/>
        <v>7732110068</v>
      </c>
      <c r="AX77" s="172" t="str">
        <f t="shared" si="66"/>
        <v>77532110072</v>
      </c>
      <c r="AY77" s="171">
        <v>0</v>
      </c>
      <c r="AZ77" s="171">
        <v>0</v>
      </c>
      <c r="BA77" s="77" t="str">
        <f t="shared" si="67"/>
        <v>2020-01-01</v>
      </c>
      <c r="BB77" s="155" t="str">
        <f t="shared" si="68"/>
        <v>2020-01-31</v>
      </c>
      <c r="BC77" s="173" t="s">
        <v>90</v>
      </c>
      <c r="BD77" s="156" t="str">
        <f t="shared" si="73"/>
        <v>d32110068</v>
      </c>
      <c r="BE77" s="156"/>
      <c r="BF77" s="156"/>
      <c r="BG77" s="156"/>
      <c r="BH77" s="174"/>
      <c r="BI77" s="174"/>
      <c r="BJ77" s="174"/>
      <c r="BK77" s="174"/>
      <c r="BL77" s="174"/>
      <c r="BM77" s="174"/>
      <c r="BN77" s="174"/>
      <c r="BO77" s="228" t="s">
        <v>137</v>
      </c>
      <c r="BP77" s="228"/>
      <c r="BQ77" s="160"/>
      <c r="BR77" s="175">
        <f>AF76*0.02</f>
        <v>4000</v>
      </c>
      <c r="BS77" s="175">
        <f>BR77</f>
        <v>4000</v>
      </c>
      <c r="BT77" s="176">
        <v>0.02</v>
      </c>
      <c r="BU77" s="357" t="str">
        <f t="shared" si="69"/>
        <v>insert into x_t_person (TMP_ID,ID) values (s_x_t_person.NEXTVAL, 77532110072);insert into x_mv_oebs_receipts_2(TMP_ID, INVOICE_EID, SUM, DT, DOC_DATE, COMISS_DATE, PAYMENT_NUMBER, SOURCE_TYPE) values (s_x_mv_oebs_receipts_2.NEXTVAL, 'Б-32110068-1', 140000, date'2020-03-31',date'2020-03-31', null, '888532110072' ,'PAYCASH');insert into x_yt_ar_direct_domain_stats (ID,IS_GRAY,DOMAIN,IS_BLACKLIST,SERVICE_ID,COST,BILLING_EXPORT_ID,FROM_DT,TILL_DT,SERVICE_ORDER_ID) values(s_x_yt_ar_direct_domain_stats.NEXTVAL, 0, 'd32110068', 0,37,3330000000,7732110068,  date'2020-01-01',to_date('2020-01-31'||' '||'23:59:59','YYYY-MM-DD HH24:MI:SS'),7732110068);</v>
      </c>
    </row>
    <row r="78" spans="1:73" s="151" customFormat="1" ht="15" customHeight="1" x14ac:dyDescent="0.35">
      <c r="A78" s="127">
        <v>28</v>
      </c>
      <c r="B78" s="128"/>
      <c r="C78" s="129" t="str">
        <f t="shared" si="42"/>
        <v>1210000028</v>
      </c>
      <c r="D78" s="129" t="str">
        <f t="shared" si="43"/>
        <v>1210000028/20</v>
      </c>
      <c r="E78" s="130" t="str">
        <f t="shared" si="70"/>
        <v>2020-01-01</v>
      </c>
      <c r="F78" s="130" t="str">
        <f t="shared" si="44"/>
        <v>2021-01-01</v>
      </c>
      <c r="G78" s="131" t="str">
        <f t="shared" si="45"/>
        <v>21210000028</v>
      </c>
      <c r="H78" s="132">
        <f t="shared" si="46"/>
        <v>2</v>
      </c>
      <c r="I78" s="133">
        <v>3</v>
      </c>
      <c r="J78" s="134">
        <f t="shared" si="79"/>
        <v>32110069</v>
      </c>
      <c r="K78" s="129" t="str">
        <f t="shared" si="47"/>
        <v>Б-32110069-1</v>
      </c>
      <c r="L78" s="43" t="str">
        <f t="shared" si="48"/>
        <v>2020-01-01</v>
      </c>
      <c r="M78" s="129" t="s">
        <v>87</v>
      </c>
      <c r="N78" s="135">
        <f t="shared" si="74"/>
        <v>240000</v>
      </c>
      <c r="O78" s="129" t="s">
        <v>88</v>
      </c>
      <c r="P78" s="133">
        <v>1</v>
      </c>
      <c r="Q78" s="129">
        <v>20</v>
      </c>
      <c r="R78" s="136">
        <v>1</v>
      </c>
      <c r="S78" s="136">
        <v>1</v>
      </c>
      <c r="T78" s="52" t="str">
        <f>$K$2&amp;J78&amp;"1"</f>
        <v>4321100691</v>
      </c>
      <c r="U78" s="137" t="str">
        <f t="shared" si="75"/>
        <v>43211006911</v>
      </c>
      <c r="V78" s="129">
        <v>1</v>
      </c>
      <c r="W78" s="130" t="str">
        <f ca="1">TEXT(DATE(YEAR($F$2),MONTH($F$2),RANDBETWEEN(1,9)),"ГГГГ-ММ-ДД")</f>
        <v>2020-01-01</v>
      </c>
      <c r="X78" s="138" t="str">
        <f>TEXT(DATE(YEAR($F$2),MONTH($F$2)+2,1),"ГГГГ-ММ-ДД")</f>
        <v>2020-03-01</v>
      </c>
      <c r="Y78" s="139">
        <v>240000</v>
      </c>
      <c r="Z78" s="139">
        <f t="shared" si="76"/>
        <v>40000</v>
      </c>
      <c r="AA78" s="129">
        <v>0</v>
      </c>
      <c r="AB78" s="140" t="s">
        <v>89</v>
      </c>
      <c r="AC78" s="139">
        <f t="shared" si="77"/>
        <v>240000</v>
      </c>
      <c r="AD78" s="132">
        <v>0</v>
      </c>
      <c r="AE78" s="52">
        <f t="shared" si="71"/>
        <v>532110073</v>
      </c>
      <c r="AF78" s="141">
        <f>Y78-Z78</f>
        <v>200000</v>
      </c>
      <c r="AG78" s="142"/>
      <c r="AH78" s="58">
        <f t="shared" si="57"/>
        <v>83333.333333333343</v>
      </c>
      <c r="AI78" s="60">
        <f>100000</f>
        <v>100000</v>
      </c>
      <c r="AJ78" s="49" t="str">
        <f>TEXT(DATE(YEAR($F$2),MONTH($F$2)+1,0),"ГГГГ-ММ-ДД")</f>
        <v>2020-01-31</v>
      </c>
      <c r="AK78" s="143" t="str">
        <f t="shared" si="59"/>
        <v>888532110073</v>
      </c>
      <c r="AL78" s="132" t="str">
        <f t="shared" si="60"/>
        <v>12100000281</v>
      </c>
      <c r="AM78" s="144"/>
      <c r="AN78" s="144"/>
      <c r="AO78" s="132" t="s">
        <v>89</v>
      </c>
      <c r="AP78" s="145" t="s">
        <v>89</v>
      </c>
      <c r="AQ78" s="132"/>
      <c r="AR78" s="132"/>
      <c r="AS78" s="146" t="str">
        <f t="shared" si="61"/>
        <v>888532110073</v>
      </c>
      <c r="AT78" s="143" t="str">
        <f t="shared" si="62"/>
        <v>5532110069</v>
      </c>
      <c r="AU78" s="137" t="str">
        <f t="shared" si="63"/>
        <v>9932110069</v>
      </c>
      <c r="AV78" s="137">
        <f t="shared" si="64"/>
        <v>1</v>
      </c>
      <c r="AW78" s="137" t="str">
        <f t="shared" si="65"/>
        <v>7732110069</v>
      </c>
      <c r="AX78" s="147" t="str">
        <f t="shared" si="66"/>
        <v>77532110073</v>
      </c>
      <c r="AY78" s="137">
        <v>0</v>
      </c>
      <c r="AZ78" s="137">
        <v>0</v>
      </c>
      <c r="BA78" s="43" t="str">
        <f t="shared" si="67"/>
        <v>2020-01-01</v>
      </c>
      <c r="BB78" s="130" t="str">
        <f t="shared" si="68"/>
        <v>2020-01-31</v>
      </c>
      <c r="BC78" s="148" t="s">
        <v>90</v>
      </c>
      <c r="BD78" s="131" t="str">
        <f t="shared" si="73"/>
        <v>d32110069</v>
      </c>
      <c r="BE78" s="131"/>
      <c r="BF78" s="131"/>
      <c r="BG78" s="131"/>
      <c r="BH78" s="149"/>
      <c r="BI78" s="149"/>
      <c r="BJ78" s="149"/>
      <c r="BK78" s="149"/>
      <c r="BL78" s="149"/>
      <c r="BM78" s="149"/>
      <c r="BN78" s="149"/>
      <c r="BO78" s="229" t="s">
        <v>138</v>
      </c>
      <c r="BP78" s="229">
        <v>1</v>
      </c>
      <c r="BQ78" s="135">
        <f>AF78</f>
        <v>200000</v>
      </c>
      <c r="BR78" s="150">
        <f>BQ78*0.13</f>
        <v>26000</v>
      </c>
      <c r="BS78" s="150">
        <f t="shared" si="78"/>
        <v>26000</v>
      </c>
      <c r="BU78" s="357" t="str">
        <f t="shared" ca="1" si="69"/>
        <v>insert into x_t_contract2(TMP_ID,ID,EXTERNAL_ID,CLIENT_ID) values(s_x_t_contract2.NEXTVAL, 1210000028, '1210000028/20',21210000028);insert into x_t_contract_collateral(TMP_ID,ID,CONTRACT2_ID,DT,IS_SIGNED) values(s_x_t_contract_collateral.NEXTVAL, 12100000281, 1210000028, date'2020-01-01', date'2020-01-01');insert into x_mv_contract_signed_attr (TMP_ID,CONTRACT_ID,COLLATERAL_ID,CODE,VALUE_DT) values (s_x_mv_contract_signed_attr.NEXTVAL, 1210000028, 12100000281,'FINISH_DT' ,date'2021-01-01');insert into x_mv_contract_signed_attr_hist(TMP_ID,VALUE_NUM,UPDATE_DT,CONTRACT2_ID,CODE,CL_DT,STAMP,DT) values(s_x_mv_contract_signed_attr_hist.NEXTVAL, 1, date'2020-01-01', 1210000028,'FIRM',date'2020-01-01',888532110073,date'2020-01-01');insert into x_mv_contract_signed_attr_hist(TMP_ID,VALUE_NUM,UPDATE_DT,CONTRACT2_ID,CODE,CL_DT,STAMP,DT) values(s_x_mv_contract_signed_attr_hist.NEXTVAL, 2, date'2020-01-01', 1210000028,'WHOLESALE_AGENT_PREMIUM_AWARDS_SCALE_TYPE',date'2020-01-01',888532110073,date'2020-01-01');insert into x_mv_contract_signed_attr_hist(TMP_ID,VALUE_NUM,UPDATE_DT,CONTRACT2_ID,CODE,CL_DT,STAMP,DT) values(s_x_mv_contract_signed_attr_hist.NEXTVAL, 3, date'2020-01-01', 1210000028,'PAYMENT_TYPE',date'2020-01-01',888532110073,date'2020-01-01');insert into x_t_invoice (TMP_ID,ID,DT, CLIENT_ID,EXTERNAL_ID,CONTRACT_ID,TOTAL_SUM,CURRENCY,DISCOUNT_TYPE,COMMISSION_TYPE,TYPE,LOYAL_CLIENTS,NDS,NDS_PCT,PERSON_ID) values (s_x_t_invoice.NEXTVAL, 32110069, date'2020-01-01',21210000028,'Б-32110069-1',1210000028,240000,'RUR',1,1,'y_invoice',0,1,20, 77532110073);insert into x_t_person (TMP_ID,ID) values (s_x_t_person.NEXTVAL, 77532110073);insert into x_t_act_internal(TMP_ID,ID,DT,CLIENT_ID,INVOICE_ID,HIDDEN,AMOUNT,EXTERNAL_ID,PAYMENT_TERM_DT,IS_LOYAL,TYPE) values (s_x_t_act_internal.NEXTVAL, 4321100691,date'2020-01-01',21210000028, 32110069    ,1,  240000  ,'43211006911',date'2020-03-01', 0,'generic');insert into x_t_act_trans(TMP_ID, ACT_ID, CONSUME_ID, AMOUNT, AMOUNT_NDS, AMOUNT_NSP, NETTING, COMMISSION_TYPE) values (s_x_t_act_trans.NEXTVAL, 4321100691,  5532110069, 240000, 40000,  0,null, 1);insert into x_t_consume (TMP_ID, ID, PARENT_ORDER_ID) values (s_x_t_consume.NEXTVAL, 5532110069,  9932110069);insert into x_t_order(TMP_ID, ID, SERVICE_ID, SERVICE_ORDER_ID, CLIENT_ID) values (s_x_t_order.NEXTVAL, 9932110069,  1,  7732110069,  532110073 );insert into x_mv_oebs_receipts_2(TMP_ID, INVOICE_EID, SUM, DT, DOC_DATE, COMISS_DATE, PAYMENT_NUMBER, SOURCE_TYPE) values (s_x_mv_oebs_receipts_2.NEXTVAL, 'Б-32110069-1', 100000, date'2020-01-31',date'2020-01-31', null, '888532110073' ,'PAYCASH');insert into x_yt_ar_direct_domain_stats (ID,IS_GRAY,DOMAIN,IS_BLACKLIST,SERVICE_ID,COST,BILLING_EXPORT_ID,FROM_DT,TILL_DT,SERVICE_ORDER_ID) values(s_x_yt_ar_direct_domain_stats.NEXTVAL, 0, 'd32110069', 0,1,3330000000,7732110069,  date'2020-01-01',to_date('2020-01-31'||' '||'23:59:59','YYYY-MM-DD HH24:MI:SS'),7732110069);</v>
      </c>
    </row>
    <row r="79" spans="1:73" s="177" customFormat="1" ht="15" customHeight="1" thickBot="1" x14ac:dyDescent="0.4">
      <c r="A79" s="152">
        <v>28</v>
      </c>
      <c r="B79" s="153"/>
      <c r="C79" s="154" t="str">
        <f t="shared" si="42"/>
        <v>1210000028</v>
      </c>
      <c r="D79" s="154" t="str">
        <f t="shared" si="43"/>
        <v>1210000028/20</v>
      </c>
      <c r="E79" s="155" t="str">
        <f t="shared" si="70"/>
        <v>2020-01-01</v>
      </c>
      <c r="F79" s="155" t="str">
        <f t="shared" si="44"/>
        <v>2021-01-01</v>
      </c>
      <c r="G79" s="156" t="str">
        <f t="shared" si="45"/>
        <v>21210000028</v>
      </c>
      <c r="H79" s="157">
        <f t="shared" si="46"/>
        <v>2</v>
      </c>
      <c r="I79" s="158">
        <v>3</v>
      </c>
      <c r="J79" s="159">
        <f>J78</f>
        <v>32110069</v>
      </c>
      <c r="K79" s="154" t="str">
        <f t="shared" si="47"/>
        <v>Б-32110069-1</v>
      </c>
      <c r="L79" s="77" t="str">
        <f t="shared" si="48"/>
        <v>2020-01-01</v>
      </c>
      <c r="M79" s="154" t="s">
        <v>87</v>
      </c>
      <c r="N79" s="160" t="str">
        <f t="shared" si="74"/>
        <v>null</v>
      </c>
      <c r="O79" s="154" t="s">
        <v>88</v>
      </c>
      <c r="P79" s="158">
        <v>1</v>
      </c>
      <c r="Q79" s="154">
        <v>20</v>
      </c>
      <c r="R79" s="161">
        <v>1</v>
      </c>
      <c r="S79" s="161">
        <v>1</v>
      </c>
      <c r="T79" s="85"/>
      <c r="U79" s="162"/>
      <c r="V79" s="154">
        <v>1</v>
      </c>
      <c r="W79" s="155" t="str">
        <f ca="1">W78</f>
        <v>2020-01-01</v>
      </c>
      <c r="X79" s="154"/>
      <c r="Y79" s="161" t="s">
        <v>89</v>
      </c>
      <c r="Z79" s="161" t="s">
        <v>89</v>
      </c>
      <c r="AA79" s="154">
        <v>0</v>
      </c>
      <c r="AB79" s="163" t="s">
        <v>89</v>
      </c>
      <c r="AC79" s="164" t="str">
        <f t="shared" si="77"/>
        <v>null</v>
      </c>
      <c r="AD79" s="157">
        <v>0</v>
      </c>
      <c r="AE79" s="81">
        <f t="shared" si="71"/>
        <v>532110074</v>
      </c>
      <c r="AF79" s="165"/>
      <c r="AG79" s="166"/>
      <c r="AH79" s="91">
        <f t="shared" si="57"/>
        <v>116666.66666666667</v>
      </c>
      <c r="AI79" s="93">
        <v>140000</v>
      </c>
      <c r="AJ79" s="114" t="str">
        <f>TEXT(DATE(YEAR($F$2),MONTH($F$2)+2,0),"ГГГГ-ММ-ДД")</f>
        <v>2020-02-29</v>
      </c>
      <c r="AK79" s="167" t="str">
        <f t="shared" si="59"/>
        <v>888532110074</v>
      </c>
      <c r="AL79" s="157" t="str">
        <f t="shared" si="60"/>
        <v>12100000281</v>
      </c>
      <c r="AM79" s="168"/>
      <c r="AN79" s="168"/>
      <c r="AO79" s="157" t="s">
        <v>89</v>
      </c>
      <c r="AP79" s="169" t="s">
        <v>89</v>
      </c>
      <c r="AQ79" s="157"/>
      <c r="AR79" s="157"/>
      <c r="AS79" s="170" t="str">
        <f t="shared" si="61"/>
        <v>888532110074</v>
      </c>
      <c r="AT79" s="167" t="str">
        <f t="shared" si="62"/>
        <v>5532110069</v>
      </c>
      <c r="AU79" s="171" t="str">
        <f t="shared" si="63"/>
        <v>9932110069</v>
      </c>
      <c r="AV79" s="171">
        <f t="shared" si="64"/>
        <v>1</v>
      </c>
      <c r="AW79" s="171" t="str">
        <f t="shared" si="65"/>
        <v>7732110069</v>
      </c>
      <c r="AX79" s="172" t="str">
        <f t="shared" si="66"/>
        <v>77532110074</v>
      </c>
      <c r="AY79" s="171">
        <v>0</v>
      </c>
      <c r="AZ79" s="171">
        <v>0</v>
      </c>
      <c r="BA79" s="77" t="str">
        <f t="shared" si="67"/>
        <v>2020-01-01</v>
      </c>
      <c r="BB79" s="155" t="str">
        <f t="shared" si="68"/>
        <v>2020-01-31</v>
      </c>
      <c r="BC79" s="173" t="s">
        <v>90</v>
      </c>
      <c r="BD79" s="156" t="str">
        <f t="shared" si="73"/>
        <v>d32110069</v>
      </c>
      <c r="BE79" s="156"/>
      <c r="BF79" s="156"/>
      <c r="BG79" s="156"/>
      <c r="BH79" s="174"/>
      <c r="BI79" s="174"/>
      <c r="BJ79" s="174"/>
      <c r="BK79" s="174"/>
      <c r="BL79" s="174"/>
      <c r="BM79" s="174"/>
      <c r="BN79" s="174"/>
      <c r="BO79" s="228" t="s">
        <v>139</v>
      </c>
      <c r="BP79" s="228"/>
      <c r="BQ79" s="160"/>
      <c r="BR79" s="175"/>
      <c r="BS79" s="175"/>
      <c r="BU79" s="357" t="str">
        <f t="shared" si="69"/>
        <v>insert into x_t_person (TMP_ID,ID) values (s_x_t_person.NEXTVAL, 77532110074);insert into x_mv_oebs_receipts_2(TMP_ID, INVOICE_EID, SUM, DT, DOC_DATE, COMISS_DATE, PAYMENT_NUMBER, SOURCE_TYPE) values (s_x_mv_oebs_receipts_2.NEXTVAL, 'Б-32110069-1', 140000, date'2020-02-29',date'2020-02-29', null, '888532110074' ,'PAYCASH');insert into x_yt_ar_direct_domain_stats (ID,IS_GRAY,DOMAIN,IS_BLACKLIST,SERVICE_ID,COST,BILLING_EXPORT_ID,FROM_DT,TILL_DT,SERVICE_ORDER_ID) values(s_x_yt_ar_direct_domain_stats.NEXTVAL, 0, 'd32110069', 0,1,3330000000,7732110069,  date'2020-01-01',to_date('2020-01-31'||' '||'23:59:59','YYYY-MM-DD HH24:MI:SS'),7732110069);</v>
      </c>
    </row>
    <row r="80" spans="1:73" s="151" customFormat="1" ht="15" customHeight="1" thickBot="1" x14ac:dyDescent="0.4">
      <c r="A80" s="127">
        <v>29</v>
      </c>
      <c r="B80" s="128"/>
      <c r="C80" s="129" t="str">
        <f t="shared" si="42"/>
        <v>1210000029</v>
      </c>
      <c r="D80" s="129" t="str">
        <f t="shared" si="43"/>
        <v>1210000029/20</v>
      </c>
      <c r="E80" s="130" t="str">
        <f t="shared" si="70"/>
        <v>2020-01-01</v>
      </c>
      <c r="F80" s="130" t="str">
        <f t="shared" si="44"/>
        <v>2021-01-01</v>
      </c>
      <c r="G80" s="131" t="str">
        <f t="shared" si="45"/>
        <v>21210000029</v>
      </c>
      <c r="H80" s="132">
        <f t="shared" si="46"/>
        <v>2</v>
      </c>
      <c r="I80" s="133">
        <v>3</v>
      </c>
      <c r="J80" s="134">
        <f t="shared" si="79"/>
        <v>32110070</v>
      </c>
      <c r="K80" s="129" t="str">
        <f t="shared" si="47"/>
        <v>Б-32110070-1</v>
      </c>
      <c r="L80" s="43" t="str">
        <f t="shared" si="48"/>
        <v>2020-01-01</v>
      </c>
      <c r="M80" s="129" t="s">
        <v>87</v>
      </c>
      <c r="N80" s="135">
        <f t="shared" si="74"/>
        <v>240000</v>
      </c>
      <c r="O80" s="129" t="s">
        <v>88</v>
      </c>
      <c r="P80" s="133">
        <v>1</v>
      </c>
      <c r="Q80" s="129">
        <v>20</v>
      </c>
      <c r="R80" s="136">
        <v>1</v>
      </c>
      <c r="S80" s="136">
        <v>1</v>
      </c>
      <c r="T80" s="52" t="str">
        <f>$K$2&amp;J80&amp;"1"</f>
        <v>4321100701</v>
      </c>
      <c r="U80" s="137" t="str">
        <f t="shared" si="75"/>
        <v>43211007011</v>
      </c>
      <c r="V80" s="129">
        <v>1</v>
      </c>
      <c r="W80" s="130" t="str">
        <f ca="1">TEXT(DATE(YEAR($F$2),MONTH($F$2),RANDBETWEEN(1,9)),"ГГГГ-ММ-ДД")</f>
        <v>2020-01-03</v>
      </c>
      <c r="X80" s="138" t="str">
        <f>TEXT(DATE(YEAR($F$2),MONTH($F$2)+2,1),"ГГГГ-ММ-ДД")</f>
        <v>2020-03-01</v>
      </c>
      <c r="Y80" s="139">
        <v>240000</v>
      </c>
      <c r="Z80" s="139">
        <f t="shared" si="76"/>
        <v>40000</v>
      </c>
      <c r="AA80" s="129">
        <v>0</v>
      </c>
      <c r="AB80" s="140" t="s">
        <v>89</v>
      </c>
      <c r="AC80" s="139">
        <f t="shared" si="77"/>
        <v>240000</v>
      </c>
      <c r="AD80" s="132">
        <v>0</v>
      </c>
      <c r="AE80" s="52">
        <f t="shared" si="71"/>
        <v>532110075</v>
      </c>
      <c r="AF80" s="141">
        <f>Y80-Z80</f>
        <v>200000</v>
      </c>
      <c r="AG80" s="142"/>
      <c r="AH80" s="58">
        <f t="shared" si="57"/>
        <v>83333.333333333343</v>
      </c>
      <c r="AI80" s="60">
        <f>100000</f>
        <v>100000</v>
      </c>
      <c r="AJ80" s="49" t="str">
        <f>TEXT(DATE(YEAR($F$2),MONTH($F$2)+1,0),"ГГГГ-ММ-ДД")</f>
        <v>2020-01-31</v>
      </c>
      <c r="AK80" s="143" t="str">
        <f t="shared" si="59"/>
        <v>888532110075</v>
      </c>
      <c r="AL80" s="132" t="str">
        <f t="shared" si="60"/>
        <v>12100000291</v>
      </c>
      <c r="AM80" s="144"/>
      <c r="AN80" s="144"/>
      <c r="AO80" s="132" t="s">
        <v>89</v>
      </c>
      <c r="AP80" s="145" t="s">
        <v>89</v>
      </c>
      <c r="AQ80" s="132"/>
      <c r="AR80" s="136" t="str">
        <f>"55"&amp;J80</f>
        <v>5532110070</v>
      </c>
      <c r="AS80" s="146" t="str">
        <f t="shared" si="61"/>
        <v>888532110075</v>
      </c>
      <c r="AT80" s="143" t="str">
        <f t="shared" si="62"/>
        <v>5532110070</v>
      </c>
      <c r="AU80" s="137" t="str">
        <f t="shared" si="63"/>
        <v>9932110070</v>
      </c>
      <c r="AV80" s="137">
        <f t="shared" si="64"/>
        <v>1</v>
      </c>
      <c r="AW80" s="137" t="str">
        <f t="shared" si="65"/>
        <v>7732110070</v>
      </c>
      <c r="AX80" s="147" t="str">
        <f t="shared" si="66"/>
        <v>77532110075</v>
      </c>
      <c r="AY80" s="137">
        <v>0</v>
      </c>
      <c r="AZ80" s="137">
        <v>0</v>
      </c>
      <c r="BA80" s="43" t="str">
        <f t="shared" si="67"/>
        <v>2020-01-01</v>
      </c>
      <c r="BB80" s="130" t="str">
        <f t="shared" si="68"/>
        <v>2020-01-31</v>
      </c>
      <c r="BC80" s="148" t="s">
        <v>90</v>
      </c>
      <c r="BD80" s="131" t="str">
        <f t="shared" si="73"/>
        <v>d32110070</v>
      </c>
      <c r="BE80" s="131"/>
      <c r="BF80" s="131"/>
      <c r="BG80" s="131"/>
      <c r="BH80" s="174"/>
      <c r="BI80" s="174"/>
      <c r="BJ80" s="174"/>
      <c r="BK80" s="174"/>
      <c r="BL80" s="149"/>
      <c r="BM80" s="149"/>
      <c r="BN80" s="149"/>
      <c r="BO80" s="229" t="s">
        <v>140</v>
      </c>
      <c r="BP80" s="229">
        <v>1</v>
      </c>
      <c r="BQ80" s="135">
        <f>AF80</f>
        <v>200000</v>
      </c>
      <c r="BR80" s="150">
        <f>BQ80*0.13</f>
        <v>26000</v>
      </c>
      <c r="BS80" s="150">
        <f t="shared" si="78"/>
        <v>26000</v>
      </c>
      <c r="BU80" s="357" t="str">
        <f t="shared" ca="1" si="69"/>
        <v>insert into x_t_contract2(TMP_ID,ID,EXTERNAL_ID,CLIENT_ID) values(s_x_t_contract2.NEXTVAL, 1210000029, '1210000029/20',21210000029);insert into x_t_contract_collateral(TMP_ID,ID,CONTRACT2_ID,DT,IS_SIGNED) values(s_x_t_contract_collateral.NEXTVAL, 12100000291, 1210000029, date'2020-01-01', date'2020-01-01');insert into x_mv_contract_signed_attr (TMP_ID,CONTRACT_ID,COLLATERAL_ID,CODE,VALUE_DT) values (s_x_mv_contract_signed_attr.NEXTVAL, 1210000029, 12100000291,'FINISH_DT' ,date'2021-01-01');insert into x_mv_contract_signed_attr_hist(TMP_ID,VALUE_NUM,UPDATE_DT,CONTRACT2_ID,CODE,CL_DT,STAMP,DT) values(s_x_mv_contract_signed_attr_hist.NEXTVAL, 1, date'2020-01-01', 1210000029,'FIRM',date'2020-01-01',888532110075,date'2020-01-01');insert into x_mv_contract_signed_attr_hist(TMP_ID,VALUE_NUM,UPDATE_DT,CONTRACT2_ID,CODE,CL_DT,STAMP,DT) values(s_x_mv_contract_signed_attr_hist.NEXTVAL, 2, date'2020-01-01', 1210000029,'WHOLESALE_AGENT_PREMIUM_AWARDS_SCALE_TYPE',date'2020-01-01',888532110075,date'2020-01-01');insert into x_mv_contract_signed_attr_hist(TMP_ID,VALUE_NUM,UPDATE_DT,CONTRACT2_ID,CODE,CL_DT,STAMP,DT) values(s_x_mv_contract_signed_attr_hist.NEXTVAL, 3, date'2020-01-01', 1210000029,'PAYMENT_TYPE',date'2020-01-01',888532110075,date'2020-01-01');insert into x_t_invoice (TMP_ID,ID,DT, CLIENT_ID,EXTERNAL_ID,CONTRACT_ID,TOTAL_SUM,CURRENCY,DISCOUNT_TYPE,COMMISSION_TYPE,TYPE,LOYAL_CLIENTS,NDS,NDS_PCT,PERSON_ID) values (s_x_t_invoice.NEXTVAL, 32110070, date'2020-01-01',21210000029,'Б-32110070-1',1210000029,240000,'RUR',1,1,'y_invoice',0,1,20, 77532110075);insert into x_t_person (TMP_ID,ID) values (s_x_t_person.NEXTVAL, 77532110075);insert into x_t_act_internal(TMP_ID,ID,DT,CLIENT_ID,INVOICE_ID,HIDDEN,AMOUNT,EXTERNAL_ID,PAYMENT_TERM_DT,IS_LOYAL,TYPE) values (s_x_t_act_internal.NEXTVAL, 4321100701,date'2020-01-03',21210000029, 32110070    ,1,  240000  ,'43211007011',date'2020-03-01', 0,'generic');insert into x_t_act_trans(TMP_ID, ACT_ID, CONSUME_ID, AMOUNT, AMOUNT_NDS, AMOUNT_NSP, NETTING, COMMISSION_TYPE) values (s_x_t_act_trans.NEXTVAL, 4321100701,  5532110070, 240000, 40000,  0,null, 1);insert into x_t_consume (TMP_ID, ID, PARENT_ORDER_ID) values (s_x_t_consume.NEXTVAL, 5532110070,  9932110070);insert into x_t_order(TMP_ID, ID, SERVICE_ID, SERVICE_ORDER_ID, CLIENT_ID) values (s_x_t_order.NEXTVAL, 9932110070,  1,  7732110070,  532110075 );insert into x_mv_oebs_receipts_2(TMP_ID, INVOICE_EID, SUM, DT, DOC_DATE, COMISS_DATE, PAYMENT_NUMBER, SOURCE_TYPE) values (s_x_mv_oebs_receipts_2.NEXTVAL, 'Б-32110070-1', 100000, date'2020-01-31',date'2020-01-31', null, '888532110075' ,'PAYCASH');insert into x_yt_ar_direct_domain_stats (ID,IS_GRAY,DOMAIN,IS_BLACKLIST,SERVICE_ID,COST,BILLING_EXPORT_ID,FROM_DT,TILL_DT,SERVICE_ORDER_ID) values(s_x_yt_ar_direct_domain_stats.NEXTVAL, 0, 'd32110070', 0,1,3330000000,7732110070,  date'2020-01-01',to_date('2020-01-31'||' '||'23:59:59','YYYY-MM-DD HH24:MI:SS'),7732110070);</v>
      </c>
    </row>
    <row r="81" spans="1:73" s="177" customFormat="1" ht="15" customHeight="1" thickBot="1" x14ac:dyDescent="0.4">
      <c r="A81" s="152">
        <v>29</v>
      </c>
      <c r="B81" s="153"/>
      <c r="C81" s="154" t="str">
        <f t="shared" si="42"/>
        <v>1210000029</v>
      </c>
      <c r="D81" s="154" t="str">
        <f t="shared" si="43"/>
        <v>1210000029/20</v>
      </c>
      <c r="E81" s="155" t="str">
        <f t="shared" si="70"/>
        <v>2020-01-01</v>
      </c>
      <c r="F81" s="155" t="str">
        <f t="shared" si="44"/>
        <v>2021-01-01</v>
      </c>
      <c r="G81" s="156" t="str">
        <f t="shared" si="45"/>
        <v>21210000029</v>
      </c>
      <c r="H81" s="157">
        <f t="shared" si="46"/>
        <v>2</v>
      </c>
      <c r="I81" s="158">
        <v>3</v>
      </c>
      <c r="J81" s="159">
        <f>J80</f>
        <v>32110070</v>
      </c>
      <c r="K81" s="154" t="str">
        <f t="shared" si="47"/>
        <v>Б-32110070-1</v>
      </c>
      <c r="L81" s="77" t="str">
        <f t="shared" si="48"/>
        <v>2020-01-01</v>
      </c>
      <c r="M81" s="154" t="s">
        <v>87</v>
      </c>
      <c r="N81" s="160" t="str">
        <f t="shared" si="74"/>
        <v>null</v>
      </c>
      <c r="O81" s="154" t="s">
        <v>88</v>
      </c>
      <c r="P81" s="158">
        <v>1</v>
      </c>
      <c r="Q81" s="154">
        <v>20</v>
      </c>
      <c r="R81" s="161">
        <v>1</v>
      </c>
      <c r="S81" s="161">
        <v>1</v>
      </c>
      <c r="T81" s="85"/>
      <c r="U81" s="162"/>
      <c r="V81" s="154">
        <v>1</v>
      </c>
      <c r="W81" s="155" t="str">
        <f ca="1">W80</f>
        <v>2020-01-03</v>
      </c>
      <c r="X81" s="154"/>
      <c r="Y81" s="161" t="s">
        <v>89</v>
      </c>
      <c r="Z81" s="161" t="s">
        <v>89</v>
      </c>
      <c r="AA81" s="154">
        <v>0</v>
      </c>
      <c r="AB81" s="163" t="s">
        <v>89</v>
      </c>
      <c r="AC81" s="164" t="str">
        <f t="shared" si="77"/>
        <v>null</v>
      </c>
      <c r="AD81" s="157">
        <v>0</v>
      </c>
      <c r="AE81" s="81">
        <f t="shared" si="71"/>
        <v>532110076</v>
      </c>
      <c r="AF81" s="165"/>
      <c r="AG81" s="166"/>
      <c r="AH81" s="91">
        <f t="shared" si="57"/>
        <v>116666.66666666667</v>
      </c>
      <c r="AI81" s="93">
        <v>140000</v>
      </c>
      <c r="AJ81" s="114" t="str">
        <f>TEXT(DATE(YEAR($F$2),MONTH($F$2)+2,0),"ГГГГ-ММ-ДД")</f>
        <v>2020-02-29</v>
      </c>
      <c r="AK81" s="167" t="str">
        <f t="shared" si="59"/>
        <v>888532110076</v>
      </c>
      <c r="AL81" s="157" t="str">
        <f t="shared" si="60"/>
        <v>12100000291</v>
      </c>
      <c r="AM81" s="168"/>
      <c r="AN81" s="168"/>
      <c r="AO81" s="157" t="s">
        <v>89</v>
      </c>
      <c r="AP81" s="169" t="s">
        <v>89</v>
      </c>
      <c r="AQ81" s="157"/>
      <c r="AR81" s="157"/>
      <c r="AS81" s="170" t="str">
        <f t="shared" si="61"/>
        <v>888532110076</v>
      </c>
      <c r="AT81" s="167" t="str">
        <f t="shared" si="62"/>
        <v>5532110070</v>
      </c>
      <c r="AU81" s="171" t="str">
        <f t="shared" si="63"/>
        <v>9932110070</v>
      </c>
      <c r="AV81" s="171">
        <f t="shared" si="64"/>
        <v>1</v>
      </c>
      <c r="AW81" s="171" t="str">
        <f t="shared" si="65"/>
        <v>7732110070</v>
      </c>
      <c r="AX81" s="172" t="str">
        <f t="shared" si="66"/>
        <v>77532110076</v>
      </c>
      <c r="AY81" s="171">
        <v>0</v>
      </c>
      <c r="AZ81" s="171">
        <v>0</v>
      </c>
      <c r="BA81" s="77" t="str">
        <f t="shared" si="67"/>
        <v>2020-01-01</v>
      </c>
      <c r="BB81" s="155" t="str">
        <f t="shared" si="68"/>
        <v>2020-01-31</v>
      </c>
      <c r="BC81" s="173" t="s">
        <v>90</v>
      </c>
      <c r="BD81" s="156" t="str">
        <f t="shared" si="73"/>
        <v>d32110070</v>
      </c>
      <c r="BE81" s="156"/>
      <c r="BF81" s="156"/>
      <c r="BG81" s="156"/>
      <c r="BH81" s="174"/>
      <c r="BI81" s="174"/>
      <c r="BJ81" s="174"/>
      <c r="BK81" s="174"/>
      <c r="BL81" s="174"/>
      <c r="BM81" s="174"/>
      <c r="BN81" s="174"/>
      <c r="BO81" s="228"/>
      <c r="BP81" s="228"/>
      <c r="BQ81" s="160"/>
      <c r="BR81" s="175"/>
      <c r="BS81" s="175"/>
      <c r="BU81" s="357" t="str">
        <f t="shared" si="69"/>
        <v>insert into x_t_person (TMP_ID,ID) values (s_x_t_person.NEXTVAL, 77532110076);insert into x_mv_oebs_receipts_2(TMP_ID, INVOICE_EID, SUM, DT, DOC_DATE, COMISS_DATE, PAYMENT_NUMBER, SOURCE_TYPE) values (s_x_mv_oebs_receipts_2.NEXTVAL, 'Б-32110070-1', 140000, date'2020-02-29',date'2020-02-29', null, '888532110076' ,'PAYCASH');insert into x_yt_ar_direct_domain_stats (ID,IS_GRAY,DOMAIN,IS_BLACKLIST,SERVICE_ID,COST,BILLING_EXPORT_ID,FROM_DT,TILL_DT,SERVICE_ORDER_ID) values(s_x_yt_ar_direct_domain_stats.NEXTVAL, 0, 'd32110070', 0,1,3330000000,7732110070,  date'2020-01-01',to_date('2020-01-31'||' '||'23:59:59','YYYY-MM-DD HH24:MI:SS'),7732110070);</v>
      </c>
    </row>
    <row r="82" spans="1:73" s="151" customFormat="1" ht="15" customHeight="1" x14ac:dyDescent="0.35">
      <c r="A82" s="127">
        <v>30</v>
      </c>
      <c r="B82" s="128"/>
      <c r="C82" s="129" t="str">
        <f t="shared" si="42"/>
        <v>1210000030</v>
      </c>
      <c r="D82" s="129" t="str">
        <f t="shared" si="43"/>
        <v>1210000030/20</v>
      </c>
      <c r="E82" s="130" t="str">
        <f t="shared" si="70"/>
        <v>2020-01-01</v>
      </c>
      <c r="F82" s="130" t="str">
        <f t="shared" si="44"/>
        <v>2021-01-01</v>
      </c>
      <c r="G82" s="131" t="str">
        <f t="shared" si="45"/>
        <v>21210000030</v>
      </c>
      <c r="H82" s="132">
        <f t="shared" si="46"/>
        <v>2</v>
      </c>
      <c r="I82" s="133">
        <v>3</v>
      </c>
      <c r="J82" s="134">
        <f t="shared" si="79"/>
        <v>32110071</v>
      </c>
      <c r="K82" s="129" t="str">
        <f t="shared" si="47"/>
        <v>Б-32110071-1</v>
      </c>
      <c r="L82" s="43" t="str">
        <f t="shared" si="48"/>
        <v>2020-01-01</v>
      </c>
      <c r="M82" s="129" t="s">
        <v>87</v>
      </c>
      <c r="N82" s="135">
        <f t="shared" si="74"/>
        <v>240000</v>
      </c>
      <c r="O82" s="129" t="s">
        <v>88</v>
      </c>
      <c r="P82" s="133">
        <v>1</v>
      </c>
      <c r="Q82" s="129">
        <v>20</v>
      </c>
      <c r="R82" s="136">
        <v>1</v>
      </c>
      <c r="S82" s="136">
        <v>1</v>
      </c>
      <c r="T82" s="52" t="str">
        <f>$K$2&amp;J82&amp;"1"</f>
        <v>4321100711</v>
      </c>
      <c r="U82" s="137" t="str">
        <f t="shared" si="75"/>
        <v>43211007111</v>
      </c>
      <c r="V82" s="129">
        <v>1</v>
      </c>
      <c r="W82" s="130" t="str">
        <f ca="1">TEXT(DATE(YEAR($F$2),MONTH($F$2),RANDBETWEEN(1,9)),"ГГГГ-ММ-ДД")</f>
        <v>2020-01-07</v>
      </c>
      <c r="X82" s="138" t="str">
        <f>TEXT(DATE(YEAR($F$2),MONTH($F$2)+2,1),"ГГГГ-ММ-ДД")</f>
        <v>2020-03-01</v>
      </c>
      <c r="Y82" s="139">
        <v>240000</v>
      </c>
      <c r="Z82" s="139">
        <f t="shared" si="76"/>
        <v>40000</v>
      </c>
      <c r="AA82" s="129">
        <v>0</v>
      </c>
      <c r="AB82" s="140" t="s">
        <v>89</v>
      </c>
      <c r="AC82" s="139">
        <f t="shared" si="77"/>
        <v>240000</v>
      </c>
      <c r="AD82" s="132">
        <v>0</v>
      </c>
      <c r="AE82" s="52">
        <f t="shared" si="71"/>
        <v>532110077</v>
      </c>
      <c r="AF82" s="141">
        <f>Y82-Z82</f>
        <v>200000</v>
      </c>
      <c r="AG82" s="142"/>
      <c r="AH82" s="58">
        <f t="shared" si="57"/>
        <v>83333.333333333343</v>
      </c>
      <c r="AI82" s="60">
        <f>100000</f>
        <v>100000</v>
      </c>
      <c r="AJ82" s="49" t="str">
        <f>TEXT(DATE(YEAR($F$2),MONTH($F$2)+1,0),"ГГГГ-ММ-ДД")</f>
        <v>2020-01-31</v>
      </c>
      <c r="AK82" s="143" t="str">
        <f t="shared" si="59"/>
        <v>888532110077</v>
      </c>
      <c r="AL82" s="132" t="str">
        <f t="shared" si="60"/>
        <v>12100000301</v>
      </c>
      <c r="AM82" s="144"/>
      <c r="AN82" s="144"/>
      <c r="AO82" s="132" t="s">
        <v>89</v>
      </c>
      <c r="AP82" s="145" t="s">
        <v>89</v>
      </c>
      <c r="AQ82" s="136">
        <v>1</v>
      </c>
      <c r="AR82" s="136" t="str">
        <f>"55"&amp;J82</f>
        <v>5532110071</v>
      </c>
      <c r="AS82" s="146" t="str">
        <f t="shared" si="61"/>
        <v>888532110077</v>
      </c>
      <c r="AT82" s="143" t="str">
        <f t="shared" si="62"/>
        <v>5532110071</v>
      </c>
      <c r="AU82" s="137" t="str">
        <f t="shared" si="63"/>
        <v>9932110071</v>
      </c>
      <c r="AV82" s="137">
        <f t="shared" si="64"/>
        <v>1</v>
      </c>
      <c r="AW82" s="137" t="str">
        <f t="shared" si="65"/>
        <v>7732110071</v>
      </c>
      <c r="AX82" s="147" t="str">
        <f t="shared" si="66"/>
        <v>77532110077</v>
      </c>
      <c r="AY82" s="137">
        <v>0</v>
      </c>
      <c r="AZ82" s="137">
        <v>0</v>
      </c>
      <c r="BA82" s="43" t="str">
        <f t="shared" si="67"/>
        <v>2020-01-01</v>
      </c>
      <c r="BB82" s="130" t="str">
        <f t="shared" si="68"/>
        <v>2020-01-31</v>
      </c>
      <c r="BC82" s="148" t="s">
        <v>90</v>
      </c>
      <c r="BD82" s="131" t="str">
        <f t="shared" si="73"/>
        <v>d32110071</v>
      </c>
      <c r="BE82" s="131"/>
      <c r="BF82" s="131"/>
      <c r="BG82" s="131"/>
      <c r="BH82" s="149"/>
      <c r="BI82" s="149"/>
      <c r="BJ82" s="149"/>
      <c r="BK82" s="149"/>
      <c r="BL82" s="149"/>
      <c r="BM82" s="149"/>
      <c r="BN82" s="149"/>
      <c r="BO82" s="229" t="s">
        <v>141</v>
      </c>
      <c r="BP82" s="229">
        <v>1</v>
      </c>
      <c r="BQ82" s="135">
        <f>AF82</f>
        <v>200000</v>
      </c>
      <c r="BR82" s="150">
        <f>BQ82*0.13</f>
        <v>26000</v>
      </c>
      <c r="BS82" s="150">
        <f t="shared" si="78"/>
        <v>26000</v>
      </c>
      <c r="BU82" s="357" t="str">
        <f t="shared" ca="1" si="69"/>
        <v>insert into x_t_contract2(TMP_ID,ID,EXTERNAL_ID,CLIENT_ID) values(s_x_t_contract2.NEXTVAL, 1210000030, '1210000030/20',21210000030);insert into x_t_contract_collateral(TMP_ID,ID,CONTRACT2_ID,DT,IS_SIGNED) values(s_x_t_contract_collateral.NEXTVAL, 12100000301, 1210000030, date'2020-01-01', date'2020-01-01');insert into x_mv_contract_signed_attr (TMP_ID,CONTRACT_ID,COLLATERAL_ID,CODE,VALUE_DT) values (s_x_mv_contract_signed_attr.NEXTVAL, 1210000030, 12100000301,'FINISH_DT' ,date'2021-01-01');insert into x_mv_contract_signed_attr_hist(TMP_ID,VALUE_NUM,UPDATE_DT,CONTRACT2_ID,CODE,CL_DT,STAMP,DT) values(s_x_mv_contract_signed_attr_hist.NEXTVAL, 1, date'2020-01-01', 1210000030,'FIRM',date'2020-01-01',888532110077,date'2020-01-01');insert into x_mv_contract_signed_attr_hist(TMP_ID,VALUE_NUM,UPDATE_DT,CONTRACT2_ID,CODE,CL_DT,STAMP,DT) values(s_x_mv_contract_signed_attr_hist.NEXTVAL, 2, date'2020-01-01', 1210000030,'WHOLESALE_AGENT_PREMIUM_AWARDS_SCALE_TYPE',date'2020-01-01',888532110077,date'2020-01-01');insert into x_mv_contract_signed_attr_hist(TMP_ID,VALUE_NUM,UPDATE_DT,CONTRACT2_ID,CODE,CL_DT,STAMP,DT) values(s_x_mv_contract_signed_attr_hist.NEXTVAL, 3, date'2020-01-01', 1210000030,'PAYMENT_TYPE',date'2020-01-01',888532110077,date'2020-01-01');insert into x_t_invoice (TMP_ID,ID,DT, CLIENT_ID,EXTERNAL_ID,CONTRACT_ID,TOTAL_SUM,CURRENCY,DISCOUNT_TYPE,COMMISSION_TYPE,TYPE,LOYAL_CLIENTS,NDS,NDS_PCT,PERSON_ID) values (s_x_t_invoice.NEXTVAL, 32110071, date'2020-01-01',21210000030,'Б-32110071-1',1210000030,240000,'RUR',1,1,'y_invoice',0,1,20, 77532110077);insert into x_t_person (TMP_ID,ID) values (s_x_t_person.NEXTVAL, 77532110077);insert into x_t_extprops(TMP_ID, CLASSNAME,ATTRNAME,OBJECT_ID,VALUE_NUM) values (s_x_t_extprops.NEXTVAL, 'PersonalAccount', 'subclient_id',5532110071 , 532110077);insert into x_t_invoice_repayment(TMP_ID, INVOICE_ID,REPAYMENT_INVOICE_ID) values (s_x_t_invoice_repayment.NEXTVAL,5532110071 , 32110071);insert into x_t_act_internal(TMP_ID,ID,DT,CLIENT_ID,INVOICE_ID,HIDDEN,AMOUNT,EXTERNAL_ID,PAYMENT_TERM_DT,IS_LOYAL,TYPE) values (s_x_t_act_internal.NEXTVAL, 4321100711,date'2020-01-07',21210000030, 32110071    ,1,  240000  ,'43211007111',date'2020-03-01', 0,'generic');insert into x_t_act_trans(TMP_ID, ACT_ID, CONSUME_ID, AMOUNT, AMOUNT_NDS, AMOUNT_NSP, NETTING, COMMISSION_TYPE) values (s_x_t_act_trans.NEXTVAL, 4321100711,  5532110071, 240000, 40000,  0,null, 1);insert into x_t_consume (TMP_ID, ID, PARENT_ORDER_ID) values (s_x_t_consume.NEXTVAL, 5532110071,  9932110071);insert into x_t_order(TMP_ID, ID, SERVICE_ID, SERVICE_ORDER_ID, CLIENT_ID) values (s_x_t_order.NEXTVAL, 9932110071,  1,  7732110071,  532110077 );insert into x_mv_oebs_receipts_2(TMP_ID, INVOICE_EID, SUM, DT, DOC_DATE, COMISS_DATE, PAYMENT_NUMBER, SOURCE_TYPE) values (s_x_mv_oebs_receipts_2.NEXTVAL, 'Б-32110071-1', 100000, date'2020-01-31',date'2020-01-31', null, '888532110077' ,'PAYCASH');insert into x_yt_ar_direct_domain_stats (ID,IS_GRAY,DOMAIN,IS_BLACKLIST,SERVICE_ID,COST,BILLING_EXPORT_ID,FROM_DT,TILL_DT,SERVICE_ORDER_ID) values(s_x_yt_ar_direct_domain_stats.NEXTVAL, 0, 'd32110071', 0,1,3330000000,7732110071,  date'2020-01-01',to_date('2020-01-31'||' '||'23:59:59','YYYY-MM-DD HH24:MI:SS'),7732110071);</v>
      </c>
    </row>
    <row r="83" spans="1:73" s="177" customFormat="1" ht="15" customHeight="1" thickBot="1" x14ac:dyDescent="0.4">
      <c r="A83" s="152">
        <v>30</v>
      </c>
      <c r="B83" s="153"/>
      <c r="C83" s="154" t="str">
        <f t="shared" si="42"/>
        <v>1210000030</v>
      </c>
      <c r="D83" s="154" t="str">
        <f t="shared" si="43"/>
        <v>1210000030/20</v>
      </c>
      <c r="E83" s="155" t="str">
        <f t="shared" si="70"/>
        <v>2020-01-01</v>
      </c>
      <c r="F83" s="155" t="str">
        <f t="shared" si="44"/>
        <v>2021-01-01</v>
      </c>
      <c r="G83" s="156" t="str">
        <f t="shared" si="45"/>
        <v>21210000030</v>
      </c>
      <c r="H83" s="157">
        <f t="shared" si="46"/>
        <v>2</v>
      </c>
      <c r="I83" s="158">
        <v>3</v>
      </c>
      <c r="J83" s="159">
        <f>J82</f>
        <v>32110071</v>
      </c>
      <c r="K83" s="154" t="str">
        <f t="shared" si="47"/>
        <v>Б-32110071-1</v>
      </c>
      <c r="L83" s="77" t="str">
        <f t="shared" si="48"/>
        <v>2020-01-01</v>
      </c>
      <c r="M83" s="154" t="s">
        <v>87</v>
      </c>
      <c r="N83" s="160" t="str">
        <f t="shared" si="74"/>
        <v>null</v>
      </c>
      <c r="O83" s="154" t="s">
        <v>88</v>
      </c>
      <c r="P83" s="158">
        <v>1</v>
      </c>
      <c r="Q83" s="154">
        <v>20</v>
      </c>
      <c r="R83" s="161">
        <v>1</v>
      </c>
      <c r="S83" s="161">
        <v>1</v>
      </c>
      <c r="T83" s="85"/>
      <c r="U83" s="162"/>
      <c r="V83" s="154">
        <v>1</v>
      </c>
      <c r="W83" s="155" t="str">
        <f ca="1">W82</f>
        <v>2020-01-07</v>
      </c>
      <c r="X83" s="154"/>
      <c r="Y83" s="161" t="s">
        <v>89</v>
      </c>
      <c r="Z83" s="161" t="s">
        <v>89</v>
      </c>
      <c r="AA83" s="154">
        <v>0</v>
      </c>
      <c r="AB83" s="163" t="s">
        <v>89</v>
      </c>
      <c r="AC83" s="164" t="str">
        <f t="shared" si="77"/>
        <v>null</v>
      </c>
      <c r="AD83" s="157">
        <v>0</v>
      </c>
      <c r="AE83" s="81">
        <f t="shared" si="71"/>
        <v>532110078</v>
      </c>
      <c r="AF83" s="165"/>
      <c r="AG83" s="166"/>
      <c r="AH83" s="91">
        <f t="shared" si="57"/>
        <v>116666.66666666667</v>
      </c>
      <c r="AI83" s="93">
        <v>140000</v>
      </c>
      <c r="AJ83" s="114" t="str">
        <f>TEXT(DATE(YEAR($F$2),MONTH($F$2)+2,0),"ГГГГ-ММ-ДД")</f>
        <v>2020-02-29</v>
      </c>
      <c r="AK83" s="167" t="str">
        <f t="shared" si="59"/>
        <v>888532110078</v>
      </c>
      <c r="AL83" s="157" t="str">
        <f t="shared" si="60"/>
        <v>12100000301</v>
      </c>
      <c r="AM83" s="168"/>
      <c r="AN83" s="168"/>
      <c r="AO83" s="157" t="s">
        <v>89</v>
      </c>
      <c r="AP83" s="169" t="s">
        <v>89</v>
      </c>
      <c r="AQ83" s="157"/>
      <c r="AR83" s="157"/>
      <c r="AS83" s="170" t="str">
        <f>AK83</f>
        <v>888532110078</v>
      </c>
      <c r="AT83" s="167" t="str">
        <f t="shared" si="62"/>
        <v>5532110071</v>
      </c>
      <c r="AU83" s="171" t="str">
        <f t="shared" si="63"/>
        <v>9932110071</v>
      </c>
      <c r="AV83" s="171">
        <f t="shared" si="64"/>
        <v>1</v>
      </c>
      <c r="AW83" s="171" t="str">
        <f t="shared" si="65"/>
        <v>7732110071</v>
      </c>
      <c r="AX83" s="172" t="str">
        <f t="shared" si="66"/>
        <v>77532110078</v>
      </c>
      <c r="AY83" s="171">
        <v>0</v>
      </c>
      <c r="AZ83" s="171">
        <v>0</v>
      </c>
      <c r="BA83" s="77" t="str">
        <f t="shared" si="67"/>
        <v>2020-01-01</v>
      </c>
      <c r="BB83" s="155" t="str">
        <f t="shared" si="68"/>
        <v>2020-01-31</v>
      </c>
      <c r="BC83" s="173" t="s">
        <v>90</v>
      </c>
      <c r="BD83" s="156" t="str">
        <f t="shared" si="73"/>
        <v>d32110071</v>
      </c>
      <c r="BE83" s="156"/>
      <c r="BF83" s="156"/>
      <c r="BG83" s="156"/>
      <c r="BH83" s="174"/>
      <c r="BI83" s="174"/>
      <c r="BJ83" s="174"/>
      <c r="BK83" s="174"/>
      <c r="BL83" s="174"/>
      <c r="BM83" s="174"/>
      <c r="BN83" s="174"/>
      <c r="BO83" s="228"/>
      <c r="BP83" s="228"/>
      <c r="BQ83" s="160"/>
      <c r="BR83" s="175"/>
      <c r="BS83" s="175"/>
      <c r="BU83" s="357" t="str">
        <f t="shared" si="69"/>
        <v>insert into x_t_person (TMP_ID,ID) values (s_x_t_person.NEXTVAL, 77532110078);insert into x_mv_oebs_receipts_2(TMP_ID, INVOICE_EID, SUM, DT, DOC_DATE, COMISS_DATE, PAYMENT_NUMBER, SOURCE_TYPE) values (s_x_mv_oebs_receipts_2.NEXTVAL, 'Б-32110071-1', 140000, date'2020-02-29',date'2020-02-29', null, '888532110078' ,'PAYCASH');insert into x_yt_ar_direct_domain_stats (ID,IS_GRAY,DOMAIN,IS_BLACKLIST,SERVICE_ID,COST,BILLING_EXPORT_ID,FROM_DT,TILL_DT,SERVICE_ORDER_ID) values(s_x_yt_ar_direct_domain_stats.NEXTVAL, 0, 'd32110071', 0,1,3330000000,7732110071,  date'2020-01-01',to_date('2020-01-31'||' '||'23:59:59','YYYY-MM-DD HH24:MI:SS'),7732110071);</v>
      </c>
    </row>
    <row r="84" spans="1:73" s="151" customFormat="1" ht="15" customHeight="1" x14ac:dyDescent="0.35">
      <c r="A84" s="127">
        <v>31</v>
      </c>
      <c r="B84" s="128"/>
      <c r="C84" s="129" t="str">
        <f t="shared" si="42"/>
        <v>1210000031</v>
      </c>
      <c r="D84" s="129" t="str">
        <f t="shared" si="43"/>
        <v>1210000031/20</v>
      </c>
      <c r="E84" s="130" t="str">
        <f t="shared" si="70"/>
        <v>2020-01-01</v>
      </c>
      <c r="F84" s="130" t="str">
        <f t="shared" si="44"/>
        <v>2021-01-01</v>
      </c>
      <c r="G84" s="131" t="str">
        <f t="shared" si="45"/>
        <v>21210000031</v>
      </c>
      <c r="H84" s="132">
        <f t="shared" si="46"/>
        <v>2</v>
      </c>
      <c r="I84" s="133">
        <v>3</v>
      </c>
      <c r="J84" s="134">
        <f>J83+1</f>
        <v>32110072</v>
      </c>
      <c r="K84" s="129" t="str">
        <f t="shared" si="47"/>
        <v>Б-32110072-1</v>
      </c>
      <c r="L84" s="43" t="str">
        <f t="shared" si="48"/>
        <v>2020-01-01</v>
      </c>
      <c r="M84" s="129" t="s">
        <v>87</v>
      </c>
      <c r="N84" s="135">
        <f t="shared" si="74"/>
        <v>240000</v>
      </c>
      <c r="O84" s="129" t="s">
        <v>88</v>
      </c>
      <c r="P84" s="133">
        <v>1</v>
      </c>
      <c r="Q84" s="129">
        <v>20</v>
      </c>
      <c r="R84" s="136">
        <v>1</v>
      </c>
      <c r="S84" s="136">
        <v>1</v>
      </c>
      <c r="T84" s="52" t="str">
        <f>$K$2&amp;J84&amp;"1"</f>
        <v>4321100721</v>
      </c>
      <c r="U84" s="137" t="str">
        <f t="shared" si="75"/>
        <v>43211007211</v>
      </c>
      <c r="V84" s="129">
        <v>1</v>
      </c>
      <c r="W84" s="130" t="str">
        <f ca="1">TEXT(DATE(YEAR($F$2),MONTH($F$2),RANDBETWEEN(1,9)),"ГГГГ-ММ-ДД")</f>
        <v>2020-01-07</v>
      </c>
      <c r="X84" s="138" t="str">
        <f>TEXT(DATE(YEAR($F$2),MONTH($F$2)+3,1),"ГГГГ-ММ-ДД")</f>
        <v>2020-04-01</v>
      </c>
      <c r="Y84" s="139">
        <v>240000</v>
      </c>
      <c r="Z84" s="139">
        <f t="shared" si="76"/>
        <v>40000</v>
      </c>
      <c r="AA84" s="129">
        <v>0</v>
      </c>
      <c r="AB84" s="140" t="s">
        <v>89</v>
      </c>
      <c r="AC84" s="139">
        <f t="shared" si="77"/>
        <v>240000</v>
      </c>
      <c r="AD84" s="132">
        <v>0</v>
      </c>
      <c r="AE84" s="52">
        <f t="shared" si="71"/>
        <v>532110079</v>
      </c>
      <c r="AF84" s="141">
        <f>Y84-Z84</f>
        <v>200000</v>
      </c>
      <c r="AG84" s="142"/>
      <c r="AH84" s="58">
        <f t="shared" si="57"/>
        <v>83333.333333333343</v>
      </c>
      <c r="AI84" s="60">
        <f>100000</f>
        <v>100000</v>
      </c>
      <c r="AJ84" s="112" t="str">
        <f>TEXT(DATE(YEAR($F$2),MONTH($F$2)+2,0),"ГГГГ-ММ-ДД")</f>
        <v>2020-02-29</v>
      </c>
      <c r="AK84" s="143" t="str">
        <f t="shared" si="59"/>
        <v>888532110079</v>
      </c>
      <c r="AL84" s="132" t="str">
        <f t="shared" si="60"/>
        <v>12100000311</v>
      </c>
      <c r="AM84" s="144"/>
      <c r="AN84" s="144"/>
      <c r="AO84" s="132" t="s">
        <v>89</v>
      </c>
      <c r="AP84" s="145" t="s">
        <v>89</v>
      </c>
      <c r="AQ84" s="132"/>
      <c r="AR84" s="132"/>
      <c r="AS84" s="146" t="str">
        <f>AK84</f>
        <v>888532110079</v>
      </c>
      <c r="AT84" s="143" t="str">
        <f t="shared" si="62"/>
        <v>5532110072</v>
      </c>
      <c r="AU84" s="137" t="str">
        <f t="shared" si="63"/>
        <v>9932110072</v>
      </c>
      <c r="AV84" s="137">
        <f t="shared" si="64"/>
        <v>1</v>
      </c>
      <c r="AW84" s="137" t="str">
        <f t="shared" si="65"/>
        <v>7732110072</v>
      </c>
      <c r="AX84" s="147" t="str">
        <f t="shared" si="66"/>
        <v>77532110079</v>
      </c>
      <c r="AY84" s="137">
        <v>0</v>
      </c>
      <c r="AZ84" s="137">
        <v>0</v>
      </c>
      <c r="BA84" s="43" t="str">
        <f t="shared" si="67"/>
        <v>2020-01-01</v>
      </c>
      <c r="BB84" s="130" t="str">
        <f t="shared" si="68"/>
        <v>2020-01-31</v>
      </c>
      <c r="BC84" s="148" t="s">
        <v>90</v>
      </c>
      <c r="BD84" s="131" t="str">
        <f t="shared" si="73"/>
        <v>d32110072</v>
      </c>
      <c r="BE84" s="131"/>
      <c r="BF84" s="131"/>
      <c r="BG84" s="131"/>
      <c r="BH84" s="149"/>
      <c r="BI84" s="149"/>
      <c r="BJ84" s="149"/>
      <c r="BK84" s="149"/>
      <c r="BL84" s="149"/>
      <c r="BM84" s="149"/>
      <c r="BN84" s="149"/>
      <c r="BO84" s="229" t="s">
        <v>142</v>
      </c>
      <c r="BP84" s="229">
        <v>1</v>
      </c>
      <c r="BQ84" s="135">
        <f>AF84</f>
        <v>200000</v>
      </c>
      <c r="BR84" s="150">
        <f>BQ84*0.13</f>
        <v>26000</v>
      </c>
      <c r="BS84" s="150">
        <f t="shared" si="78"/>
        <v>26000</v>
      </c>
      <c r="BU84" s="357" t="str">
        <f t="shared" ca="1" si="69"/>
        <v>insert into x_t_contract2(TMP_ID,ID,EXTERNAL_ID,CLIENT_ID) values(s_x_t_contract2.NEXTVAL, 1210000031, '1210000031/20',21210000031);insert into x_t_contract_collateral(TMP_ID,ID,CONTRACT2_ID,DT,IS_SIGNED) values(s_x_t_contract_collateral.NEXTVAL, 12100000311, 1210000031, date'2020-01-01', date'2020-01-01');insert into x_mv_contract_signed_attr (TMP_ID,CONTRACT_ID,COLLATERAL_ID,CODE,VALUE_DT) values (s_x_mv_contract_signed_attr.NEXTVAL, 1210000031, 12100000311,'FINISH_DT' ,date'2021-01-01');insert into x_mv_contract_signed_attr_hist(TMP_ID,VALUE_NUM,UPDATE_DT,CONTRACT2_ID,CODE,CL_DT,STAMP,DT) values(s_x_mv_contract_signed_attr_hist.NEXTVAL, 1, date'2020-01-01', 1210000031,'FIRM',date'2020-01-01',888532110079,date'2020-01-01');insert into x_mv_contract_signed_attr_hist(TMP_ID,VALUE_NUM,UPDATE_DT,CONTRACT2_ID,CODE,CL_DT,STAMP,DT) values(s_x_mv_contract_signed_attr_hist.NEXTVAL, 2, date'2020-01-01', 1210000031,'WHOLESALE_AGENT_PREMIUM_AWARDS_SCALE_TYPE',date'2020-01-01',888532110079,date'2020-01-01');insert into x_mv_contract_signed_attr_hist(TMP_ID,VALUE_NUM,UPDATE_DT,CONTRACT2_ID,CODE,CL_DT,STAMP,DT) values(s_x_mv_contract_signed_attr_hist.NEXTVAL, 3, date'2020-01-01', 1210000031,'PAYMENT_TYPE',date'2020-01-01',888532110079,date'2020-01-01');insert into x_t_invoice (TMP_ID,ID,DT, CLIENT_ID,EXTERNAL_ID,CONTRACT_ID,TOTAL_SUM,CURRENCY,DISCOUNT_TYPE,COMMISSION_TYPE,TYPE,LOYAL_CLIENTS,NDS,NDS_PCT,PERSON_ID) values (s_x_t_invoice.NEXTVAL, 32110072, date'2020-01-01',21210000031,'Б-32110072-1',1210000031,240000,'RUR',1,1,'y_invoice',0,1,20, 77532110079);insert into x_t_person (TMP_ID,ID) values (s_x_t_person.NEXTVAL, 77532110079);insert into x_t_act_internal(TMP_ID,ID,DT,CLIENT_ID,INVOICE_ID,HIDDEN,AMOUNT,EXTERNAL_ID,PAYMENT_TERM_DT,IS_LOYAL,TYPE) values (s_x_t_act_internal.NEXTVAL, 4321100721,date'2020-01-07',21210000031, 32110072    ,1,  240000  ,'43211007211',date'2020-04-01', 0,'generic');insert into x_t_act_trans(TMP_ID, ACT_ID, CONSUME_ID, AMOUNT, AMOUNT_NDS, AMOUNT_NSP, NETTING, COMMISSION_TYPE) values (s_x_t_act_trans.NEXTVAL, 4321100721,  5532110072, 240000, 40000,  0,null, 1);insert into x_t_consume (TMP_ID, ID, PARENT_ORDER_ID) values (s_x_t_consume.NEXTVAL, 5532110072,  9932110072);insert into x_t_order(TMP_ID, ID, SERVICE_ID, SERVICE_ORDER_ID, CLIENT_ID) values (s_x_t_order.NEXTVAL, 9932110072,  1,  7732110072,  532110079 );insert into x_mv_oebs_receipts_2(TMP_ID, INVOICE_EID, SUM, DT, DOC_DATE, COMISS_DATE, PAYMENT_NUMBER, SOURCE_TYPE) values (s_x_mv_oebs_receipts_2.NEXTVAL, 'Б-32110072-1', 100000, date'2020-02-29',date'2020-02-29', null, '888532110079' ,'PAYCASH');insert into x_yt_ar_direct_domain_stats (ID,IS_GRAY,DOMAIN,IS_BLACKLIST,SERVICE_ID,COST,BILLING_EXPORT_ID,FROM_DT,TILL_DT,SERVICE_ORDER_ID) values(s_x_yt_ar_direct_domain_stats.NEXTVAL, 0, 'd32110072', 0,1,3330000000,7732110072,  date'2020-01-01',to_date('2020-01-31'||' '||'23:59:59','YYYY-MM-DD HH24:MI:SS'),7732110072);</v>
      </c>
    </row>
    <row r="85" spans="1:73" s="177" customFormat="1" ht="15" customHeight="1" thickBot="1" x14ac:dyDescent="0.4">
      <c r="A85" s="152">
        <v>31</v>
      </c>
      <c r="B85" s="153"/>
      <c r="C85" s="154" t="str">
        <f t="shared" si="42"/>
        <v>1210000031</v>
      </c>
      <c r="D85" s="154" t="str">
        <f t="shared" si="43"/>
        <v>1210000031/20</v>
      </c>
      <c r="E85" s="155" t="str">
        <f t="shared" si="70"/>
        <v>2020-01-01</v>
      </c>
      <c r="F85" s="155" t="str">
        <f t="shared" si="44"/>
        <v>2021-01-01</v>
      </c>
      <c r="G85" s="156" t="str">
        <f t="shared" si="45"/>
        <v>21210000031</v>
      </c>
      <c r="H85" s="157">
        <f t="shared" si="46"/>
        <v>2</v>
      </c>
      <c r="I85" s="158">
        <v>3</v>
      </c>
      <c r="J85" s="159">
        <f>J84</f>
        <v>32110072</v>
      </c>
      <c r="K85" s="154" t="str">
        <f t="shared" si="47"/>
        <v>Б-32110072-1</v>
      </c>
      <c r="L85" s="77" t="str">
        <f t="shared" si="48"/>
        <v>2020-01-01</v>
      </c>
      <c r="M85" s="154" t="s">
        <v>87</v>
      </c>
      <c r="N85" s="160" t="str">
        <f t="shared" si="74"/>
        <v>null</v>
      </c>
      <c r="O85" s="154" t="s">
        <v>88</v>
      </c>
      <c r="P85" s="158">
        <v>1</v>
      </c>
      <c r="Q85" s="154">
        <v>20</v>
      </c>
      <c r="R85" s="161">
        <v>1</v>
      </c>
      <c r="S85" s="161">
        <v>1</v>
      </c>
      <c r="T85" s="85"/>
      <c r="U85" s="162"/>
      <c r="V85" s="154">
        <v>1</v>
      </c>
      <c r="W85" s="155" t="str">
        <f ca="1">W84</f>
        <v>2020-01-07</v>
      </c>
      <c r="X85" s="154"/>
      <c r="Y85" s="161" t="s">
        <v>89</v>
      </c>
      <c r="Z85" s="161" t="s">
        <v>89</v>
      </c>
      <c r="AA85" s="154">
        <v>0</v>
      </c>
      <c r="AB85" s="163" t="s">
        <v>89</v>
      </c>
      <c r="AC85" s="164" t="str">
        <f t="shared" si="77"/>
        <v>null</v>
      </c>
      <c r="AD85" s="157">
        <v>0</v>
      </c>
      <c r="AE85" s="81">
        <f t="shared" si="71"/>
        <v>532110080</v>
      </c>
      <c r="AF85" s="165"/>
      <c r="AG85" s="166"/>
      <c r="AH85" s="91">
        <f t="shared" si="57"/>
        <v>116666.66666666667</v>
      </c>
      <c r="AI85" s="93">
        <v>140000</v>
      </c>
      <c r="AJ85" s="114" t="str">
        <f>TEXT(DATE(YEAR($F$2),MONTH($F$2)+3,0),"ГГГГ-ММ-ДД")</f>
        <v>2020-03-31</v>
      </c>
      <c r="AK85" s="167" t="str">
        <f t="shared" si="59"/>
        <v>888532110080</v>
      </c>
      <c r="AL85" s="157" t="str">
        <f t="shared" si="60"/>
        <v>12100000311</v>
      </c>
      <c r="AM85" s="168"/>
      <c r="AN85" s="168"/>
      <c r="AO85" s="157" t="s">
        <v>89</v>
      </c>
      <c r="AP85" s="169" t="s">
        <v>89</v>
      </c>
      <c r="AQ85" s="157"/>
      <c r="AR85" s="157"/>
      <c r="AS85" s="170" t="str">
        <f>AK85</f>
        <v>888532110080</v>
      </c>
      <c r="AT85" s="167" t="str">
        <f t="shared" si="62"/>
        <v>5532110072</v>
      </c>
      <c r="AU85" s="171" t="str">
        <f t="shared" si="63"/>
        <v>9932110072</v>
      </c>
      <c r="AV85" s="171">
        <f t="shared" si="64"/>
        <v>1</v>
      </c>
      <c r="AW85" s="171" t="str">
        <f t="shared" si="65"/>
        <v>7732110072</v>
      </c>
      <c r="AX85" s="172" t="str">
        <f t="shared" si="66"/>
        <v>77532110080</v>
      </c>
      <c r="AY85" s="171">
        <v>0</v>
      </c>
      <c r="AZ85" s="171">
        <v>0</v>
      </c>
      <c r="BA85" s="77" t="str">
        <f t="shared" si="67"/>
        <v>2020-01-01</v>
      </c>
      <c r="BB85" s="155" t="str">
        <f t="shared" si="68"/>
        <v>2020-01-31</v>
      </c>
      <c r="BC85" s="173" t="s">
        <v>90</v>
      </c>
      <c r="BD85" s="156" t="str">
        <f t="shared" si="73"/>
        <v>d32110072</v>
      </c>
      <c r="BE85" s="156"/>
      <c r="BF85" s="156"/>
      <c r="BG85" s="156"/>
      <c r="BH85" s="174"/>
      <c r="BI85" s="174"/>
      <c r="BJ85" s="174"/>
      <c r="BK85" s="174"/>
      <c r="BL85" s="174"/>
      <c r="BM85" s="174"/>
      <c r="BN85" s="174"/>
      <c r="BO85" s="228" t="s">
        <v>143</v>
      </c>
      <c r="BP85" s="228"/>
      <c r="BQ85" s="160"/>
      <c r="BR85" s="175"/>
      <c r="BS85" s="175"/>
      <c r="BU85" s="357" t="str">
        <f t="shared" si="69"/>
        <v>insert into x_t_person (TMP_ID,ID) values (s_x_t_person.NEXTVAL, 77532110080);insert into x_mv_oebs_receipts_2(TMP_ID, INVOICE_EID, SUM, DT, DOC_DATE, COMISS_DATE, PAYMENT_NUMBER, SOURCE_TYPE) values (s_x_mv_oebs_receipts_2.NEXTVAL, 'Б-32110072-1', 140000, date'2020-03-31',date'2020-03-31', null, '888532110080' ,'PAYCASH');insert into x_yt_ar_direct_domain_stats (ID,IS_GRAY,DOMAIN,IS_BLACKLIST,SERVICE_ID,COST,BILLING_EXPORT_ID,FROM_DT,TILL_DT,SERVICE_ORDER_ID) values(s_x_yt_ar_direct_domain_stats.NEXTVAL, 0, 'd32110072', 0,1,3330000000,7732110072,  date'2020-01-01',to_date('2020-01-31'||' '||'23:59:59','YYYY-MM-DD HH24:MI:SS'),7732110072);</v>
      </c>
    </row>
    <row r="86" spans="1:73" s="195" customFormat="1" ht="15.5" customHeight="1" x14ac:dyDescent="0.35">
      <c r="A86" s="127">
        <v>32</v>
      </c>
      <c r="B86" s="178"/>
      <c r="C86" s="42" t="str">
        <f t="shared" si="42"/>
        <v>1210000032</v>
      </c>
      <c r="D86" s="42" t="str">
        <f t="shared" si="43"/>
        <v>1210000032/20</v>
      </c>
      <c r="E86" s="43" t="str">
        <f t="shared" si="70"/>
        <v>2020-01-01</v>
      </c>
      <c r="F86" s="43" t="str">
        <f t="shared" si="44"/>
        <v>2021-01-01</v>
      </c>
      <c r="G86" s="44" t="str">
        <f t="shared" si="45"/>
        <v>21210000032</v>
      </c>
      <c r="H86" s="45">
        <f t="shared" si="46"/>
        <v>2</v>
      </c>
      <c r="I86" s="179">
        <v>3</v>
      </c>
      <c r="J86" s="180">
        <f>J85+1</f>
        <v>32110073</v>
      </c>
      <c r="K86" s="42" t="str">
        <f t="shared" si="47"/>
        <v>Б-32110073-1</v>
      </c>
      <c r="L86" s="43" t="str">
        <f t="shared" si="48"/>
        <v>2020-01-01</v>
      </c>
      <c r="M86" s="42" t="s">
        <v>87</v>
      </c>
      <c r="N86" s="181">
        <f t="shared" si="74"/>
        <v>30000</v>
      </c>
      <c r="O86" s="42" t="s">
        <v>88</v>
      </c>
      <c r="P86" s="179">
        <v>1</v>
      </c>
      <c r="Q86" s="42">
        <v>20</v>
      </c>
      <c r="R86" s="182">
        <f>S86</f>
        <v>7</v>
      </c>
      <c r="S86" s="182">
        <v>7</v>
      </c>
      <c r="T86" s="52" t="str">
        <f t="shared" ref="T86:T127" si="80">$K$2&amp;J86&amp;"1"</f>
        <v>4321100731</v>
      </c>
      <c r="U86" s="183" t="str">
        <f t="shared" ref="U86:U127" si="81">T86&amp;1</f>
        <v>43211007311</v>
      </c>
      <c r="V86" s="42">
        <v>1</v>
      </c>
      <c r="W86" s="43" t="str">
        <f t="shared" ref="W86:W127" ca="1" si="82">TEXT(DATE(YEAR($F$2),MONTH($F$2),RANDBETWEEN(1,9)),"ГГГГ-ММ-ДД")</f>
        <v>2020-01-08</v>
      </c>
      <c r="X86" s="184" t="str">
        <f t="shared" ref="X86:X92" si="83">TEXT(DATE(YEAR($F$2),MONTH($F$2)+1,1),"ГГГГ-ММ-ДД")</f>
        <v>2020-02-01</v>
      </c>
      <c r="Y86" s="185">
        <v>30000</v>
      </c>
      <c r="Z86" s="185">
        <f t="shared" ref="Z86:Z127" si="84">Y86-(Y86/1.2)</f>
        <v>5000</v>
      </c>
      <c r="AA86" s="42">
        <v>0</v>
      </c>
      <c r="AB86" s="186" t="s">
        <v>89</v>
      </c>
      <c r="AC86" s="185">
        <f t="shared" si="77"/>
        <v>30000</v>
      </c>
      <c r="AD86" s="45">
        <v>0</v>
      </c>
      <c r="AE86" s="52">
        <f t="shared" si="71"/>
        <v>532110081</v>
      </c>
      <c r="AF86" s="187">
        <f t="shared" ref="AF86:AF127" si="85">Y86-Z86</f>
        <v>25000</v>
      </c>
      <c r="AG86" s="188"/>
      <c r="AH86" s="58">
        <f t="shared" si="57"/>
        <v>25000</v>
      </c>
      <c r="AI86" s="60">
        <f t="shared" ref="AI86:AI105" si="86">Y86</f>
        <v>30000</v>
      </c>
      <c r="AJ86" s="49" t="str">
        <f t="shared" ref="AJ86:AJ127" si="87">TEXT(DATE(YEAR($F$2),MONTH($F$2)+1,0),"ГГГГ-ММ-ДД")</f>
        <v>2020-01-31</v>
      </c>
      <c r="AK86" s="189" t="str">
        <f t="shared" si="59"/>
        <v>888532110081</v>
      </c>
      <c r="AL86" s="45" t="str">
        <f t="shared" si="60"/>
        <v>12100000321</v>
      </c>
      <c r="AM86" s="190"/>
      <c r="AN86" s="190"/>
      <c r="AO86" s="45" t="s">
        <v>89</v>
      </c>
      <c r="AP86" s="145" t="s">
        <v>89</v>
      </c>
      <c r="AQ86" s="45"/>
      <c r="AR86" s="45"/>
      <c r="AS86" s="191" t="str">
        <f t="shared" ref="AS86:AS148" si="88">AK86</f>
        <v>888532110081</v>
      </c>
      <c r="AT86" s="189" t="str">
        <f t="shared" si="62"/>
        <v>5532110073</v>
      </c>
      <c r="AU86" s="183" t="str">
        <f t="shared" si="63"/>
        <v>9932110073</v>
      </c>
      <c r="AV86" s="183">
        <f t="shared" si="64"/>
        <v>7</v>
      </c>
      <c r="AW86" s="183" t="str">
        <f t="shared" si="65"/>
        <v>7732110073</v>
      </c>
      <c r="AX86" s="147" t="str">
        <f t="shared" si="66"/>
        <v>77532110081</v>
      </c>
      <c r="AY86" s="183">
        <v>0</v>
      </c>
      <c r="AZ86" s="183">
        <v>0</v>
      </c>
      <c r="BA86" s="43" t="str">
        <f t="shared" si="67"/>
        <v>2020-01-01</v>
      </c>
      <c r="BB86" s="43" t="str">
        <f t="shared" si="68"/>
        <v>2020-01-31</v>
      </c>
      <c r="BC86" s="192" t="s">
        <v>90</v>
      </c>
      <c r="BD86" s="44" t="str">
        <f t="shared" ref="BD86:BD148" si="89">"a"&amp;J86</f>
        <v>a32110073</v>
      </c>
      <c r="BE86" s="189"/>
      <c r="BF86" s="189"/>
      <c r="BG86" s="186"/>
      <c r="BH86" s="149"/>
      <c r="BI86" s="149"/>
      <c r="BJ86" s="149"/>
      <c r="BK86" s="149"/>
      <c r="BL86" s="149"/>
      <c r="BM86" s="149"/>
      <c r="BN86" s="149"/>
      <c r="BO86" s="241" t="s">
        <v>144</v>
      </c>
      <c r="BP86" s="328">
        <v>7</v>
      </c>
      <c r="BQ86" s="194">
        <f>SUM(AF86:AF90)</f>
        <v>158333.33333333334</v>
      </c>
      <c r="BR86" s="194">
        <f>BQ86*0.05</f>
        <v>7916.6666666666679</v>
      </c>
      <c r="BS86" s="194">
        <f>BR86</f>
        <v>7916.6666666666679</v>
      </c>
      <c r="BU86" s="357" t="str">
        <f t="shared" ca="1" si="69"/>
        <v>insert into x_t_contract2(TMP_ID,ID,EXTERNAL_ID,CLIENT_ID) values(s_x_t_contract2.NEXTVAL, 1210000032, '1210000032/20',21210000032);insert into x_t_contract_collateral(TMP_ID,ID,CONTRACT2_ID,DT,IS_SIGNED) values(s_x_t_contract_collateral.NEXTVAL, 12100000321, 1210000032, date'2020-01-01', date'2020-01-01');insert into x_mv_contract_signed_attr (TMP_ID,CONTRACT_ID,COLLATERAL_ID,CODE,VALUE_DT) values (s_x_mv_contract_signed_attr.NEXTVAL, 1210000032, 12100000321,'FINISH_DT' ,date'2021-01-01');insert into x_mv_contract_signed_attr_hist(TMP_ID,VALUE_NUM,UPDATE_DT,CONTRACT2_ID,CODE,CL_DT,STAMP,DT) values(s_x_mv_contract_signed_attr_hist.NEXTVAL, 1, date'2020-01-01', 1210000032,'FIRM',date'2020-01-01',888532110081,date'2020-01-01');insert into x_mv_contract_signed_attr_hist(TMP_ID,VALUE_NUM,UPDATE_DT,CONTRACT2_ID,CODE,CL_DT,STAMP,DT) values(s_x_mv_contract_signed_attr_hist.NEXTVAL, 2, date'2020-01-01', 1210000032,'WHOLESALE_AGENT_PREMIUM_AWARDS_SCALE_TYPE',date'2020-01-01',888532110081,date'2020-01-01');insert into x_mv_contract_signed_attr_hist(TMP_ID,VALUE_NUM,UPDATE_DT,CONTRACT2_ID,CODE,CL_DT,STAMP,DT) values(s_x_mv_contract_signed_attr_hist.NEXTVAL, 3, date'2020-01-01', 1210000032,'PAYMENT_TYPE',date'2020-01-01',888532110081,date'2020-01-01');insert into x_t_invoice (TMP_ID,ID,DT, CLIENT_ID,EXTERNAL_ID,CONTRACT_ID,TOTAL_SUM,CURRENCY,DISCOUNT_TYPE,COMMISSION_TYPE,TYPE,LOYAL_CLIENTS,NDS,NDS_PCT,PERSON_ID) values (s_x_t_invoice.NEXTVAL, 32110073, date'2020-01-01',21210000032,'Б-32110073-1',1210000032,30000,'RUR',7,7,'y_invoice',0,1,20, 77532110081);insert into x_t_person (TMP_ID,ID) values (s_x_t_person.NEXTVAL, 77532110081);insert into x_t_act_internal(TMP_ID,ID,DT,CLIENT_ID,INVOICE_ID,HIDDEN,AMOUNT,EXTERNAL_ID,PAYMENT_TERM_DT,IS_LOYAL,TYPE) values (s_x_t_act_internal.NEXTVAL, 4321100731,date'2020-01-08',21210000032, 32110073    ,1,  30000  ,'43211007311',date'2020-02-01', 0,'generic');insert into x_t_act_trans(TMP_ID, ACT_ID, CONSUME_ID, AMOUNT, AMOUNT_NDS, AMOUNT_NSP, NETTING, COMMISSION_TYPE) values (s_x_t_act_trans.NEXTVAL, 4321100731,  5532110073, 30000, 5000,  0,null, 7);insert into x_t_consume (TMP_ID, ID, PARENT_ORDER_ID) values (s_x_t_consume.NEXTVAL, 5532110073,  9932110073);insert into x_t_order(TMP_ID, ID, SERVICE_ID, SERVICE_ORDER_ID, CLIENT_ID) values (s_x_t_order.NEXTVAL, 9932110073,  7,  7732110073,  532110081 );insert into x_mv_oebs_receipts_2(TMP_ID, INVOICE_EID, SUM, DT, DOC_DATE, COMISS_DATE, PAYMENT_NUMBER, SOURCE_TYPE) values (s_x_mv_oebs_receipts_2.NEXTVAL, 'Б-32110073-1', 30000, date'2020-01-31',date'2020-01-31', null, '888532110081' ,'PAYCASH');insert into x_yt_ar_direct_domain_stats (ID,IS_GRAY,DOMAIN,IS_BLACKLIST,SERVICE_ID,COST,BILLING_EXPORT_ID,FROM_DT,TILL_DT,SERVICE_ORDER_ID) values(s_x_yt_ar_direct_domain_stats.NEXTVAL, 0, 'a32110073', 0,7,3330000000,7732110073,  date'2020-01-01',to_date('2020-01-31'||' '||'23:59:59','YYYY-MM-DD HH24:MI:SS'),7732110073);</v>
      </c>
    </row>
    <row r="87" spans="1:73" s="195" customFormat="1" x14ac:dyDescent="0.35">
      <c r="A87" s="127">
        <v>32</v>
      </c>
      <c r="B87" s="178"/>
      <c r="C87" s="42" t="str">
        <f t="shared" si="42"/>
        <v>1210000032</v>
      </c>
      <c r="D87" s="42" t="str">
        <f t="shared" si="43"/>
        <v>1210000032/20</v>
      </c>
      <c r="E87" s="43" t="str">
        <f t="shared" si="70"/>
        <v>2020-01-01</v>
      </c>
      <c r="F87" s="43" t="str">
        <f t="shared" si="44"/>
        <v>2021-01-01</v>
      </c>
      <c r="G87" s="44" t="str">
        <f t="shared" si="45"/>
        <v>21210000032</v>
      </c>
      <c r="H87" s="45">
        <f t="shared" si="46"/>
        <v>2</v>
      </c>
      <c r="I87" s="179">
        <v>3</v>
      </c>
      <c r="J87" s="180">
        <f t="shared" si="79"/>
        <v>32110074</v>
      </c>
      <c r="K87" s="42" t="str">
        <f t="shared" si="47"/>
        <v>Б-32110074-1</v>
      </c>
      <c r="L87" s="43" t="str">
        <f t="shared" si="48"/>
        <v>2020-01-01</v>
      </c>
      <c r="M87" s="42" t="s">
        <v>87</v>
      </c>
      <c r="N87" s="181">
        <f t="shared" si="74"/>
        <v>40000</v>
      </c>
      <c r="O87" s="42" t="s">
        <v>88</v>
      </c>
      <c r="P87" s="179">
        <v>1</v>
      </c>
      <c r="Q87" s="42">
        <v>20</v>
      </c>
      <c r="R87" s="182">
        <f>S87</f>
        <v>7</v>
      </c>
      <c r="S87" s="182">
        <v>7</v>
      </c>
      <c r="T87" s="52" t="str">
        <f t="shared" si="80"/>
        <v>4321100741</v>
      </c>
      <c r="U87" s="183" t="str">
        <f t="shared" si="81"/>
        <v>43211007411</v>
      </c>
      <c r="V87" s="42">
        <v>1</v>
      </c>
      <c r="W87" s="43" t="str">
        <f t="shared" ca="1" si="82"/>
        <v>2020-01-07</v>
      </c>
      <c r="X87" s="184" t="str">
        <f t="shared" si="83"/>
        <v>2020-02-01</v>
      </c>
      <c r="Y87" s="185">
        <v>40000</v>
      </c>
      <c r="Z87" s="185">
        <f t="shared" si="84"/>
        <v>6666.6666666666642</v>
      </c>
      <c r="AA87" s="42">
        <v>0</v>
      </c>
      <c r="AB87" s="186" t="s">
        <v>89</v>
      </c>
      <c r="AC87" s="185">
        <f t="shared" si="77"/>
        <v>40000</v>
      </c>
      <c r="AD87" s="45">
        <v>0</v>
      </c>
      <c r="AE87" s="52">
        <f t="shared" si="71"/>
        <v>532110082</v>
      </c>
      <c r="AF87" s="187">
        <f t="shared" si="85"/>
        <v>33333.333333333336</v>
      </c>
      <c r="AG87" s="188"/>
      <c r="AH87" s="58">
        <f t="shared" si="57"/>
        <v>33333.333333333336</v>
      </c>
      <c r="AI87" s="60">
        <f t="shared" si="86"/>
        <v>40000</v>
      </c>
      <c r="AJ87" s="49" t="str">
        <f t="shared" si="87"/>
        <v>2020-01-31</v>
      </c>
      <c r="AK87" s="189" t="str">
        <f t="shared" si="59"/>
        <v>888532110082</v>
      </c>
      <c r="AL87" s="45" t="str">
        <f t="shared" si="60"/>
        <v>12100000321</v>
      </c>
      <c r="AM87" s="190"/>
      <c r="AN87" s="190"/>
      <c r="AO87" s="45" t="s">
        <v>89</v>
      </c>
      <c r="AP87" s="145" t="s">
        <v>89</v>
      </c>
      <c r="AQ87" s="45"/>
      <c r="AR87" s="45"/>
      <c r="AS87" s="191" t="str">
        <f t="shared" si="88"/>
        <v>888532110082</v>
      </c>
      <c r="AT87" s="189" t="str">
        <f t="shared" si="62"/>
        <v>5532110074</v>
      </c>
      <c r="AU87" s="183" t="str">
        <f t="shared" si="63"/>
        <v>9932110074</v>
      </c>
      <c r="AV87" s="183">
        <f t="shared" si="64"/>
        <v>7</v>
      </c>
      <c r="AW87" s="183" t="str">
        <f t="shared" si="65"/>
        <v>7732110074</v>
      </c>
      <c r="AX87" s="147" t="str">
        <f t="shared" si="66"/>
        <v>77532110082</v>
      </c>
      <c r="AY87" s="183">
        <v>0</v>
      </c>
      <c r="AZ87" s="183">
        <v>0</v>
      </c>
      <c r="BA87" s="43" t="str">
        <f t="shared" si="67"/>
        <v>2020-01-01</v>
      </c>
      <c r="BB87" s="43" t="str">
        <f t="shared" si="68"/>
        <v>2020-01-31</v>
      </c>
      <c r="BC87" s="192" t="s">
        <v>90</v>
      </c>
      <c r="BD87" s="44" t="str">
        <f t="shared" si="89"/>
        <v>a32110074</v>
      </c>
      <c r="BE87" s="189"/>
      <c r="BF87" s="189"/>
      <c r="BG87" s="186"/>
      <c r="BH87" s="149"/>
      <c r="BI87" s="149"/>
      <c r="BJ87" s="149"/>
      <c r="BK87" s="149"/>
      <c r="BL87" s="149"/>
      <c r="BM87" s="149"/>
      <c r="BN87" s="149"/>
      <c r="BO87" s="241" t="s">
        <v>145</v>
      </c>
      <c r="BP87" s="328">
        <v>1</v>
      </c>
      <c r="BQ87" s="194">
        <f>AF91</f>
        <v>16666.666666666668</v>
      </c>
      <c r="BR87" s="194">
        <f>BQ87*0.13</f>
        <v>2166.666666666667</v>
      </c>
      <c r="BS87" s="194">
        <f>BR87</f>
        <v>2166.666666666667</v>
      </c>
      <c r="BU87" s="357" t="str">
        <f t="shared" ca="1" si="69"/>
        <v>insert into x_t_invoice (TMP_ID,ID,DT, CLIENT_ID,EXTERNAL_ID,CONTRACT_ID,TOTAL_SUM,CURRENCY,DISCOUNT_TYPE,COMMISSION_TYPE,TYPE,LOYAL_CLIENTS,NDS,NDS_PCT,PERSON_ID) values (s_x_t_invoice.NEXTVAL, 32110074, date'2020-01-01',21210000032,'Б-32110074-1',1210000032,40000,'RUR',7,7,'y_invoice',0,1,20, 77532110082);insert into x_t_person (TMP_ID,ID) values (s_x_t_person.NEXTVAL, 77532110082);insert into x_t_act_internal(TMP_ID,ID,DT,CLIENT_ID,INVOICE_ID,HIDDEN,AMOUNT,EXTERNAL_ID,PAYMENT_TERM_DT,IS_LOYAL,TYPE) values (s_x_t_act_internal.NEXTVAL, 4321100741,date'2020-01-07',21210000032, 32110074    ,1,  40000  ,'43211007411',date'2020-02-01', 0,'generic');insert into x_t_act_trans(TMP_ID, ACT_ID, CONSUME_ID, AMOUNT, AMOUNT_NDS, AMOUNT_NSP, NETTING, COMMISSION_TYPE) values (s_x_t_act_trans.NEXTVAL, 4321100741,  5532110074, 40000, 6666.66666666666,  0,null, 7);insert into x_t_consume (TMP_ID, ID, PARENT_ORDER_ID) values (s_x_t_consume.NEXTVAL, 5532110074,  9932110074);insert into x_t_order(TMP_ID, ID, SERVICE_ID, SERVICE_ORDER_ID, CLIENT_ID) values (s_x_t_order.NEXTVAL, 9932110074,  7,  7732110074,  532110082 );insert into x_mv_oebs_receipts_2(TMP_ID, INVOICE_EID, SUM, DT, DOC_DATE, COMISS_DATE, PAYMENT_NUMBER, SOURCE_TYPE) values (s_x_mv_oebs_receipts_2.NEXTVAL, 'Б-32110074-1', 40000, date'2020-01-31',date'2020-01-31', null, '888532110082' ,'PAYCASH');insert into x_yt_ar_direct_domain_stats (ID,IS_GRAY,DOMAIN,IS_BLACKLIST,SERVICE_ID,COST,BILLING_EXPORT_ID,FROM_DT,TILL_DT,SERVICE_ORDER_ID) values(s_x_yt_ar_direct_domain_stats.NEXTVAL, 0, 'a32110074', 0,7,3330000000,7732110074,  date'2020-01-01',to_date('2020-01-31'||' '||'23:59:59','YYYY-MM-DD HH24:MI:SS'),7732110074);</v>
      </c>
    </row>
    <row r="88" spans="1:73" s="195" customFormat="1" x14ac:dyDescent="0.35">
      <c r="A88" s="127">
        <v>32</v>
      </c>
      <c r="B88" s="178"/>
      <c r="C88" s="42" t="str">
        <f t="shared" si="42"/>
        <v>1210000032</v>
      </c>
      <c r="D88" s="42" t="str">
        <f t="shared" si="43"/>
        <v>1210000032/20</v>
      </c>
      <c r="E88" s="43" t="str">
        <f t="shared" si="70"/>
        <v>2020-01-01</v>
      </c>
      <c r="F88" s="43" t="str">
        <f t="shared" si="44"/>
        <v>2021-01-01</v>
      </c>
      <c r="G88" s="44" t="str">
        <f t="shared" si="45"/>
        <v>21210000032</v>
      </c>
      <c r="H88" s="45">
        <f t="shared" si="46"/>
        <v>2</v>
      </c>
      <c r="I88" s="179">
        <v>3</v>
      </c>
      <c r="J88" s="180">
        <f t="shared" si="79"/>
        <v>32110075</v>
      </c>
      <c r="K88" s="42" t="str">
        <f t="shared" si="47"/>
        <v>Б-32110075-1</v>
      </c>
      <c r="L88" s="43" t="str">
        <f t="shared" si="48"/>
        <v>2020-01-01</v>
      </c>
      <c r="M88" s="42" t="s">
        <v>87</v>
      </c>
      <c r="N88" s="181">
        <f t="shared" si="74"/>
        <v>40000</v>
      </c>
      <c r="O88" s="42" t="s">
        <v>88</v>
      </c>
      <c r="P88" s="179">
        <v>1</v>
      </c>
      <c r="Q88" s="42">
        <v>20</v>
      </c>
      <c r="R88" s="182">
        <f>S88</f>
        <v>7</v>
      </c>
      <c r="S88" s="182">
        <v>7</v>
      </c>
      <c r="T88" s="52" t="str">
        <f t="shared" si="80"/>
        <v>4321100751</v>
      </c>
      <c r="U88" s="183" t="str">
        <f t="shared" si="81"/>
        <v>43211007511</v>
      </c>
      <c r="V88" s="42">
        <v>1</v>
      </c>
      <c r="W88" s="43" t="str">
        <f t="shared" ca="1" si="82"/>
        <v>2020-01-02</v>
      </c>
      <c r="X88" s="184" t="str">
        <f t="shared" si="83"/>
        <v>2020-02-01</v>
      </c>
      <c r="Y88" s="185">
        <v>40000</v>
      </c>
      <c r="Z88" s="185">
        <f t="shared" si="84"/>
        <v>6666.6666666666642</v>
      </c>
      <c r="AA88" s="42">
        <v>0</v>
      </c>
      <c r="AB88" s="186" t="s">
        <v>89</v>
      </c>
      <c r="AC88" s="185">
        <f t="shared" si="77"/>
        <v>40000</v>
      </c>
      <c r="AD88" s="45">
        <v>0</v>
      </c>
      <c r="AE88" s="52">
        <f t="shared" si="71"/>
        <v>532110083</v>
      </c>
      <c r="AF88" s="187">
        <f t="shared" si="85"/>
        <v>33333.333333333336</v>
      </c>
      <c r="AG88" s="188"/>
      <c r="AH88" s="58">
        <f t="shared" si="57"/>
        <v>33333.333333333336</v>
      </c>
      <c r="AI88" s="60">
        <f t="shared" si="86"/>
        <v>40000</v>
      </c>
      <c r="AJ88" s="49" t="str">
        <f t="shared" si="87"/>
        <v>2020-01-31</v>
      </c>
      <c r="AK88" s="189" t="str">
        <f t="shared" si="59"/>
        <v>888532110083</v>
      </c>
      <c r="AL88" s="45" t="str">
        <f t="shared" si="60"/>
        <v>12100000321</v>
      </c>
      <c r="AM88" s="190"/>
      <c r="AN88" s="190"/>
      <c r="AO88" s="45" t="s">
        <v>89</v>
      </c>
      <c r="AP88" s="145" t="s">
        <v>89</v>
      </c>
      <c r="AQ88" s="45"/>
      <c r="AR88" s="45"/>
      <c r="AS88" s="191" t="str">
        <f t="shared" si="88"/>
        <v>888532110083</v>
      </c>
      <c r="AT88" s="189" t="str">
        <f t="shared" si="62"/>
        <v>5532110075</v>
      </c>
      <c r="AU88" s="183" t="str">
        <f t="shared" si="63"/>
        <v>9932110075</v>
      </c>
      <c r="AV88" s="183">
        <f t="shared" si="64"/>
        <v>7</v>
      </c>
      <c r="AW88" s="183" t="str">
        <f t="shared" si="65"/>
        <v>7732110075</v>
      </c>
      <c r="AX88" s="147" t="str">
        <f t="shared" si="66"/>
        <v>77532110083</v>
      </c>
      <c r="AY88" s="183">
        <v>0</v>
      </c>
      <c r="AZ88" s="183">
        <v>0</v>
      </c>
      <c r="BA88" s="43" t="str">
        <f t="shared" si="67"/>
        <v>2020-01-01</v>
      </c>
      <c r="BB88" s="43" t="str">
        <f t="shared" si="68"/>
        <v>2020-01-31</v>
      </c>
      <c r="BC88" s="192" t="s">
        <v>90</v>
      </c>
      <c r="BD88" s="44" t="str">
        <f t="shared" si="89"/>
        <v>a32110075</v>
      </c>
      <c r="BE88" s="189"/>
      <c r="BF88" s="189"/>
      <c r="BG88" s="186"/>
      <c r="BH88" s="149"/>
      <c r="BI88" s="149"/>
      <c r="BJ88" s="149"/>
      <c r="BK88" s="149"/>
      <c r="BL88" s="149"/>
      <c r="BM88" s="149"/>
      <c r="BN88" s="149"/>
      <c r="BO88" s="243"/>
      <c r="BP88" s="328">
        <v>37</v>
      </c>
      <c r="BQ88" s="194">
        <f>AF92</f>
        <v>25000</v>
      </c>
      <c r="BR88" s="194">
        <f>BQ88*0.11</f>
        <v>2750</v>
      </c>
      <c r="BS88" s="194">
        <f>BR88</f>
        <v>2750</v>
      </c>
      <c r="BU88" s="357" t="str">
        <f t="shared" ca="1" si="69"/>
        <v>insert into x_t_invoice (TMP_ID,ID,DT, CLIENT_ID,EXTERNAL_ID,CONTRACT_ID,TOTAL_SUM,CURRENCY,DISCOUNT_TYPE,COMMISSION_TYPE,TYPE,LOYAL_CLIENTS,NDS,NDS_PCT,PERSON_ID) values (s_x_t_invoice.NEXTVAL, 32110075, date'2020-01-01',21210000032,'Б-32110075-1',1210000032,40000,'RUR',7,7,'y_invoice',0,1,20, 77532110083);insert into x_t_person (TMP_ID,ID) values (s_x_t_person.NEXTVAL, 77532110083);insert into x_t_act_internal(TMP_ID,ID,DT,CLIENT_ID,INVOICE_ID,HIDDEN,AMOUNT,EXTERNAL_ID,PAYMENT_TERM_DT,IS_LOYAL,TYPE) values (s_x_t_act_internal.NEXTVAL, 4321100751,date'2020-01-02',21210000032, 32110075    ,1,  40000  ,'43211007511',date'2020-02-01', 0,'generic');insert into x_t_act_trans(TMP_ID, ACT_ID, CONSUME_ID, AMOUNT, AMOUNT_NDS, AMOUNT_NSP, NETTING, COMMISSION_TYPE) values (s_x_t_act_trans.NEXTVAL, 4321100751,  5532110075, 40000, 6666.66666666666,  0,null, 7);insert into x_t_consume (TMP_ID, ID, PARENT_ORDER_ID) values (s_x_t_consume.NEXTVAL, 5532110075,  9932110075);insert into x_t_order(TMP_ID, ID, SERVICE_ID, SERVICE_ORDER_ID, CLIENT_ID) values (s_x_t_order.NEXTVAL, 9932110075,  7,  7732110075,  532110083 );insert into x_mv_oebs_receipts_2(TMP_ID, INVOICE_EID, SUM, DT, DOC_DATE, COMISS_DATE, PAYMENT_NUMBER, SOURCE_TYPE) values (s_x_mv_oebs_receipts_2.NEXTVAL, 'Б-32110075-1', 40000, date'2020-01-31',date'2020-01-31', null, '888532110083' ,'PAYCASH');insert into x_yt_ar_direct_domain_stats (ID,IS_GRAY,DOMAIN,IS_BLACKLIST,SERVICE_ID,COST,BILLING_EXPORT_ID,FROM_DT,TILL_DT,SERVICE_ORDER_ID) values(s_x_yt_ar_direct_domain_stats.NEXTVAL, 0, 'a32110075', 0,7,3330000000,7732110075,  date'2020-01-01',to_date('2020-01-31'||' '||'23:59:59','YYYY-MM-DD HH24:MI:SS'),7732110075);</v>
      </c>
    </row>
    <row r="89" spans="1:73" s="195" customFormat="1" x14ac:dyDescent="0.35">
      <c r="A89" s="127">
        <v>32</v>
      </c>
      <c r="B89" s="178"/>
      <c r="C89" s="42" t="str">
        <f t="shared" si="42"/>
        <v>1210000032</v>
      </c>
      <c r="D89" s="42" t="str">
        <f t="shared" si="43"/>
        <v>1210000032/20</v>
      </c>
      <c r="E89" s="43" t="str">
        <f t="shared" si="70"/>
        <v>2020-01-01</v>
      </c>
      <c r="F89" s="43" t="str">
        <f t="shared" si="44"/>
        <v>2021-01-01</v>
      </c>
      <c r="G89" s="44" t="str">
        <f t="shared" si="45"/>
        <v>21210000032</v>
      </c>
      <c r="H89" s="45">
        <f t="shared" si="46"/>
        <v>2</v>
      </c>
      <c r="I89" s="179">
        <v>3</v>
      </c>
      <c r="J89" s="180">
        <f t="shared" si="79"/>
        <v>32110076</v>
      </c>
      <c r="K89" s="42" t="str">
        <f t="shared" si="47"/>
        <v>Б-32110076-1</v>
      </c>
      <c r="L89" s="43" t="str">
        <f t="shared" si="48"/>
        <v>2020-01-01</v>
      </c>
      <c r="M89" s="42" t="s">
        <v>87</v>
      </c>
      <c r="N89" s="181">
        <f t="shared" si="74"/>
        <v>40000</v>
      </c>
      <c r="O89" s="42" t="s">
        <v>88</v>
      </c>
      <c r="P89" s="179">
        <v>1</v>
      </c>
      <c r="Q89" s="42">
        <v>20</v>
      </c>
      <c r="R89" s="182">
        <f>S89</f>
        <v>7</v>
      </c>
      <c r="S89" s="182">
        <v>7</v>
      </c>
      <c r="T89" s="52" t="str">
        <f t="shared" si="80"/>
        <v>4321100761</v>
      </c>
      <c r="U89" s="183" t="str">
        <f t="shared" si="81"/>
        <v>43211007611</v>
      </c>
      <c r="V89" s="42">
        <v>1</v>
      </c>
      <c r="W89" s="43" t="str">
        <f t="shared" ca="1" si="82"/>
        <v>2020-01-03</v>
      </c>
      <c r="X89" s="184" t="str">
        <f>TEXT(DATE(YEAR($F$2),MONTH($F$2)+1,1),"ГГГГ-ММ-ДД")</f>
        <v>2020-02-01</v>
      </c>
      <c r="Y89" s="185">
        <v>40000</v>
      </c>
      <c r="Z89" s="185">
        <f t="shared" si="84"/>
        <v>6666.6666666666642</v>
      </c>
      <c r="AA89" s="42">
        <v>0</v>
      </c>
      <c r="AB89" s="186" t="s">
        <v>89</v>
      </c>
      <c r="AC89" s="185">
        <f t="shared" si="77"/>
        <v>40000</v>
      </c>
      <c r="AD89" s="45">
        <v>0</v>
      </c>
      <c r="AE89" s="52">
        <f t="shared" si="71"/>
        <v>532110084</v>
      </c>
      <c r="AF89" s="187">
        <f t="shared" si="85"/>
        <v>33333.333333333336</v>
      </c>
      <c r="AG89" s="188"/>
      <c r="AH89" s="58">
        <f t="shared" si="57"/>
        <v>33333.333333333336</v>
      </c>
      <c r="AI89" s="60">
        <f t="shared" si="86"/>
        <v>40000</v>
      </c>
      <c r="AJ89" s="49" t="str">
        <f t="shared" si="87"/>
        <v>2020-01-31</v>
      </c>
      <c r="AK89" s="189" t="str">
        <f t="shared" si="59"/>
        <v>888532110084</v>
      </c>
      <c r="AL89" s="45" t="str">
        <f t="shared" si="60"/>
        <v>12100000321</v>
      </c>
      <c r="AM89" s="190"/>
      <c r="AN89" s="190"/>
      <c r="AO89" s="45" t="s">
        <v>89</v>
      </c>
      <c r="AP89" s="145" t="s">
        <v>89</v>
      </c>
      <c r="AQ89" s="45"/>
      <c r="AR89" s="45"/>
      <c r="AS89" s="191" t="str">
        <f t="shared" si="88"/>
        <v>888532110084</v>
      </c>
      <c r="AT89" s="189" t="str">
        <f t="shared" si="62"/>
        <v>5532110076</v>
      </c>
      <c r="AU89" s="183" t="str">
        <f t="shared" si="63"/>
        <v>9932110076</v>
      </c>
      <c r="AV89" s="183">
        <f t="shared" si="64"/>
        <v>7</v>
      </c>
      <c r="AW89" s="183" t="str">
        <f t="shared" si="65"/>
        <v>7732110076</v>
      </c>
      <c r="AX89" s="147" t="str">
        <f t="shared" si="66"/>
        <v>77532110084</v>
      </c>
      <c r="AY89" s="183">
        <v>0</v>
      </c>
      <c r="AZ89" s="183">
        <v>0</v>
      </c>
      <c r="BA89" s="43" t="str">
        <f t="shared" si="67"/>
        <v>2020-01-01</v>
      </c>
      <c r="BB89" s="43" t="str">
        <f t="shared" si="68"/>
        <v>2020-01-31</v>
      </c>
      <c r="BC89" s="192" t="s">
        <v>90</v>
      </c>
      <c r="BD89" s="44" t="str">
        <f t="shared" si="89"/>
        <v>a32110076</v>
      </c>
      <c r="BE89" s="189"/>
      <c r="BF89" s="189"/>
      <c r="BG89" s="186"/>
      <c r="BH89" s="149"/>
      <c r="BI89" s="149"/>
      <c r="BJ89" s="149"/>
      <c r="BK89" s="149"/>
      <c r="BL89" s="149"/>
      <c r="BM89" s="149"/>
      <c r="BN89" s="149"/>
      <c r="BO89" s="330"/>
      <c r="BP89" s="330">
        <v>7</v>
      </c>
      <c r="BQ89" s="196"/>
      <c r="BR89" s="196">
        <f>SUM(AF86:AF90)*0.02</f>
        <v>3166.666666666667</v>
      </c>
      <c r="BS89" s="196">
        <f>BR89</f>
        <v>3166.666666666667</v>
      </c>
      <c r="BT89" s="197">
        <v>0.02</v>
      </c>
      <c r="BU89" s="357" t="str">
        <f t="shared" ca="1" si="69"/>
        <v>insert into x_t_invoice (TMP_ID,ID,DT, CLIENT_ID,EXTERNAL_ID,CONTRACT_ID,TOTAL_SUM,CURRENCY,DISCOUNT_TYPE,COMMISSION_TYPE,TYPE,LOYAL_CLIENTS,NDS,NDS_PCT,PERSON_ID) values (s_x_t_invoice.NEXTVAL, 32110076, date'2020-01-01',21210000032,'Б-32110076-1',1210000032,40000,'RUR',7,7,'y_invoice',0,1,20, 77532110084);insert into x_t_person (TMP_ID,ID) values (s_x_t_person.NEXTVAL, 77532110084);insert into x_t_act_internal(TMP_ID,ID,DT,CLIENT_ID,INVOICE_ID,HIDDEN,AMOUNT,EXTERNAL_ID,PAYMENT_TERM_DT,IS_LOYAL,TYPE) values (s_x_t_act_internal.NEXTVAL, 4321100761,date'2020-01-03',21210000032, 32110076    ,1,  40000  ,'43211007611',date'2020-02-01', 0,'generic');insert into x_t_act_trans(TMP_ID, ACT_ID, CONSUME_ID, AMOUNT, AMOUNT_NDS, AMOUNT_NSP, NETTING, COMMISSION_TYPE) values (s_x_t_act_trans.NEXTVAL, 4321100761,  5532110076, 40000, 6666.66666666666,  0,null, 7);insert into x_t_consume (TMP_ID, ID, PARENT_ORDER_ID) values (s_x_t_consume.NEXTVAL, 5532110076,  9932110076);insert into x_t_order(TMP_ID, ID, SERVICE_ID, SERVICE_ORDER_ID, CLIENT_ID) values (s_x_t_order.NEXTVAL, 9932110076,  7,  7732110076,  532110084 );insert into x_mv_oebs_receipts_2(TMP_ID, INVOICE_EID, SUM, DT, DOC_DATE, COMISS_DATE, PAYMENT_NUMBER, SOURCE_TYPE) values (s_x_mv_oebs_receipts_2.NEXTVAL, 'Б-32110076-1', 40000, date'2020-01-31',date'2020-01-31', null, '888532110084' ,'PAYCASH');insert into x_yt_ar_direct_domain_stats (ID,IS_GRAY,DOMAIN,IS_BLACKLIST,SERVICE_ID,COST,BILLING_EXPORT_ID,FROM_DT,TILL_DT,SERVICE_ORDER_ID) values(s_x_yt_ar_direct_domain_stats.NEXTVAL, 0, 'a32110076', 0,7,3330000000,7732110076,  date'2020-01-01',to_date('2020-01-31'||' '||'23:59:59','YYYY-MM-DD HH24:MI:SS'),7732110076);</v>
      </c>
    </row>
    <row r="90" spans="1:73" s="195" customFormat="1" ht="15" thickBot="1" x14ac:dyDescent="0.4">
      <c r="A90" s="127">
        <v>32</v>
      </c>
      <c r="B90" s="178"/>
      <c r="C90" s="42" t="str">
        <f t="shared" si="42"/>
        <v>1210000032</v>
      </c>
      <c r="D90" s="42" t="str">
        <f t="shared" si="43"/>
        <v>1210000032/20</v>
      </c>
      <c r="E90" s="43" t="str">
        <f t="shared" si="70"/>
        <v>2020-01-01</v>
      </c>
      <c r="F90" s="43" t="str">
        <f t="shared" si="44"/>
        <v>2021-01-01</v>
      </c>
      <c r="G90" s="44" t="str">
        <f t="shared" si="45"/>
        <v>21210000032</v>
      </c>
      <c r="H90" s="45">
        <f t="shared" si="46"/>
        <v>2</v>
      </c>
      <c r="I90" s="179">
        <v>3</v>
      </c>
      <c r="J90" s="180">
        <f t="shared" si="79"/>
        <v>32110077</v>
      </c>
      <c r="K90" s="42" t="str">
        <f t="shared" si="47"/>
        <v>Б-32110077-1</v>
      </c>
      <c r="L90" s="43" t="str">
        <f t="shared" si="48"/>
        <v>2020-01-01</v>
      </c>
      <c r="M90" s="42" t="s">
        <v>87</v>
      </c>
      <c r="N90" s="181">
        <f t="shared" si="74"/>
        <v>40000</v>
      </c>
      <c r="O90" s="42" t="s">
        <v>88</v>
      </c>
      <c r="P90" s="179">
        <v>1</v>
      </c>
      <c r="Q90" s="42">
        <v>20</v>
      </c>
      <c r="R90" s="182">
        <f>S90</f>
        <v>7</v>
      </c>
      <c r="S90" s="182">
        <v>7</v>
      </c>
      <c r="T90" s="52" t="str">
        <f t="shared" si="80"/>
        <v>4321100771</v>
      </c>
      <c r="U90" s="183" t="str">
        <f t="shared" si="81"/>
        <v>43211007711</v>
      </c>
      <c r="V90" s="42">
        <v>1</v>
      </c>
      <c r="W90" s="43" t="str">
        <f t="shared" ca="1" si="82"/>
        <v>2020-01-05</v>
      </c>
      <c r="X90" s="184" t="str">
        <f t="shared" si="83"/>
        <v>2020-02-01</v>
      </c>
      <c r="Y90" s="185">
        <v>40000</v>
      </c>
      <c r="Z90" s="185">
        <f t="shared" si="84"/>
        <v>6666.6666666666642</v>
      </c>
      <c r="AA90" s="42">
        <v>0</v>
      </c>
      <c r="AB90" s="186" t="s">
        <v>89</v>
      </c>
      <c r="AC90" s="185">
        <f t="shared" si="77"/>
        <v>40000</v>
      </c>
      <c r="AD90" s="45">
        <v>0</v>
      </c>
      <c r="AE90" s="52">
        <f t="shared" si="71"/>
        <v>532110085</v>
      </c>
      <c r="AF90" s="187">
        <f t="shared" si="85"/>
        <v>33333.333333333336</v>
      </c>
      <c r="AG90" s="188"/>
      <c r="AH90" s="58">
        <f t="shared" si="57"/>
        <v>33333.333333333336</v>
      </c>
      <c r="AI90" s="60">
        <f t="shared" si="86"/>
        <v>40000</v>
      </c>
      <c r="AJ90" s="49" t="str">
        <f t="shared" si="87"/>
        <v>2020-01-31</v>
      </c>
      <c r="AK90" s="189" t="str">
        <f t="shared" si="59"/>
        <v>888532110085</v>
      </c>
      <c r="AL90" s="45" t="str">
        <f t="shared" si="60"/>
        <v>12100000321</v>
      </c>
      <c r="AM90" s="190"/>
      <c r="AN90" s="190"/>
      <c r="AO90" s="45" t="s">
        <v>89</v>
      </c>
      <c r="AP90" s="145" t="s">
        <v>89</v>
      </c>
      <c r="AQ90" s="45"/>
      <c r="AR90" s="45"/>
      <c r="AS90" s="191" t="str">
        <f t="shared" si="88"/>
        <v>888532110085</v>
      </c>
      <c r="AT90" s="189" t="str">
        <f t="shared" si="62"/>
        <v>5532110077</v>
      </c>
      <c r="AU90" s="183" t="str">
        <f t="shared" si="63"/>
        <v>9932110077</v>
      </c>
      <c r="AV90" s="183">
        <f t="shared" si="64"/>
        <v>7</v>
      </c>
      <c r="AW90" s="183" t="str">
        <f t="shared" si="65"/>
        <v>7732110077</v>
      </c>
      <c r="AX90" s="147" t="str">
        <f t="shared" si="66"/>
        <v>77532110085</v>
      </c>
      <c r="AY90" s="183">
        <v>0</v>
      </c>
      <c r="AZ90" s="183">
        <v>0</v>
      </c>
      <c r="BA90" s="43" t="str">
        <f t="shared" si="67"/>
        <v>2020-01-01</v>
      </c>
      <c r="BB90" s="43" t="str">
        <f t="shared" si="68"/>
        <v>2020-01-31</v>
      </c>
      <c r="BC90" s="192" t="s">
        <v>90</v>
      </c>
      <c r="BD90" s="44" t="str">
        <f t="shared" si="89"/>
        <v>a32110077</v>
      </c>
      <c r="BE90" s="189"/>
      <c r="BF90" s="189"/>
      <c r="BG90" s="186"/>
      <c r="BH90" s="174"/>
      <c r="BI90" s="174"/>
      <c r="BJ90" s="174"/>
      <c r="BK90" s="174"/>
      <c r="BL90" s="149"/>
      <c r="BM90" s="149"/>
      <c r="BN90" s="149"/>
      <c r="BO90" s="247">
        <f>SUM(AF86:AF92)</f>
        <v>200000</v>
      </c>
      <c r="BP90" s="328">
        <v>37</v>
      </c>
      <c r="BQ90" s="194"/>
      <c r="BR90" s="194">
        <f>AF92*0.02</f>
        <v>500</v>
      </c>
      <c r="BS90" s="194">
        <f>BR90</f>
        <v>500</v>
      </c>
      <c r="BT90" s="197">
        <v>0.02</v>
      </c>
      <c r="BU90" s="357" t="str">
        <f t="shared" ca="1" si="69"/>
        <v>insert into x_t_invoice (TMP_ID,ID,DT, CLIENT_ID,EXTERNAL_ID,CONTRACT_ID,TOTAL_SUM,CURRENCY,DISCOUNT_TYPE,COMMISSION_TYPE,TYPE,LOYAL_CLIENTS,NDS,NDS_PCT,PERSON_ID) values (s_x_t_invoice.NEXTVAL, 32110077, date'2020-01-01',21210000032,'Б-32110077-1',1210000032,40000,'RUR',7,7,'y_invoice',0,1,20, 77532110085);insert into x_t_person (TMP_ID,ID) values (s_x_t_person.NEXTVAL, 77532110085);insert into x_t_act_internal(TMP_ID,ID,DT,CLIENT_ID,INVOICE_ID,HIDDEN,AMOUNT,EXTERNAL_ID,PAYMENT_TERM_DT,IS_LOYAL,TYPE) values (s_x_t_act_internal.NEXTVAL, 4321100771,date'2020-01-05',21210000032, 32110077    ,1,  40000  ,'43211007711',date'2020-02-01', 0,'generic');insert into x_t_act_trans(TMP_ID, ACT_ID, CONSUME_ID, AMOUNT, AMOUNT_NDS, AMOUNT_NSP, NETTING, COMMISSION_TYPE) values (s_x_t_act_trans.NEXTVAL, 4321100771,  5532110077, 40000, 6666.66666666666,  0,null, 7);insert into x_t_consume (TMP_ID, ID, PARENT_ORDER_ID) values (s_x_t_consume.NEXTVAL, 5532110077,  9932110077);insert into x_t_order(TMP_ID, ID, SERVICE_ID, SERVICE_ORDER_ID, CLIENT_ID) values (s_x_t_order.NEXTVAL, 9932110077,  7,  7732110077,  532110085 );insert into x_mv_oebs_receipts_2(TMP_ID, INVOICE_EID, SUM, DT, DOC_DATE, COMISS_DATE, PAYMENT_NUMBER, SOURCE_TYPE) values (s_x_mv_oebs_receipts_2.NEXTVAL, 'Б-32110077-1', 40000, date'2020-01-31',date'2020-01-31', null, '888532110085' ,'PAYCASH');insert into x_yt_ar_direct_domain_stats (ID,IS_GRAY,DOMAIN,IS_BLACKLIST,SERVICE_ID,COST,BILLING_EXPORT_ID,FROM_DT,TILL_DT,SERVICE_ORDER_ID) values(s_x_yt_ar_direct_domain_stats.NEXTVAL, 0, 'a32110077', 0,7,3330000000,7732110077,  date'2020-01-01',to_date('2020-01-31'||' '||'23:59:59','YYYY-MM-DD HH24:MI:SS'),7732110077);</v>
      </c>
    </row>
    <row r="91" spans="1:73" s="195" customFormat="1" x14ac:dyDescent="0.35">
      <c r="A91" s="127">
        <v>32</v>
      </c>
      <c r="B91" s="178"/>
      <c r="C91" s="42" t="str">
        <f t="shared" si="42"/>
        <v>1210000032</v>
      </c>
      <c r="D91" s="42" t="str">
        <f t="shared" si="43"/>
        <v>1210000032/20</v>
      </c>
      <c r="E91" s="43" t="str">
        <f t="shared" si="70"/>
        <v>2020-01-01</v>
      </c>
      <c r="F91" s="43" t="str">
        <f t="shared" si="44"/>
        <v>2021-01-01</v>
      </c>
      <c r="G91" s="44" t="str">
        <f t="shared" si="45"/>
        <v>21210000032</v>
      </c>
      <c r="H91" s="45">
        <f t="shared" si="46"/>
        <v>2</v>
      </c>
      <c r="I91" s="179">
        <v>3</v>
      </c>
      <c r="J91" s="180">
        <f t="shared" si="79"/>
        <v>32110078</v>
      </c>
      <c r="K91" s="42" t="str">
        <f t="shared" si="47"/>
        <v>Б-32110078-1</v>
      </c>
      <c r="L91" s="43" t="str">
        <f t="shared" si="48"/>
        <v>2020-01-01</v>
      </c>
      <c r="M91" s="42" t="s">
        <v>87</v>
      </c>
      <c r="N91" s="181">
        <f t="shared" si="74"/>
        <v>20000</v>
      </c>
      <c r="O91" s="42" t="s">
        <v>88</v>
      </c>
      <c r="P91" s="179">
        <v>1</v>
      </c>
      <c r="Q91" s="42">
        <v>20</v>
      </c>
      <c r="R91" s="198">
        <v>1</v>
      </c>
      <c r="S91" s="198">
        <v>1</v>
      </c>
      <c r="T91" s="52" t="str">
        <f t="shared" si="80"/>
        <v>4321100781</v>
      </c>
      <c r="U91" s="183" t="str">
        <f t="shared" si="81"/>
        <v>43211007811</v>
      </c>
      <c r="V91" s="42">
        <v>1</v>
      </c>
      <c r="W91" s="43" t="str">
        <f t="shared" ca="1" si="82"/>
        <v>2020-01-09</v>
      </c>
      <c r="X91" s="184" t="str">
        <f t="shared" si="83"/>
        <v>2020-02-01</v>
      </c>
      <c r="Y91" s="185">
        <v>20000</v>
      </c>
      <c r="Z91" s="185">
        <f t="shared" si="84"/>
        <v>3333.3333333333321</v>
      </c>
      <c r="AA91" s="42">
        <v>0</v>
      </c>
      <c r="AB91" s="186" t="s">
        <v>89</v>
      </c>
      <c r="AC91" s="185">
        <f t="shared" si="77"/>
        <v>20000</v>
      </c>
      <c r="AD91" s="45">
        <v>0</v>
      </c>
      <c r="AE91" s="52">
        <f t="shared" si="71"/>
        <v>532110086</v>
      </c>
      <c r="AF91" s="187">
        <f t="shared" si="85"/>
        <v>16666.666666666668</v>
      </c>
      <c r="AG91" s="188"/>
      <c r="AH91" s="58">
        <f t="shared" si="57"/>
        <v>16666.666666666668</v>
      </c>
      <c r="AI91" s="60">
        <f t="shared" si="86"/>
        <v>20000</v>
      </c>
      <c r="AJ91" s="49" t="str">
        <f t="shared" si="87"/>
        <v>2020-01-31</v>
      </c>
      <c r="AK91" s="189" t="str">
        <f t="shared" si="59"/>
        <v>888532110086</v>
      </c>
      <c r="AL91" s="45" t="str">
        <f t="shared" si="60"/>
        <v>12100000321</v>
      </c>
      <c r="AM91" s="190"/>
      <c r="AN91" s="190"/>
      <c r="AO91" s="45" t="s">
        <v>89</v>
      </c>
      <c r="AP91" s="145" t="s">
        <v>89</v>
      </c>
      <c r="AQ91" s="45"/>
      <c r="AR91" s="45"/>
      <c r="AS91" s="191" t="str">
        <f t="shared" si="88"/>
        <v>888532110086</v>
      </c>
      <c r="AT91" s="189" t="str">
        <f t="shared" si="62"/>
        <v>5532110078</v>
      </c>
      <c r="AU91" s="183" t="str">
        <f t="shared" si="63"/>
        <v>9932110078</v>
      </c>
      <c r="AV91" s="183">
        <f t="shared" si="64"/>
        <v>1</v>
      </c>
      <c r="AW91" s="183" t="str">
        <f t="shared" si="65"/>
        <v>7732110078</v>
      </c>
      <c r="AX91" s="147" t="str">
        <f t="shared" si="66"/>
        <v>77532110086</v>
      </c>
      <c r="AY91" s="183">
        <v>0</v>
      </c>
      <c r="AZ91" s="183">
        <v>0</v>
      </c>
      <c r="BA91" s="43" t="str">
        <f t="shared" si="67"/>
        <v>2020-01-01</v>
      </c>
      <c r="BB91" s="43" t="str">
        <f t="shared" si="68"/>
        <v>2020-01-31</v>
      </c>
      <c r="BC91" s="192" t="s">
        <v>90</v>
      </c>
      <c r="BD91" s="44" t="str">
        <f t="shared" si="89"/>
        <v>a32110078</v>
      </c>
      <c r="BE91" s="189"/>
      <c r="BF91" s="189"/>
      <c r="BG91" s="186"/>
      <c r="BH91" s="149"/>
      <c r="BI91" s="149"/>
      <c r="BJ91" s="149"/>
      <c r="BK91" s="149"/>
      <c r="BL91" s="149"/>
      <c r="BM91" s="149"/>
      <c r="BN91" s="149"/>
      <c r="BO91" s="243"/>
      <c r="BP91" s="328"/>
      <c r="BQ91" s="194"/>
      <c r="BR91" s="194"/>
      <c r="BS91" s="194"/>
      <c r="BU91" s="357" t="str">
        <f t="shared" ca="1" si="69"/>
        <v>insert into x_t_invoice (TMP_ID,ID,DT, CLIENT_ID,EXTERNAL_ID,CONTRACT_ID,TOTAL_SUM,CURRENCY,DISCOUNT_TYPE,COMMISSION_TYPE,TYPE,LOYAL_CLIENTS,NDS,NDS_PCT,PERSON_ID) values (s_x_t_invoice.NEXTVAL, 32110078, date'2020-01-01',21210000032,'Б-32110078-1',1210000032,20000,'RUR',1,1,'y_invoice',0,1,20, 77532110086);insert into x_t_person (TMP_ID,ID) values (s_x_t_person.NEXTVAL, 77532110086);insert into x_t_act_internal(TMP_ID,ID,DT,CLIENT_ID,INVOICE_ID,HIDDEN,AMOUNT,EXTERNAL_ID,PAYMENT_TERM_DT,IS_LOYAL,TYPE) values (s_x_t_act_internal.NEXTVAL, 4321100781,date'2020-01-09',21210000032, 32110078    ,1,  20000  ,'43211007811',date'2020-02-01', 0,'generic');insert into x_t_act_trans(TMP_ID, ACT_ID, CONSUME_ID, AMOUNT, AMOUNT_NDS, AMOUNT_NSP, NETTING, COMMISSION_TYPE) values (s_x_t_act_trans.NEXTVAL, 4321100781,  5532110078, 20000, 3333.33333333333,  0,null, 1);insert into x_t_consume (TMP_ID, ID, PARENT_ORDER_ID) values (s_x_t_consume.NEXTVAL, 5532110078,  9932110078);insert into x_t_order(TMP_ID, ID, SERVICE_ID, SERVICE_ORDER_ID, CLIENT_ID) values (s_x_t_order.NEXTVAL, 9932110078,  1,  7732110078,  532110086 );insert into x_mv_oebs_receipts_2(TMP_ID, INVOICE_EID, SUM, DT, DOC_DATE, COMISS_DATE, PAYMENT_NUMBER, SOURCE_TYPE) values (s_x_mv_oebs_receipts_2.NEXTVAL, 'Б-32110078-1', 20000, date'2020-01-31',date'2020-01-31', null, '888532110086' ,'PAYCASH');insert into x_yt_ar_direct_domain_stats (ID,IS_GRAY,DOMAIN,IS_BLACKLIST,SERVICE_ID,COST,BILLING_EXPORT_ID,FROM_DT,TILL_DT,SERVICE_ORDER_ID) values(s_x_yt_ar_direct_domain_stats.NEXTVAL, 0, 'a32110078', 0,1,3330000000,7732110078,  date'2020-01-01',to_date('2020-01-31'||' '||'23:59:59','YYYY-MM-DD HH24:MI:SS'),7732110078);</v>
      </c>
    </row>
    <row r="92" spans="1:73" s="215" customFormat="1" ht="15" thickBot="1" x14ac:dyDescent="0.4">
      <c r="A92" s="152">
        <v>32</v>
      </c>
      <c r="B92" s="199"/>
      <c r="C92" s="76" t="str">
        <f t="shared" si="42"/>
        <v>1210000032</v>
      </c>
      <c r="D92" s="76" t="str">
        <f t="shared" si="43"/>
        <v>1210000032/20</v>
      </c>
      <c r="E92" s="77" t="str">
        <f t="shared" si="70"/>
        <v>2020-01-01</v>
      </c>
      <c r="F92" s="77" t="str">
        <f t="shared" si="44"/>
        <v>2021-01-01</v>
      </c>
      <c r="G92" s="78" t="str">
        <f t="shared" si="45"/>
        <v>21210000032</v>
      </c>
      <c r="H92" s="79">
        <f t="shared" si="46"/>
        <v>2</v>
      </c>
      <c r="I92" s="200">
        <v>3</v>
      </c>
      <c r="J92" s="201">
        <f t="shared" si="79"/>
        <v>32110079</v>
      </c>
      <c r="K92" s="76" t="str">
        <f t="shared" si="47"/>
        <v>Б-32110079-1</v>
      </c>
      <c r="L92" s="77" t="str">
        <f t="shared" si="48"/>
        <v>2020-01-01</v>
      </c>
      <c r="M92" s="76" t="s">
        <v>87</v>
      </c>
      <c r="N92" s="202">
        <f t="shared" si="74"/>
        <v>30000</v>
      </c>
      <c r="O92" s="76" t="s">
        <v>88</v>
      </c>
      <c r="P92" s="200">
        <v>1</v>
      </c>
      <c r="Q92" s="76">
        <v>20</v>
      </c>
      <c r="R92" s="201">
        <v>37</v>
      </c>
      <c r="S92" s="201">
        <v>37</v>
      </c>
      <c r="T92" s="81" t="str">
        <f t="shared" si="80"/>
        <v>4321100791</v>
      </c>
      <c r="U92" s="203" t="str">
        <f t="shared" si="81"/>
        <v>43211007911</v>
      </c>
      <c r="V92" s="76">
        <v>1</v>
      </c>
      <c r="W92" s="77" t="str">
        <f t="shared" ca="1" si="82"/>
        <v>2020-01-08</v>
      </c>
      <c r="X92" s="204" t="str">
        <f t="shared" si="83"/>
        <v>2020-02-01</v>
      </c>
      <c r="Y92" s="205">
        <v>30000</v>
      </c>
      <c r="Z92" s="205">
        <f t="shared" si="84"/>
        <v>5000</v>
      </c>
      <c r="AA92" s="76">
        <v>0</v>
      </c>
      <c r="AB92" s="206" t="s">
        <v>89</v>
      </c>
      <c r="AC92" s="205">
        <f t="shared" si="77"/>
        <v>30000</v>
      </c>
      <c r="AD92" s="79">
        <v>0</v>
      </c>
      <c r="AE92" s="81">
        <f t="shared" si="71"/>
        <v>532110087</v>
      </c>
      <c r="AF92" s="207">
        <f t="shared" si="85"/>
        <v>25000</v>
      </c>
      <c r="AG92" s="208"/>
      <c r="AH92" s="91">
        <f t="shared" si="57"/>
        <v>25000</v>
      </c>
      <c r="AI92" s="93">
        <f t="shared" si="86"/>
        <v>30000</v>
      </c>
      <c r="AJ92" s="83" t="str">
        <f t="shared" si="87"/>
        <v>2020-01-31</v>
      </c>
      <c r="AK92" s="209" t="str">
        <f t="shared" si="59"/>
        <v>888532110087</v>
      </c>
      <c r="AL92" s="79" t="str">
        <f t="shared" si="60"/>
        <v>12100000321</v>
      </c>
      <c r="AM92" s="210"/>
      <c r="AN92" s="210"/>
      <c r="AO92" s="79" t="s">
        <v>89</v>
      </c>
      <c r="AP92" s="169" t="s">
        <v>89</v>
      </c>
      <c r="AQ92" s="79"/>
      <c r="AR92" s="79"/>
      <c r="AS92" s="211" t="str">
        <f t="shared" si="88"/>
        <v>888532110087</v>
      </c>
      <c r="AT92" s="209" t="str">
        <f t="shared" si="62"/>
        <v>5532110079</v>
      </c>
      <c r="AU92" s="203" t="str">
        <f t="shared" si="63"/>
        <v>9932110079</v>
      </c>
      <c r="AV92" s="203">
        <f t="shared" si="64"/>
        <v>37</v>
      </c>
      <c r="AW92" s="203" t="str">
        <f t="shared" si="65"/>
        <v>7732110079</v>
      </c>
      <c r="AX92" s="172" t="str">
        <f t="shared" si="66"/>
        <v>77532110087</v>
      </c>
      <c r="AY92" s="203">
        <v>0</v>
      </c>
      <c r="AZ92" s="203">
        <v>0</v>
      </c>
      <c r="BA92" s="77" t="str">
        <f t="shared" si="67"/>
        <v>2020-01-01</v>
      </c>
      <c r="BB92" s="77" t="str">
        <f t="shared" si="68"/>
        <v>2020-01-31</v>
      </c>
      <c r="BC92" s="212" t="s">
        <v>90</v>
      </c>
      <c r="BD92" s="78" t="str">
        <f t="shared" si="89"/>
        <v>a32110079</v>
      </c>
      <c r="BE92" s="209"/>
      <c r="BF92" s="209"/>
      <c r="BG92" s="206"/>
      <c r="BH92" s="174"/>
      <c r="BI92" s="174"/>
      <c r="BJ92" s="174"/>
      <c r="BK92" s="174"/>
      <c r="BL92" s="174"/>
      <c r="BM92" s="174"/>
      <c r="BN92" s="174"/>
      <c r="BO92" s="213"/>
      <c r="BP92" s="329"/>
      <c r="BQ92" s="202"/>
      <c r="BR92" s="214"/>
      <c r="BS92" s="214"/>
      <c r="BU92" s="357" t="str">
        <f t="shared" ca="1" si="69"/>
        <v>insert into x_t_invoice (TMP_ID,ID,DT, CLIENT_ID,EXTERNAL_ID,CONTRACT_ID,TOTAL_SUM,CURRENCY,DISCOUNT_TYPE,COMMISSION_TYPE,TYPE,LOYAL_CLIENTS,NDS,NDS_PCT,PERSON_ID) values (s_x_t_invoice.NEXTVAL, 32110079, date'2020-01-01',21210000032,'Б-32110079-1',1210000032,30000,'RUR',37,37,'y_invoice',0,1,20, 77532110087);insert into x_t_person (TMP_ID,ID) values (s_x_t_person.NEXTVAL, 77532110087);insert into x_t_act_internal(TMP_ID,ID,DT,CLIENT_ID,INVOICE_ID,HIDDEN,AMOUNT,EXTERNAL_ID,PAYMENT_TERM_DT,IS_LOYAL,TYPE) values (s_x_t_act_internal.NEXTVAL, 4321100791,date'2020-01-08',21210000032, 32110079    ,1,  30000  ,'43211007911',date'2020-02-01', 0,'generic');insert into x_t_act_trans(TMP_ID, ACT_ID, CONSUME_ID, AMOUNT, AMOUNT_NDS, AMOUNT_NSP, NETTING, COMMISSION_TYPE) values (s_x_t_act_trans.NEXTVAL, 4321100791,  5532110079, 30000, 5000,  0,null, 37);insert into x_t_consume (TMP_ID, ID, PARENT_ORDER_ID) values (s_x_t_consume.NEXTVAL, 5532110079,  9932110079);insert into x_t_order(TMP_ID, ID, SERVICE_ID, SERVICE_ORDER_ID, CLIENT_ID) values (s_x_t_order.NEXTVAL, 9932110079,  37,  7732110079,  532110087 );insert into x_mv_oebs_receipts_2(TMP_ID, INVOICE_EID, SUM, DT, DOC_DATE, COMISS_DATE, PAYMENT_NUMBER, SOURCE_TYPE) values (s_x_mv_oebs_receipts_2.NEXTVAL, 'Б-32110079-1', 30000, date'2020-01-31',date'2020-01-31', null, '888532110087' ,'PAYCASH');insert into x_yt_ar_direct_domain_stats (ID,IS_GRAY,DOMAIN,IS_BLACKLIST,SERVICE_ID,COST,BILLING_EXPORT_ID,FROM_DT,TILL_DT,SERVICE_ORDER_ID) values(s_x_yt_ar_direct_domain_stats.NEXTVAL, 0, 'a32110079', 0,37,3330000000,7732110079,  date'2020-01-01',to_date('2020-01-31'||' '||'23:59:59','YYYY-MM-DD HH24:MI:SS'),7732110079);</v>
      </c>
    </row>
    <row r="93" spans="1:73" s="195" customFormat="1" ht="15.5" customHeight="1" x14ac:dyDescent="0.35">
      <c r="A93" s="127">
        <v>33</v>
      </c>
      <c r="B93" s="178"/>
      <c r="C93" s="42" t="str">
        <f t="shared" si="42"/>
        <v>1210000033</v>
      </c>
      <c r="D93" s="42" t="str">
        <f t="shared" si="43"/>
        <v>1210000033/20</v>
      </c>
      <c r="E93" s="43" t="str">
        <f t="shared" si="70"/>
        <v>2020-01-01</v>
      </c>
      <c r="F93" s="43" t="str">
        <f t="shared" si="44"/>
        <v>2021-01-01</v>
      </c>
      <c r="G93" s="44" t="str">
        <f t="shared" si="45"/>
        <v>21210000033</v>
      </c>
      <c r="H93" s="45">
        <f t="shared" si="46"/>
        <v>2</v>
      </c>
      <c r="I93" s="179">
        <v>3</v>
      </c>
      <c r="J93" s="180">
        <f t="shared" si="79"/>
        <v>32110080</v>
      </c>
      <c r="K93" s="42" t="str">
        <f t="shared" si="47"/>
        <v>Б-32110080-1</v>
      </c>
      <c r="L93" s="43" t="str">
        <f t="shared" si="48"/>
        <v>2020-01-01</v>
      </c>
      <c r="M93" s="42" t="s">
        <v>87</v>
      </c>
      <c r="N93" s="181">
        <f t="shared" si="74"/>
        <v>30000</v>
      </c>
      <c r="O93" s="42" t="s">
        <v>88</v>
      </c>
      <c r="P93" s="179">
        <v>1</v>
      </c>
      <c r="Q93" s="42">
        <v>20</v>
      </c>
      <c r="R93" s="182">
        <f>S93</f>
        <v>7</v>
      </c>
      <c r="S93" s="182">
        <v>7</v>
      </c>
      <c r="T93" s="52" t="str">
        <f t="shared" si="80"/>
        <v>4321100801</v>
      </c>
      <c r="U93" s="183" t="str">
        <f t="shared" si="81"/>
        <v>43211008011</v>
      </c>
      <c r="V93" s="42">
        <v>1</v>
      </c>
      <c r="W93" s="43" t="str">
        <f t="shared" ca="1" si="82"/>
        <v>2020-01-03</v>
      </c>
      <c r="X93" s="216" t="str">
        <f t="shared" ref="X93:X99" si="90">TEXT(DATE(YEAR($F$2),MONTH($F$2)+1,0),"ГГГГ-ММ-ДД")</f>
        <v>2020-01-31</v>
      </c>
      <c r="Y93" s="185">
        <v>30000</v>
      </c>
      <c r="Z93" s="185">
        <f t="shared" si="84"/>
        <v>5000</v>
      </c>
      <c r="AA93" s="42">
        <v>0</v>
      </c>
      <c r="AB93" s="186" t="s">
        <v>89</v>
      </c>
      <c r="AC93" s="185">
        <f t="shared" si="77"/>
        <v>30000</v>
      </c>
      <c r="AD93" s="45">
        <v>0</v>
      </c>
      <c r="AE93" s="52">
        <f t="shared" si="71"/>
        <v>532110088</v>
      </c>
      <c r="AF93" s="187">
        <f t="shared" si="85"/>
        <v>25000</v>
      </c>
      <c r="AG93" s="188"/>
      <c r="AH93" s="58">
        <f t="shared" si="57"/>
        <v>25000</v>
      </c>
      <c r="AI93" s="60">
        <f t="shared" si="86"/>
        <v>30000</v>
      </c>
      <c r="AJ93" s="49" t="str">
        <f t="shared" si="87"/>
        <v>2020-01-31</v>
      </c>
      <c r="AK93" s="189" t="str">
        <f t="shared" si="59"/>
        <v>888532110088</v>
      </c>
      <c r="AL93" s="45" t="str">
        <f t="shared" si="60"/>
        <v>12100000331</v>
      </c>
      <c r="AM93" s="190"/>
      <c r="AN93" s="190"/>
      <c r="AO93" s="45" t="s">
        <v>89</v>
      </c>
      <c r="AP93" s="145" t="s">
        <v>89</v>
      </c>
      <c r="AQ93" s="45"/>
      <c r="AR93" s="45"/>
      <c r="AS93" s="191" t="str">
        <f t="shared" si="88"/>
        <v>888532110088</v>
      </c>
      <c r="AT93" s="189" t="str">
        <f t="shared" si="62"/>
        <v>5532110080</v>
      </c>
      <c r="AU93" s="183" t="str">
        <f t="shared" si="63"/>
        <v>9932110080</v>
      </c>
      <c r="AV93" s="183">
        <f t="shared" si="64"/>
        <v>7</v>
      </c>
      <c r="AW93" s="183" t="str">
        <f t="shared" si="65"/>
        <v>7732110080</v>
      </c>
      <c r="AX93" s="147" t="str">
        <f t="shared" si="66"/>
        <v>77532110088</v>
      </c>
      <c r="AY93" s="183">
        <v>0</v>
      </c>
      <c r="AZ93" s="183">
        <v>0</v>
      </c>
      <c r="BA93" s="43" t="str">
        <f t="shared" si="67"/>
        <v>2020-01-01</v>
      </c>
      <c r="BB93" s="43" t="str">
        <f t="shared" si="68"/>
        <v>2020-01-31</v>
      </c>
      <c r="BC93" s="192" t="s">
        <v>90</v>
      </c>
      <c r="BD93" s="44" t="str">
        <f t="shared" si="89"/>
        <v>a32110080</v>
      </c>
      <c r="BE93" s="189"/>
      <c r="BF93" s="189"/>
      <c r="BG93" s="186"/>
      <c r="BH93" s="149"/>
      <c r="BI93" s="149"/>
      <c r="BJ93" s="149"/>
      <c r="BK93" s="149"/>
      <c r="BL93" s="149"/>
      <c r="BM93" s="149"/>
      <c r="BN93" s="149"/>
      <c r="BO93" s="241" t="s">
        <v>146</v>
      </c>
      <c r="BP93" s="328">
        <v>7</v>
      </c>
      <c r="BQ93" s="194">
        <f>SUM(AF93:AF97)</f>
        <v>158333.33333333334</v>
      </c>
      <c r="BR93" s="194">
        <f>BQ93*0.05</f>
        <v>7916.6666666666679</v>
      </c>
      <c r="BS93" s="194">
        <f>BR93</f>
        <v>7916.6666666666679</v>
      </c>
      <c r="BU93" s="357" t="str">
        <f t="shared" ca="1" si="69"/>
        <v>insert into x_t_contract2(TMP_ID,ID,EXTERNAL_ID,CLIENT_ID) values(s_x_t_contract2.NEXTVAL, 1210000033, '1210000033/20',21210000033);insert into x_t_contract_collateral(TMP_ID,ID,CONTRACT2_ID,DT,IS_SIGNED) values(s_x_t_contract_collateral.NEXTVAL, 12100000331, 1210000033, date'2020-01-01', date'2020-01-01');insert into x_mv_contract_signed_attr (TMP_ID,CONTRACT_ID,COLLATERAL_ID,CODE,VALUE_DT) values (s_x_mv_contract_signed_attr.NEXTVAL, 1210000033, 12100000331,'FINISH_DT' ,date'2021-01-01');insert into x_mv_contract_signed_attr_hist(TMP_ID,VALUE_NUM,UPDATE_DT,CONTRACT2_ID,CODE,CL_DT,STAMP,DT) values(s_x_mv_contract_signed_attr_hist.NEXTVAL, 1, date'2020-01-01', 1210000033,'FIRM',date'2020-01-01',888532110088,date'2020-01-01');insert into x_mv_contract_signed_attr_hist(TMP_ID,VALUE_NUM,UPDATE_DT,CONTRACT2_ID,CODE,CL_DT,STAMP,DT) values(s_x_mv_contract_signed_attr_hist.NEXTVAL, 2, date'2020-01-01', 1210000033,'WHOLESALE_AGENT_PREMIUM_AWARDS_SCALE_TYPE',date'2020-01-01',888532110088,date'2020-01-01');insert into x_mv_contract_signed_attr_hist(TMP_ID,VALUE_NUM,UPDATE_DT,CONTRACT2_ID,CODE,CL_DT,STAMP,DT) values(s_x_mv_contract_signed_attr_hist.NEXTVAL, 3, date'2020-01-01', 1210000033,'PAYMENT_TYPE',date'2020-01-01',888532110088,date'2020-01-01');insert into x_t_invoice (TMP_ID,ID,DT, CLIENT_ID,EXTERNAL_ID,CONTRACT_ID,TOTAL_SUM,CURRENCY,DISCOUNT_TYPE,COMMISSION_TYPE,TYPE,LOYAL_CLIENTS,NDS,NDS_PCT,PERSON_ID) values (s_x_t_invoice.NEXTVAL, 32110080, date'2020-01-01',21210000033,'Б-32110080-1',1210000033,30000,'RUR',7,7,'y_invoice',0,1,20, 77532110088);insert into x_t_person (TMP_ID,ID) values (s_x_t_person.NEXTVAL, 77532110088);insert into x_t_act_internal(TMP_ID,ID,DT,CLIENT_ID,INVOICE_ID,HIDDEN,AMOUNT,EXTERNAL_ID,PAYMENT_TERM_DT,IS_LOYAL,TYPE) values (s_x_t_act_internal.NEXTVAL, 4321100801,date'2020-01-03',21210000033, 32110080    ,1,  30000  ,'43211008011',date'2020-01-31', 0,'generic');insert into x_t_act_trans(TMP_ID, ACT_ID, CONSUME_ID, AMOUNT, AMOUNT_NDS, AMOUNT_NSP, NETTING, COMMISSION_TYPE) values (s_x_t_act_trans.NEXTVAL, 4321100801,  5532110080, 30000, 5000,  0,null, 7);insert into x_t_consume (TMP_ID, ID, PARENT_ORDER_ID) values (s_x_t_consume.NEXTVAL, 5532110080,  9932110080);insert into x_t_order(TMP_ID, ID, SERVICE_ID, SERVICE_ORDER_ID, CLIENT_ID) values (s_x_t_order.NEXTVAL, 9932110080,  7,  7732110080,  532110088 );insert into x_mv_oebs_receipts_2(TMP_ID, INVOICE_EID, SUM, DT, DOC_DATE, COMISS_DATE, PAYMENT_NUMBER, SOURCE_TYPE) values (s_x_mv_oebs_receipts_2.NEXTVAL, 'Б-32110080-1', 30000, date'2020-01-31',date'2020-01-31', null, '888532110088' ,'PAYCASH');insert into x_yt_ar_direct_domain_stats (ID,IS_GRAY,DOMAIN,IS_BLACKLIST,SERVICE_ID,COST,BILLING_EXPORT_ID,FROM_DT,TILL_DT,SERVICE_ORDER_ID) values(s_x_yt_ar_direct_domain_stats.NEXTVAL, 0, 'a32110080', 0,7,3330000000,7732110080,  date'2020-01-01',to_date('2020-01-31'||' '||'23:59:59','YYYY-MM-DD HH24:MI:SS'),7732110080);</v>
      </c>
    </row>
    <row r="94" spans="1:73" s="195" customFormat="1" x14ac:dyDescent="0.35">
      <c r="A94" s="127">
        <v>33</v>
      </c>
      <c r="B94" s="178"/>
      <c r="C94" s="42" t="str">
        <f t="shared" si="42"/>
        <v>1210000033</v>
      </c>
      <c r="D94" s="42" t="str">
        <f t="shared" si="43"/>
        <v>1210000033/20</v>
      </c>
      <c r="E94" s="43" t="str">
        <f t="shared" si="70"/>
        <v>2020-01-01</v>
      </c>
      <c r="F94" s="43" t="str">
        <f t="shared" si="44"/>
        <v>2021-01-01</v>
      </c>
      <c r="G94" s="44" t="str">
        <f t="shared" si="45"/>
        <v>21210000033</v>
      </c>
      <c r="H94" s="45">
        <f t="shared" si="46"/>
        <v>2</v>
      </c>
      <c r="I94" s="179">
        <v>3</v>
      </c>
      <c r="J94" s="180">
        <f t="shared" si="79"/>
        <v>32110081</v>
      </c>
      <c r="K94" s="42" t="str">
        <f t="shared" si="47"/>
        <v>Б-32110081-1</v>
      </c>
      <c r="L94" s="43" t="str">
        <f t="shared" si="48"/>
        <v>2020-01-01</v>
      </c>
      <c r="M94" s="42" t="s">
        <v>87</v>
      </c>
      <c r="N94" s="181">
        <f t="shared" si="74"/>
        <v>40000</v>
      </c>
      <c r="O94" s="42" t="s">
        <v>88</v>
      </c>
      <c r="P94" s="179">
        <v>1</v>
      </c>
      <c r="Q94" s="42">
        <v>20</v>
      </c>
      <c r="R94" s="182">
        <f>S94</f>
        <v>7</v>
      </c>
      <c r="S94" s="182">
        <v>7</v>
      </c>
      <c r="T94" s="52" t="str">
        <f t="shared" si="80"/>
        <v>4321100811</v>
      </c>
      <c r="U94" s="183" t="str">
        <f t="shared" si="81"/>
        <v>43211008111</v>
      </c>
      <c r="V94" s="42">
        <v>1</v>
      </c>
      <c r="W94" s="43" t="str">
        <f t="shared" ca="1" si="82"/>
        <v>2020-01-02</v>
      </c>
      <c r="X94" s="216" t="str">
        <f t="shared" si="90"/>
        <v>2020-01-31</v>
      </c>
      <c r="Y94" s="185">
        <v>40000</v>
      </c>
      <c r="Z94" s="185">
        <f t="shared" si="84"/>
        <v>6666.6666666666642</v>
      </c>
      <c r="AA94" s="42">
        <v>0</v>
      </c>
      <c r="AB94" s="186" t="s">
        <v>89</v>
      </c>
      <c r="AC94" s="185">
        <f t="shared" si="77"/>
        <v>40000</v>
      </c>
      <c r="AD94" s="45">
        <v>0</v>
      </c>
      <c r="AE94" s="52">
        <f t="shared" si="71"/>
        <v>532110089</v>
      </c>
      <c r="AF94" s="187">
        <f t="shared" si="85"/>
        <v>33333.333333333336</v>
      </c>
      <c r="AG94" s="188"/>
      <c r="AH94" s="58">
        <f t="shared" si="57"/>
        <v>33333.333333333336</v>
      </c>
      <c r="AI94" s="60">
        <f t="shared" si="86"/>
        <v>40000</v>
      </c>
      <c r="AJ94" s="49" t="str">
        <f t="shared" si="87"/>
        <v>2020-01-31</v>
      </c>
      <c r="AK94" s="189" t="str">
        <f t="shared" si="59"/>
        <v>888532110089</v>
      </c>
      <c r="AL94" s="45" t="str">
        <f t="shared" si="60"/>
        <v>12100000331</v>
      </c>
      <c r="AM94" s="190"/>
      <c r="AN94" s="190"/>
      <c r="AO94" s="45" t="s">
        <v>89</v>
      </c>
      <c r="AP94" s="145" t="s">
        <v>89</v>
      </c>
      <c r="AQ94" s="45"/>
      <c r="AR94" s="45"/>
      <c r="AS94" s="191" t="str">
        <f t="shared" si="88"/>
        <v>888532110089</v>
      </c>
      <c r="AT94" s="189" t="str">
        <f t="shared" si="62"/>
        <v>5532110081</v>
      </c>
      <c r="AU94" s="183" t="str">
        <f t="shared" si="63"/>
        <v>9932110081</v>
      </c>
      <c r="AV94" s="183">
        <f t="shared" si="64"/>
        <v>7</v>
      </c>
      <c r="AW94" s="183" t="str">
        <f t="shared" si="65"/>
        <v>7732110081</v>
      </c>
      <c r="AX94" s="147" t="str">
        <f t="shared" si="66"/>
        <v>77532110089</v>
      </c>
      <c r="AY94" s="183">
        <v>0</v>
      </c>
      <c r="AZ94" s="183">
        <v>0</v>
      </c>
      <c r="BA94" s="43" t="str">
        <f t="shared" si="67"/>
        <v>2020-01-01</v>
      </c>
      <c r="BB94" s="43" t="str">
        <f t="shared" si="68"/>
        <v>2020-01-31</v>
      </c>
      <c r="BC94" s="192" t="s">
        <v>90</v>
      </c>
      <c r="BD94" s="44" t="str">
        <f t="shared" si="89"/>
        <v>a32110081</v>
      </c>
      <c r="BE94" s="189"/>
      <c r="BF94" s="189"/>
      <c r="BG94" s="186"/>
      <c r="BH94" s="149"/>
      <c r="BI94" s="149"/>
      <c r="BJ94" s="149"/>
      <c r="BK94" s="149"/>
      <c r="BL94" s="149"/>
      <c r="BM94" s="149"/>
      <c r="BN94" s="149"/>
      <c r="BO94" s="241" t="s">
        <v>147</v>
      </c>
      <c r="BP94" s="328">
        <v>1</v>
      </c>
      <c r="BQ94" s="194">
        <f>AF98</f>
        <v>16666.666666666668</v>
      </c>
      <c r="BR94" s="194">
        <f>BQ94*0.13</f>
        <v>2166.666666666667</v>
      </c>
      <c r="BS94" s="194">
        <f>BR94</f>
        <v>2166.666666666667</v>
      </c>
      <c r="BU94" s="357" t="str">
        <f t="shared" ca="1" si="69"/>
        <v>insert into x_t_invoice (TMP_ID,ID,DT, CLIENT_ID,EXTERNAL_ID,CONTRACT_ID,TOTAL_SUM,CURRENCY,DISCOUNT_TYPE,COMMISSION_TYPE,TYPE,LOYAL_CLIENTS,NDS,NDS_PCT,PERSON_ID) values (s_x_t_invoice.NEXTVAL, 32110081, date'2020-01-01',21210000033,'Б-32110081-1',1210000033,40000,'RUR',7,7,'y_invoice',0,1,20, 77532110089);insert into x_t_person (TMP_ID,ID) values (s_x_t_person.NEXTVAL, 77532110089);insert into x_t_act_internal(TMP_ID,ID,DT,CLIENT_ID,INVOICE_ID,HIDDEN,AMOUNT,EXTERNAL_ID,PAYMENT_TERM_DT,IS_LOYAL,TYPE) values (s_x_t_act_internal.NEXTVAL, 4321100811,date'2020-01-02',21210000033, 32110081    ,1,  40000  ,'43211008111',date'2020-01-31', 0,'generic');insert into x_t_act_trans(TMP_ID, ACT_ID, CONSUME_ID, AMOUNT, AMOUNT_NDS, AMOUNT_NSP, NETTING, COMMISSION_TYPE) values (s_x_t_act_trans.NEXTVAL, 4321100811,  5532110081, 40000, 6666.66666666666,  0,null, 7);insert into x_t_consume (TMP_ID, ID, PARENT_ORDER_ID) values (s_x_t_consume.NEXTVAL, 5532110081,  9932110081);insert into x_t_order(TMP_ID, ID, SERVICE_ID, SERVICE_ORDER_ID, CLIENT_ID) values (s_x_t_order.NEXTVAL, 9932110081,  7,  7732110081,  532110089 );insert into x_mv_oebs_receipts_2(TMP_ID, INVOICE_EID, SUM, DT, DOC_DATE, COMISS_DATE, PAYMENT_NUMBER, SOURCE_TYPE) values (s_x_mv_oebs_receipts_2.NEXTVAL, 'Б-32110081-1', 40000, date'2020-01-31',date'2020-01-31', null, '888532110089' ,'PAYCASH');insert into x_yt_ar_direct_domain_stats (ID,IS_GRAY,DOMAIN,IS_BLACKLIST,SERVICE_ID,COST,BILLING_EXPORT_ID,FROM_DT,TILL_DT,SERVICE_ORDER_ID) values(s_x_yt_ar_direct_domain_stats.NEXTVAL, 0, 'a32110081', 0,7,3330000000,7732110081,  date'2020-01-01',to_date('2020-01-31'||' '||'23:59:59','YYYY-MM-DD HH24:MI:SS'),7732110081);</v>
      </c>
    </row>
    <row r="95" spans="1:73" s="195" customFormat="1" ht="15" thickBot="1" x14ac:dyDescent="0.4">
      <c r="A95" s="127">
        <v>33</v>
      </c>
      <c r="B95" s="178"/>
      <c r="C95" s="42" t="str">
        <f t="shared" si="42"/>
        <v>1210000033</v>
      </c>
      <c r="D95" s="42" t="str">
        <f t="shared" si="43"/>
        <v>1210000033/20</v>
      </c>
      <c r="E95" s="43" t="str">
        <f t="shared" si="70"/>
        <v>2020-01-01</v>
      </c>
      <c r="F95" s="43" t="str">
        <f t="shared" si="44"/>
        <v>2021-01-01</v>
      </c>
      <c r="G95" s="44" t="str">
        <f t="shared" si="45"/>
        <v>21210000033</v>
      </c>
      <c r="H95" s="45">
        <f t="shared" si="46"/>
        <v>2</v>
      </c>
      <c r="I95" s="179">
        <v>3</v>
      </c>
      <c r="J95" s="180">
        <f t="shared" si="79"/>
        <v>32110082</v>
      </c>
      <c r="K95" s="42" t="str">
        <f t="shared" si="47"/>
        <v>Б-32110082-1</v>
      </c>
      <c r="L95" s="43" t="str">
        <f t="shared" si="48"/>
        <v>2020-01-01</v>
      </c>
      <c r="M95" s="42" t="s">
        <v>87</v>
      </c>
      <c r="N95" s="181">
        <f t="shared" si="74"/>
        <v>40000</v>
      </c>
      <c r="O95" s="42" t="s">
        <v>88</v>
      </c>
      <c r="P95" s="179">
        <v>1</v>
      </c>
      <c r="Q95" s="42">
        <v>20</v>
      </c>
      <c r="R95" s="182">
        <f>S95</f>
        <v>7</v>
      </c>
      <c r="S95" s="182">
        <v>7</v>
      </c>
      <c r="T95" s="52" t="str">
        <f t="shared" si="80"/>
        <v>4321100821</v>
      </c>
      <c r="U95" s="183" t="str">
        <f t="shared" si="81"/>
        <v>43211008211</v>
      </c>
      <c r="V95" s="42">
        <v>1</v>
      </c>
      <c r="W95" s="43" t="str">
        <f t="shared" ca="1" si="82"/>
        <v>2020-01-09</v>
      </c>
      <c r="X95" s="216" t="str">
        <f t="shared" si="90"/>
        <v>2020-01-31</v>
      </c>
      <c r="Y95" s="185">
        <v>40000</v>
      </c>
      <c r="Z95" s="185">
        <f t="shared" si="84"/>
        <v>6666.6666666666642</v>
      </c>
      <c r="AA95" s="42">
        <v>0</v>
      </c>
      <c r="AB95" s="186" t="s">
        <v>89</v>
      </c>
      <c r="AC95" s="185">
        <f t="shared" si="77"/>
        <v>40000</v>
      </c>
      <c r="AD95" s="45">
        <v>0</v>
      </c>
      <c r="AE95" s="52">
        <f t="shared" si="71"/>
        <v>532110090</v>
      </c>
      <c r="AF95" s="187">
        <f t="shared" si="85"/>
        <v>33333.333333333336</v>
      </c>
      <c r="AG95" s="188"/>
      <c r="AH95" s="58">
        <f t="shared" si="57"/>
        <v>33333.333333333336</v>
      </c>
      <c r="AI95" s="60">
        <f t="shared" si="86"/>
        <v>40000</v>
      </c>
      <c r="AJ95" s="49" t="str">
        <f t="shared" si="87"/>
        <v>2020-01-31</v>
      </c>
      <c r="AK95" s="189" t="str">
        <f t="shared" si="59"/>
        <v>888532110090</v>
      </c>
      <c r="AL95" s="45" t="str">
        <f t="shared" si="60"/>
        <v>12100000331</v>
      </c>
      <c r="AM95" s="190"/>
      <c r="AN95" s="190"/>
      <c r="AO95" s="45" t="s">
        <v>89</v>
      </c>
      <c r="AP95" s="145" t="s">
        <v>89</v>
      </c>
      <c r="AQ95" s="45"/>
      <c r="AR95" s="45"/>
      <c r="AS95" s="191" t="str">
        <f t="shared" si="88"/>
        <v>888532110090</v>
      </c>
      <c r="AT95" s="189" t="str">
        <f t="shared" si="62"/>
        <v>5532110082</v>
      </c>
      <c r="AU95" s="183" t="str">
        <f t="shared" si="63"/>
        <v>9932110082</v>
      </c>
      <c r="AV95" s="183">
        <f t="shared" si="64"/>
        <v>7</v>
      </c>
      <c r="AW95" s="183" t="str">
        <f t="shared" si="65"/>
        <v>7732110082</v>
      </c>
      <c r="AX95" s="147" t="str">
        <f t="shared" si="66"/>
        <v>77532110090</v>
      </c>
      <c r="AY95" s="183">
        <v>0</v>
      </c>
      <c r="AZ95" s="183">
        <v>0</v>
      </c>
      <c r="BA95" s="43" t="str">
        <f t="shared" si="67"/>
        <v>2020-01-01</v>
      </c>
      <c r="BB95" s="43" t="str">
        <f t="shared" si="68"/>
        <v>2020-01-31</v>
      </c>
      <c r="BC95" s="192" t="s">
        <v>90</v>
      </c>
      <c r="BD95" s="44" t="str">
        <f t="shared" si="89"/>
        <v>a32110082</v>
      </c>
      <c r="BE95" s="189"/>
      <c r="BF95" s="189"/>
      <c r="BG95" s="186"/>
      <c r="BH95" s="174"/>
      <c r="BI95" s="174"/>
      <c r="BJ95" s="174"/>
      <c r="BK95" s="174"/>
      <c r="BL95" s="149"/>
      <c r="BM95" s="149"/>
      <c r="BN95" s="149"/>
      <c r="BO95" s="243"/>
      <c r="BP95" s="328">
        <v>37</v>
      </c>
      <c r="BQ95" s="194">
        <f>AF99</f>
        <v>25000</v>
      </c>
      <c r="BR95" s="194">
        <f>BQ95*0.11</f>
        <v>2750</v>
      </c>
      <c r="BS95" s="194">
        <f>BR95</f>
        <v>2750</v>
      </c>
      <c r="BU95" s="357" t="str">
        <f t="shared" ca="1" si="69"/>
        <v>insert into x_t_invoice (TMP_ID,ID,DT, CLIENT_ID,EXTERNAL_ID,CONTRACT_ID,TOTAL_SUM,CURRENCY,DISCOUNT_TYPE,COMMISSION_TYPE,TYPE,LOYAL_CLIENTS,NDS,NDS_PCT,PERSON_ID) values (s_x_t_invoice.NEXTVAL, 32110082, date'2020-01-01',21210000033,'Б-32110082-1',1210000033,40000,'RUR',7,7,'y_invoice',0,1,20, 77532110090);insert into x_t_person (TMP_ID,ID) values (s_x_t_person.NEXTVAL, 77532110090);insert into x_t_act_internal(TMP_ID,ID,DT,CLIENT_ID,INVOICE_ID,HIDDEN,AMOUNT,EXTERNAL_ID,PAYMENT_TERM_DT,IS_LOYAL,TYPE) values (s_x_t_act_internal.NEXTVAL, 4321100821,date'2020-01-09',21210000033, 32110082    ,1,  40000  ,'43211008211',date'2020-01-31', 0,'generic');insert into x_t_act_trans(TMP_ID, ACT_ID, CONSUME_ID, AMOUNT, AMOUNT_NDS, AMOUNT_NSP, NETTING, COMMISSION_TYPE) values (s_x_t_act_trans.NEXTVAL, 4321100821,  5532110082, 40000, 6666.66666666666,  0,null, 7);insert into x_t_consume (TMP_ID, ID, PARENT_ORDER_ID) values (s_x_t_consume.NEXTVAL, 5532110082,  9932110082);insert into x_t_order(TMP_ID, ID, SERVICE_ID, SERVICE_ORDER_ID, CLIENT_ID) values (s_x_t_order.NEXTVAL, 9932110082,  7,  7732110082,  532110090 );insert into x_mv_oebs_receipts_2(TMP_ID, INVOICE_EID, SUM, DT, DOC_DATE, COMISS_DATE, PAYMENT_NUMBER, SOURCE_TYPE) values (s_x_mv_oebs_receipts_2.NEXTVAL, 'Б-32110082-1', 40000, date'2020-01-31',date'2020-01-31', null, '888532110090' ,'PAYCASH');insert into x_yt_ar_direct_domain_stats (ID,IS_GRAY,DOMAIN,IS_BLACKLIST,SERVICE_ID,COST,BILLING_EXPORT_ID,FROM_DT,TILL_DT,SERVICE_ORDER_ID) values(s_x_yt_ar_direct_domain_stats.NEXTVAL, 0, 'a32110082', 0,7,3330000000,7732110082,  date'2020-01-01',to_date('2020-01-31'||' '||'23:59:59','YYYY-MM-DD HH24:MI:SS'),7732110082);</v>
      </c>
    </row>
    <row r="96" spans="1:73" s="195" customFormat="1" x14ac:dyDescent="0.35">
      <c r="A96" s="127">
        <v>33</v>
      </c>
      <c r="B96" s="178"/>
      <c r="C96" s="42" t="str">
        <f t="shared" si="42"/>
        <v>1210000033</v>
      </c>
      <c r="D96" s="42" t="str">
        <f t="shared" si="43"/>
        <v>1210000033/20</v>
      </c>
      <c r="E96" s="43" t="str">
        <f t="shared" si="70"/>
        <v>2020-01-01</v>
      </c>
      <c r="F96" s="43" t="str">
        <f t="shared" si="44"/>
        <v>2021-01-01</v>
      </c>
      <c r="G96" s="44" t="str">
        <f t="shared" si="45"/>
        <v>21210000033</v>
      </c>
      <c r="H96" s="45">
        <f t="shared" si="46"/>
        <v>2</v>
      </c>
      <c r="I96" s="179">
        <v>3</v>
      </c>
      <c r="J96" s="180">
        <f t="shared" si="79"/>
        <v>32110083</v>
      </c>
      <c r="K96" s="42" t="str">
        <f t="shared" si="47"/>
        <v>Б-32110083-1</v>
      </c>
      <c r="L96" s="43" t="str">
        <f t="shared" si="48"/>
        <v>2020-01-01</v>
      </c>
      <c r="M96" s="42" t="s">
        <v>87</v>
      </c>
      <c r="N96" s="181">
        <f t="shared" si="74"/>
        <v>40000</v>
      </c>
      <c r="O96" s="42" t="s">
        <v>88</v>
      </c>
      <c r="P96" s="179">
        <v>1</v>
      </c>
      <c r="Q96" s="42">
        <v>20</v>
      </c>
      <c r="R96" s="182">
        <f>S96</f>
        <v>7</v>
      </c>
      <c r="S96" s="182">
        <v>7</v>
      </c>
      <c r="T96" s="52" t="str">
        <f t="shared" si="80"/>
        <v>4321100831</v>
      </c>
      <c r="U96" s="183" t="str">
        <f t="shared" si="81"/>
        <v>43211008311</v>
      </c>
      <c r="V96" s="42">
        <v>1</v>
      </c>
      <c r="W96" s="43" t="str">
        <f t="shared" ca="1" si="82"/>
        <v>2020-01-09</v>
      </c>
      <c r="X96" s="216" t="str">
        <f t="shared" si="90"/>
        <v>2020-01-31</v>
      </c>
      <c r="Y96" s="185">
        <v>40000</v>
      </c>
      <c r="Z96" s="185">
        <f t="shared" si="84"/>
        <v>6666.6666666666642</v>
      </c>
      <c r="AA96" s="42">
        <v>0</v>
      </c>
      <c r="AB96" s="186" t="s">
        <v>89</v>
      </c>
      <c r="AC96" s="185">
        <f t="shared" si="77"/>
        <v>40000</v>
      </c>
      <c r="AD96" s="45">
        <v>0</v>
      </c>
      <c r="AE96" s="52">
        <f t="shared" si="71"/>
        <v>532110091</v>
      </c>
      <c r="AF96" s="187">
        <f t="shared" si="85"/>
        <v>33333.333333333336</v>
      </c>
      <c r="AG96" s="188"/>
      <c r="AH96" s="58">
        <f t="shared" si="57"/>
        <v>33333.333333333336</v>
      </c>
      <c r="AI96" s="60">
        <f t="shared" si="86"/>
        <v>40000</v>
      </c>
      <c r="AJ96" s="49" t="str">
        <f t="shared" si="87"/>
        <v>2020-01-31</v>
      </c>
      <c r="AK96" s="189" t="str">
        <f t="shared" si="59"/>
        <v>888532110091</v>
      </c>
      <c r="AL96" s="45" t="str">
        <f t="shared" si="60"/>
        <v>12100000331</v>
      </c>
      <c r="AM96" s="190"/>
      <c r="AN96" s="190"/>
      <c r="AO96" s="45" t="s">
        <v>89</v>
      </c>
      <c r="AP96" s="145" t="s">
        <v>89</v>
      </c>
      <c r="AQ96" s="45"/>
      <c r="AR96" s="45"/>
      <c r="AS96" s="191" t="str">
        <f t="shared" si="88"/>
        <v>888532110091</v>
      </c>
      <c r="AT96" s="189" t="str">
        <f t="shared" si="62"/>
        <v>5532110083</v>
      </c>
      <c r="AU96" s="183" t="str">
        <f t="shared" si="63"/>
        <v>9932110083</v>
      </c>
      <c r="AV96" s="183">
        <f t="shared" si="64"/>
        <v>7</v>
      </c>
      <c r="AW96" s="183" t="str">
        <f t="shared" si="65"/>
        <v>7732110083</v>
      </c>
      <c r="AX96" s="147" t="str">
        <f t="shared" si="66"/>
        <v>77532110091</v>
      </c>
      <c r="AY96" s="183">
        <v>0</v>
      </c>
      <c r="AZ96" s="183">
        <v>0</v>
      </c>
      <c r="BA96" s="43" t="str">
        <f t="shared" si="67"/>
        <v>2020-01-01</v>
      </c>
      <c r="BB96" s="43" t="str">
        <f t="shared" si="68"/>
        <v>2020-01-31</v>
      </c>
      <c r="BC96" s="192" t="s">
        <v>90</v>
      </c>
      <c r="BD96" s="44" t="str">
        <f t="shared" si="89"/>
        <v>a32110083</v>
      </c>
      <c r="BE96" s="189"/>
      <c r="BF96" s="189"/>
      <c r="BG96" s="186"/>
      <c r="BH96" s="149"/>
      <c r="BI96" s="149"/>
      <c r="BJ96" s="149"/>
      <c r="BK96" s="149"/>
      <c r="BL96" s="149"/>
      <c r="BM96" s="149"/>
      <c r="BN96" s="149"/>
      <c r="BO96" s="330"/>
      <c r="BP96" s="330"/>
      <c r="BQ96" s="196"/>
      <c r="BR96" s="196"/>
      <c r="BS96" s="196"/>
      <c r="BT96" s="197"/>
      <c r="BU96" s="357" t="str">
        <f t="shared" ca="1" si="69"/>
        <v>insert into x_t_invoice (TMP_ID,ID,DT, CLIENT_ID,EXTERNAL_ID,CONTRACT_ID,TOTAL_SUM,CURRENCY,DISCOUNT_TYPE,COMMISSION_TYPE,TYPE,LOYAL_CLIENTS,NDS,NDS_PCT,PERSON_ID) values (s_x_t_invoice.NEXTVAL, 32110083, date'2020-01-01',21210000033,'Б-32110083-1',1210000033,40000,'RUR',7,7,'y_invoice',0,1,20, 77532110091);insert into x_t_person (TMP_ID,ID) values (s_x_t_person.NEXTVAL, 77532110091);insert into x_t_act_internal(TMP_ID,ID,DT,CLIENT_ID,INVOICE_ID,HIDDEN,AMOUNT,EXTERNAL_ID,PAYMENT_TERM_DT,IS_LOYAL,TYPE) values (s_x_t_act_internal.NEXTVAL, 4321100831,date'2020-01-09',21210000033, 32110083    ,1,  40000  ,'43211008311',date'2020-01-31', 0,'generic');insert into x_t_act_trans(TMP_ID, ACT_ID, CONSUME_ID, AMOUNT, AMOUNT_NDS, AMOUNT_NSP, NETTING, COMMISSION_TYPE) values (s_x_t_act_trans.NEXTVAL, 4321100831,  5532110083, 40000, 6666.66666666666,  0,null, 7);insert into x_t_consume (TMP_ID, ID, PARENT_ORDER_ID) values (s_x_t_consume.NEXTVAL, 5532110083,  9932110083);insert into x_t_order(TMP_ID, ID, SERVICE_ID, SERVICE_ORDER_ID, CLIENT_ID) values (s_x_t_order.NEXTVAL, 9932110083,  7,  7732110083,  532110091 );insert into x_mv_oebs_receipts_2(TMP_ID, INVOICE_EID, SUM, DT, DOC_DATE, COMISS_DATE, PAYMENT_NUMBER, SOURCE_TYPE) values (s_x_mv_oebs_receipts_2.NEXTVAL, 'Б-32110083-1', 40000, date'2020-01-31',date'2020-01-31', null, '888532110091' ,'PAYCASH');insert into x_yt_ar_direct_domain_stats (ID,IS_GRAY,DOMAIN,IS_BLACKLIST,SERVICE_ID,COST,BILLING_EXPORT_ID,FROM_DT,TILL_DT,SERVICE_ORDER_ID) values(s_x_yt_ar_direct_domain_stats.NEXTVAL, 0, 'a32110083', 0,7,3330000000,7732110083,  date'2020-01-01',to_date('2020-01-31'||' '||'23:59:59','YYYY-MM-DD HH24:MI:SS'),7732110083);</v>
      </c>
    </row>
    <row r="97" spans="1:73" s="195" customFormat="1" x14ac:dyDescent="0.35">
      <c r="A97" s="127">
        <v>33</v>
      </c>
      <c r="B97" s="178"/>
      <c r="C97" s="42" t="str">
        <f t="shared" si="42"/>
        <v>1210000033</v>
      </c>
      <c r="D97" s="42" t="str">
        <f t="shared" si="43"/>
        <v>1210000033/20</v>
      </c>
      <c r="E97" s="43" t="str">
        <f t="shared" si="70"/>
        <v>2020-01-01</v>
      </c>
      <c r="F97" s="43" t="str">
        <f t="shared" si="44"/>
        <v>2021-01-01</v>
      </c>
      <c r="G97" s="44" t="str">
        <f t="shared" si="45"/>
        <v>21210000033</v>
      </c>
      <c r="H97" s="45">
        <f t="shared" si="46"/>
        <v>2</v>
      </c>
      <c r="I97" s="179">
        <v>3</v>
      </c>
      <c r="J97" s="180">
        <f t="shared" si="79"/>
        <v>32110084</v>
      </c>
      <c r="K97" s="42" t="str">
        <f t="shared" si="47"/>
        <v>Б-32110084-1</v>
      </c>
      <c r="L97" s="43" t="str">
        <f t="shared" si="48"/>
        <v>2020-01-01</v>
      </c>
      <c r="M97" s="42" t="s">
        <v>87</v>
      </c>
      <c r="N97" s="181">
        <f t="shared" si="74"/>
        <v>40000</v>
      </c>
      <c r="O97" s="42" t="s">
        <v>88</v>
      </c>
      <c r="P97" s="179">
        <v>1</v>
      </c>
      <c r="Q97" s="42">
        <v>20</v>
      </c>
      <c r="R97" s="182">
        <f>S97</f>
        <v>7</v>
      </c>
      <c r="S97" s="182">
        <v>7</v>
      </c>
      <c r="T97" s="52" t="str">
        <f t="shared" si="80"/>
        <v>4321100841</v>
      </c>
      <c r="U97" s="183" t="str">
        <f t="shared" si="81"/>
        <v>43211008411</v>
      </c>
      <c r="V97" s="42">
        <v>1</v>
      </c>
      <c r="W97" s="43" t="str">
        <f t="shared" ca="1" si="82"/>
        <v>2020-01-03</v>
      </c>
      <c r="X97" s="216" t="str">
        <f t="shared" si="90"/>
        <v>2020-01-31</v>
      </c>
      <c r="Y97" s="185">
        <v>40000</v>
      </c>
      <c r="Z97" s="185">
        <f t="shared" si="84"/>
        <v>6666.6666666666642</v>
      </c>
      <c r="AA97" s="42">
        <v>0</v>
      </c>
      <c r="AB97" s="186" t="s">
        <v>89</v>
      </c>
      <c r="AC97" s="185">
        <f t="shared" si="77"/>
        <v>40000</v>
      </c>
      <c r="AD97" s="45">
        <v>0</v>
      </c>
      <c r="AE97" s="52">
        <f t="shared" si="71"/>
        <v>532110092</v>
      </c>
      <c r="AF97" s="187">
        <f t="shared" si="85"/>
        <v>33333.333333333336</v>
      </c>
      <c r="AG97" s="188"/>
      <c r="AH97" s="58">
        <f t="shared" si="57"/>
        <v>33333.333333333336</v>
      </c>
      <c r="AI97" s="60">
        <f t="shared" si="86"/>
        <v>40000</v>
      </c>
      <c r="AJ97" s="49" t="str">
        <f t="shared" si="87"/>
        <v>2020-01-31</v>
      </c>
      <c r="AK97" s="189" t="str">
        <f t="shared" si="59"/>
        <v>888532110092</v>
      </c>
      <c r="AL97" s="45" t="str">
        <f t="shared" si="60"/>
        <v>12100000331</v>
      </c>
      <c r="AM97" s="190"/>
      <c r="AN97" s="190"/>
      <c r="AO97" s="45" t="s">
        <v>89</v>
      </c>
      <c r="AP97" s="145" t="s">
        <v>89</v>
      </c>
      <c r="AQ97" s="45"/>
      <c r="AR97" s="45"/>
      <c r="AS97" s="191" t="str">
        <f t="shared" si="88"/>
        <v>888532110092</v>
      </c>
      <c r="AT97" s="189" t="str">
        <f t="shared" si="62"/>
        <v>5532110084</v>
      </c>
      <c r="AU97" s="183" t="str">
        <f t="shared" si="63"/>
        <v>9932110084</v>
      </c>
      <c r="AV97" s="183">
        <f t="shared" si="64"/>
        <v>7</v>
      </c>
      <c r="AW97" s="183" t="str">
        <f t="shared" si="65"/>
        <v>7732110084</v>
      </c>
      <c r="AX97" s="147" t="str">
        <f t="shared" si="66"/>
        <v>77532110092</v>
      </c>
      <c r="AY97" s="183">
        <v>0</v>
      </c>
      <c r="AZ97" s="183">
        <v>0</v>
      </c>
      <c r="BA97" s="43" t="str">
        <f t="shared" si="67"/>
        <v>2020-01-01</v>
      </c>
      <c r="BB97" s="43" t="str">
        <f t="shared" si="68"/>
        <v>2020-01-31</v>
      </c>
      <c r="BC97" s="192" t="s">
        <v>90</v>
      </c>
      <c r="BD97" s="44" t="str">
        <f t="shared" si="89"/>
        <v>a32110084</v>
      </c>
      <c r="BE97" s="189"/>
      <c r="BF97" s="189"/>
      <c r="BG97" s="186"/>
      <c r="BH97" s="149"/>
      <c r="BI97" s="149"/>
      <c r="BJ97" s="149"/>
      <c r="BK97" s="149"/>
      <c r="BL97" s="149"/>
      <c r="BM97" s="149"/>
      <c r="BN97" s="149"/>
      <c r="BO97" s="247">
        <f>SUM(AF93:AF99)</f>
        <v>200000</v>
      </c>
      <c r="BP97" s="328"/>
      <c r="BQ97" s="194"/>
      <c r="BR97" s="194"/>
      <c r="BS97" s="194"/>
      <c r="BT97" s="197"/>
      <c r="BU97" s="357" t="str">
        <f t="shared" ca="1" si="69"/>
        <v>insert into x_t_invoice (TMP_ID,ID,DT, CLIENT_ID,EXTERNAL_ID,CONTRACT_ID,TOTAL_SUM,CURRENCY,DISCOUNT_TYPE,COMMISSION_TYPE,TYPE,LOYAL_CLIENTS,NDS,NDS_PCT,PERSON_ID) values (s_x_t_invoice.NEXTVAL, 32110084, date'2020-01-01',21210000033,'Б-32110084-1',1210000033,40000,'RUR',7,7,'y_invoice',0,1,20, 77532110092);insert into x_t_person (TMP_ID,ID) values (s_x_t_person.NEXTVAL, 77532110092);insert into x_t_act_internal(TMP_ID,ID,DT,CLIENT_ID,INVOICE_ID,HIDDEN,AMOUNT,EXTERNAL_ID,PAYMENT_TERM_DT,IS_LOYAL,TYPE) values (s_x_t_act_internal.NEXTVAL, 4321100841,date'2020-01-03',21210000033, 32110084    ,1,  40000  ,'43211008411',date'2020-01-31', 0,'generic');insert into x_t_act_trans(TMP_ID, ACT_ID, CONSUME_ID, AMOUNT, AMOUNT_NDS, AMOUNT_NSP, NETTING, COMMISSION_TYPE) values (s_x_t_act_trans.NEXTVAL, 4321100841,  5532110084, 40000, 6666.66666666666,  0,null, 7);insert into x_t_consume (TMP_ID, ID, PARENT_ORDER_ID) values (s_x_t_consume.NEXTVAL, 5532110084,  9932110084);insert into x_t_order(TMP_ID, ID, SERVICE_ID, SERVICE_ORDER_ID, CLIENT_ID) values (s_x_t_order.NEXTVAL, 9932110084,  7,  7732110084,  532110092 );insert into x_mv_oebs_receipts_2(TMP_ID, INVOICE_EID, SUM, DT, DOC_DATE, COMISS_DATE, PAYMENT_NUMBER, SOURCE_TYPE) values (s_x_mv_oebs_receipts_2.NEXTVAL, 'Б-32110084-1', 40000, date'2020-01-31',date'2020-01-31', null, '888532110092' ,'PAYCASH');insert into x_yt_ar_direct_domain_stats (ID,IS_GRAY,DOMAIN,IS_BLACKLIST,SERVICE_ID,COST,BILLING_EXPORT_ID,FROM_DT,TILL_DT,SERVICE_ORDER_ID) values(s_x_yt_ar_direct_domain_stats.NEXTVAL, 0, 'a32110084', 0,7,3330000000,7732110084,  date'2020-01-01',to_date('2020-01-31'||' '||'23:59:59','YYYY-MM-DD HH24:MI:SS'),7732110084);</v>
      </c>
    </row>
    <row r="98" spans="1:73" s="195" customFormat="1" x14ac:dyDescent="0.35">
      <c r="A98" s="127">
        <v>33</v>
      </c>
      <c r="B98" s="178"/>
      <c r="C98" s="42" t="str">
        <f t="shared" si="42"/>
        <v>1210000033</v>
      </c>
      <c r="D98" s="42" t="str">
        <f t="shared" si="43"/>
        <v>1210000033/20</v>
      </c>
      <c r="E98" s="43" t="str">
        <f t="shared" si="70"/>
        <v>2020-01-01</v>
      </c>
      <c r="F98" s="43" t="str">
        <f t="shared" si="44"/>
        <v>2021-01-01</v>
      </c>
      <c r="G98" s="44" t="str">
        <f t="shared" si="45"/>
        <v>21210000033</v>
      </c>
      <c r="H98" s="45">
        <f t="shared" si="46"/>
        <v>2</v>
      </c>
      <c r="I98" s="179">
        <v>3</v>
      </c>
      <c r="J98" s="180">
        <f t="shared" si="79"/>
        <v>32110085</v>
      </c>
      <c r="K98" s="42" t="str">
        <f t="shared" si="47"/>
        <v>Б-32110085-1</v>
      </c>
      <c r="L98" s="43" t="str">
        <f t="shared" si="48"/>
        <v>2020-01-01</v>
      </c>
      <c r="M98" s="42" t="s">
        <v>87</v>
      </c>
      <c r="N98" s="181">
        <f t="shared" si="74"/>
        <v>20000</v>
      </c>
      <c r="O98" s="42" t="s">
        <v>88</v>
      </c>
      <c r="P98" s="179">
        <v>1</v>
      </c>
      <c r="Q98" s="42">
        <v>20</v>
      </c>
      <c r="R98" s="198">
        <v>1</v>
      </c>
      <c r="S98" s="198">
        <v>1</v>
      </c>
      <c r="T98" s="52" t="str">
        <f t="shared" si="80"/>
        <v>4321100851</v>
      </c>
      <c r="U98" s="183" t="str">
        <f t="shared" si="81"/>
        <v>43211008511</v>
      </c>
      <c r="V98" s="42">
        <v>1</v>
      </c>
      <c r="W98" s="43" t="str">
        <f t="shared" ca="1" si="82"/>
        <v>2020-01-06</v>
      </c>
      <c r="X98" s="216" t="str">
        <f t="shared" si="90"/>
        <v>2020-01-31</v>
      </c>
      <c r="Y98" s="185">
        <v>20000</v>
      </c>
      <c r="Z98" s="185">
        <f t="shared" si="84"/>
        <v>3333.3333333333321</v>
      </c>
      <c r="AA98" s="42">
        <v>0</v>
      </c>
      <c r="AB98" s="186" t="s">
        <v>89</v>
      </c>
      <c r="AC98" s="185">
        <f t="shared" si="77"/>
        <v>20000</v>
      </c>
      <c r="AD98" s="45">
        <v>0</v>
      </c>
      <c r="AE98" s="52">
        <f t="shared" si="71"/>
        <v>532110093</v>
      </c>
      <c r="AF98" s="187">
        <f t="shared" si="85"/>
        <v>16666.666666666668</v>
      </c>
      <c r="AG98" s="188"/>
      <c r="AH98" s="58">
        <f t="shared" si="57"/>
        <v>16666.666666666668</v>
      </c>
      <c r="AI98" s="60">
        <f t="shared" si="86"/>
        <v>20000</v>
      </c>
      <c r="AJ98" s="49" t="str">
        <f t="shared" si="87"/>
        <v>2020-01-31</v>
      </c>
      <c r="AK98" s="189" t="str">
        <f t="shared" si="59"/>
        <v>888532110093</v>
      </c>
      <c r="AL98" s="45" t="str">
        <f t="shared" si="60"/>
        <v>12100000331</v>
      </c>
      <c r="AM98" s="190"/>
      <c r="AN98" s="190"/>
      <c r="AO98" s="45" t="s">
        <v>89</v>
      </c>
      <c r="AP98" s="145" t="s">
        <v>89</v>
      </c>
      <c r="AQ98" s="45"/>
      <c r="AR98" s="45"/>
      <c r="AS98" s="191" t="str">
        <f t="shared" si="88"/>
        <v>888532110093</v>
      </c>
      <c r="AT98" s="189" t="str">
        <f t="shared" si="62"/>
        <v>5532110085</v>
      </c>
      <c r="AU98" s="183" t="str">
        <f t="shared" si="63"/>
        <v>9932110085</v>
      </c>
      <c r="AV98" s="183">
        <f t="shared" si="64"/>
        <v>1</v>
      </c>
      <c r="AW98" s="183" t="str">
        <f t="shared" si="65"/>
        <v>7732110085</v>
      </c>
      <c r="AX98" s="147" t="str">
        <f t="shared" si="66"/>
        <v>77532110093</v>
      </c>
      <c r="AY98" s="183">
        <v>0</v>
      </c>
      <c r="AZ98" s="183">
        <v>0</v>
      </c>
      <c r="BA98" s="43" t="str">
        <f t="shared" si="67"/>
        <v>2020-01-01</v>
      </c>
      <c r="BB98" s="43" t="str">
        <f t="shared" si="68"/>
        <v>2020-01-31</v>
      </c>
      <c r="BC98" s="192" t="s">
        <v>90</v>
      </c>
      <c r="BD98" s="44" t="str">
        <f t="shared" si="89"/>
        <v>a32110085</v>
      </c>
      <c r="BE98" s="189"/>
      <c r="BF98" s="189"/>
      <c r="BG98" s="186"/>
      <c r="BH98" s="149"/>
      <c r="BI98" s="149"/>
      <c r="BJ98" s="149"/>
      <c r="BK98" s="149"/>
      <c r="BL98" s="149"/>
      <c r="BM98" s="149"/>
      <c r="BN98" s="149"/>
      <c r="BO98" s="243"/>
      <c r="BP98" s="328"/>
      <c r="BQ98" s="194"/>
      <c r="BR98" s="194"/>
      <c r="BS98" s="194"/>
      <c r="BU98" s="357" t="str">
        <f t="shared" ca="1" si="69"/>
        <v>insert into x_t_invoice (TMP_ID,ID,DT, CLIENT_ID,EXTERNAL_ID,CONTRACT_ID,TOTAL_SUM,CURRENCY,DISCOUNT_TYPE,COMMISSION_TYPE,TYPE,LOYAL_CLIENTS,NDS,NDS_PCT,PERSON_ID) values (s_x_t_invoice.NEXTVAL, 32110085, date'2020-01-01',21210000033,'Б-32110085-1',1210000033,20000,'RUR',1,1,'y_invoice',0,1,20, 77532110093);insert into x_t_person (TMP_ID,ID) values (s_x_t_person.NEXTVAL, 77532110093);insert into x_t_act_internal(TMP_ID,ID,DT,CLIENT_ID,INVOICE_ID,HIDDEN,AMOUNT,EXTERNAL_ID,PAYMENT_TERM_DT,IS_LOYAL,TYPE) values (s_x_t_act_internal.NEXTVAL, 4321100851,date'2020-01-06',21210000033, 32110085    ,1,  20000  ,'43211008511',date'2020-01-31', 0,'generic');insert into x_t_act_trans(TMP_ID, ACT_ID, CONSUME_ID, AMOUNT, AMOUNT_NDS, AMOUNT_NSP, NETTING, COMMISSION_TYPE) values (s_x_t_act_trans.NEXTVAL, 4321100851,  5532110085, 20000, 3333.33333333333,  0,null, 1);insert into x_t_consume (TMP_ID, ID, PARENT_ORDER_ID) values (s_x_t_consume.NEXTVAL, 5532110085,  9932110085);insert into x_t_order(TMP_ID, ID, SERVICE_ID, SERVICE_ORDER_ID, CLIENT_ID) values (s_x_t_order.NEXTVAL, 9932110085,  1,  7732110085,  532110093 );insert into x_mv_oebs_receipts_2(TMP_ID, INVOICE_EID, SUM, DT, DOC_DATE, COMISS_DATE, PAYMENT_NUMBER, SOURCE_TYPE) values (s_x_mv_oebs_receipts_2.NEXTVAL, 'Б-32110085-1', 20000, date'2020-01-31',date'2020-01-31', null, '888532110093' ,'PAYCASH');insert into x_yt_ar_direct_domain_stats (ID,IS_GRAY,DOMAIN,IS_BLACKLIST,SERVICE_ID,COST,BILLING_EXPORT_ID,FROM_DT,TILL_DT,SERVICE_ORDER_ID) values(s_x_yt_ar_direct_domain_stats.NEXTVAL, 0, 'a32110085', 0,1,3330000000,7732110085,  date'2020-01-01',to_date('2020-01-31'||' '||'23:59:59','YYYY-MM-DD HH24:MI:SS'),7732110085);</v>
      </c>
    </row>
    <row r="99" spans="1:73" s="215" customFormat="1" ht="15" thickBot="1" x14ac:dyDescent="0.4">
      <c r="A99" s="152">
        <v>33</v>
      </c>
      <c r="B99" s="199"/>
      <c r="C99" s="76" t="str">
        <f t="shared" si="42"/>
        <v>1210000033</v>
      </c>
      <c r="D99" s="76" t="str">
        <f t="shared" si="43"/>
        <v>1210000033/20</v>
      </c>
      <c r="E99" s="77" t="str">
        <f t="shared" si="70"/>
        <v>2020-01-01</v>
      </c>
      <c r="F99" s="77" t="str">
        <f t="shared" si="44"/>
        <v>2021-01-01</v>
      </c>
      <c r="G99" s="78" t="str">
        <f t="shared" si="45"/>
        <v>21210000033</v>
      </c>
      <c r="H99" s="79">
        <f t="shared" si="46"/>
        <v>2</v>
      </c>
      <c r="I99" s="200">
        <v>3</v>
      </c>
      <c r="J99" s="201">
        <f t="shared" si="79"/>
        <v>32110086</v>
      </c>
      <c r="K99" s="76" t="str">
        <f t="shared" si="47"/>
        <v>Б-32110086-1</v>
      </c>
      <c r="L99" s="77" t="str">
        <f t="shared" si="48"/>
        <v>2020-01-01</v>
      </c>
      <c r="M99" s="76" t="s">
        <v>87</v>
      </c>
      <c r="N99" s="202">
        <f t="shared" si="74"/>
        <v>30000</v>
      </c>
      <c r="O99" s="76" t="s">
        <v>88</v>
      </c>
      <c r="P99" s="200">
        <v>1</v>
      </c>
      <c r="Q99" s="76">
        <v>20</v>
      </c>
      <c r="R99" s="201">
        <v>37</v>
      </c>
      <c r="S99" s="201">
        <v>37</v>
      </c>
      <c r="T99" s="81" t="str">
        <f t="shared" si="80"/>
        <v>4321100861</v>
      </c>
      <c r="U99" s="203" t="str">
        <f t="shared" si="81"/>
        <v>43211008611</v>
      </c>
      <c r="V99" s="76">
        <v>1</v>
      </c>
      <c r="W99" s="77" t="str">
        <f t="shared" ca="1" si="82"/>
        <v>2020-01-01</v>
      </c>
      <c r="X99" s="217" t="str">
        <f t="shared" si="90"/>
        <v>2020-01-31</v>
      </c>
      <c r="Y99" s="205">
        <v>30000</v>
      </c>
      <c r="Z99" s="205">
        <f t="shared" si="84"/>
        <v>5000</v>
      </c>
      <c r="AA99" s="76">
        <v>0</v>
      </c>
      <c r="AB99" s="206" t="s">
        <v>89</v>
      </c>
      <c r="AC99" s="205">
        <f t="shared" si="77"/>
        <v>30000</v>
      </c>
      <c r="AD99" s="79">
        <v>0</v>
      </c>
      <c r="AE99" s="81">
        <f t="shared" si="71"/>
        <v>532110094</v>
      </c>
      <c r="AF99" s="207">
        <f t="shared" si="85"/>
        <v>25000</v>
      </c>
      <c r="AG99" s="208"/>
      <c r="AH99" s="91">
        <f t="shared" si="57"/>
        <v>25000</v>
      </c>
      <c r="AI99" s="93">
        <f t="shared" si="86"/>
        <v>30000</v>
      </c>
      <c r="AJ99" s="83" t="str">
        <f t="shared" si="87"/>
        <v>2020-01-31</v>
      </c>
      <c r="AK99" s="209" t="str">
        <f t="shared" si="59"/>
        <v>888532110094</v>
      </c>
      <c r="AL99" s="79" t="str">
        <f t="shared" si="60"/>
        <v>12100000331</v>
      </c>
      <c r="AM99" s="210"/>
      <c r="AN99" s="210"/>
      <c r="AO99" s="79" t="s">
        <v>89</v>
      </c>
      <c r="AP99" s="169" t="s">
        <v>89</v>
      </c>
      <c r="AQ99" s="79"/>
      <c r="AR99" s="79"/>
      <c r="AS99" s="211" t="str">
        <f t="shared" si="88"/>
        <v>888532110094</v>
      </c>
      <c r="AT99" s="209" t="str">
        <f t="shared" si="62"/>
        <v>5532110086</v>
      </c>
      <c r="AU99" s="203" t="str">
        <f t="shared" si="63"/>
        <v>9932110086</v>
      </c>
      <c r="AV99" s="203">
        <f t="shared" si="64"/>
        <v>37</v>
      </c>
      <c r="AW99" s="203" t="str">
        <f t="shared" si="65"/>
        <v>7732110086</v>
      </c>
      <c r="AX99" s="172" t="str">
        <f t="shared" si="66"/>
        <v>77532110094</v>
      </c>
      <c r="AY99" s="203">
        <v>0</v>
      </c>
      <c r="AZ99" s="203">
        <v>0</v>
      </c>
      <c r="BA99" s="77" t="str">
        <f t="shared" si="67"/>
        <v>2020-01-01</v>
      </c>
      <c r="BB99" s="77" t="str">
        <f t="shared" si="68"/>
        <v>2020-01-31</v>
      </c>
      <c r="BC99" s="212" t="s">
        <v>90</v>
      </c>
      <c r="BD99" s="78" t="str">
        <f t="shared" si="89"/>
        <v>a32110086</v>
      </c>
      <c r="BE99" s="209"/>
      <c r="BF99" s="209"/>
      <c r="BG99" s="206"/>
      <c r="BH99" s="174"/>
      <c r="BI99" s="174"/>
      <c r="BJ99" s="174"/>
      <c r="BK99" s="174"/>
      <c r="BL99" s="174"/>
      <c r="BM99" s="174"/>
      <c r="BN99" s="174"/>
      <c r="BO99" s="213"/>
      <c r="BP99" s="329"/>
      <c r="BQ99" s="202"/>
      <c r="BR99" s="214"/>
      <c r="BS99" s="214"/>
      <c r="BU99" s="357" t="str">
        <f t="shared" ca="1" si="69"/>
        <v>insert into x_t_invoice (TMP_ID,ID,DT, CLIENT_ID,EXTERNAL_ID,CONTRACT_ID,TOTAL_SUM,CURRENCY,DISCOUNT_TYPE,COMMISSION_TYPE,TYPE,LOYAL_CLIENTS,NDS,NDS_PCT,PERSON_ID) values (s_x_t_invoice.NEXTVAL, 32110086, date'2020-01-01',21210000033,'Б-32110086-1',1210000033,30000,'RUR',37,37,'y_invoice',0,1,20, 77532110094);insert into x_t_person (TMP_ID,ID) values (s_x_t_person.NEXTVAL, 77532110094);insert into x_t_act_internal(TMP_ID,ID,DT,CLIENT_ID,INVOICE_ID,HIDDEN,AMOUNT,EXTERNAL_ID,PAYMENT_TERM_DT,IS_LOYAL,TYPE) values (s_x_t_act_internal.NEXTVAL, 4321100861,date'2020-01-01',21210000033, 32110086    ,1,  30000  ,'43211008611',date'2020-01-31', 0,'generic');insert into x_t_act_trans(TMP_ID, ACT_ID, CONSUME_ID, AMOUNT, AMOUNT_NDS, AMOUNT_NSP, NETTING, COMMISSION_TYPE) values (s_x_t_act_trans.NEXTVAL, 4321100861,  5532110086, 30000, 5000,  0,null, 37);insert into x_t_consume (TMP_ID, ID, PARENT_ORDER_ID) values (s_x_t_consume.NEXTVAL, 5532110086,  9932110086);insert into x_t_order(TMP_ID, ID, SERVICE_ID, SERVICE_ORDER_ID, CLIENT_ID) values (s_x_t_order.NEXTVAL, 9932110086,  37,  7732110086,  532110094 );insert into x_mv_oebs_receipts_2(TMP_ID, INVOICE_EID, SUM, DT, DOC_DATE, COMISS_DATE, PAYMENT_NUMBER, SOURCE_TYPE) values (s_x_mv_oebs_receipts_2.NEXTVAL, 'Б-32110086-1', 30000, date'2020-01-31',date'2020-01-31', null, '888532110094' ,'PAYCASH');insert into x_yt_ar_direct_domain_stats (ID,IS_GRAY,DOMAIN,IS_BLACKLIST,SERVICE_ID,COST,BILLING_EXPORT_ID,FROM_DT,TILL_DT,SERVICE_ORDER_ID) values(s_x_yt_ar_direct_domain_stats.NEXTVAL, 0, 'a32110086', 0,37,3330000000,7732110086,  date'2020-01-01',to_date('2020-01-31'||' '||'23:59:59','YYYY-MM-DD HH24:MI:SS'),7732110086);</v>
      </c>
    </row>
    <row r="100" spans="1:73" s="195" customFormat="1" ht="15.5" customHeight="1" thickBot="1" x14ac:dyDescent="0.4">
      <c r="A100" s="127">
        <v>34</v>
      </c>
      <c r="B100" s="178"/>
      <c r="C100" s="42" t="str">
        <f t="shared" si="42"/>
        <v>1210000034</v>
      </c>
      <c r="D100" s="42" t="str">
        <f t="shared" si="43"/>
        <v>1210000034/20</v>
      </c>
      <c r="E100" s="43" t="str">
        <f t="shared" si="70"/>
        <v>2020-01-01</v>
      </c>
      <c r="F100" s="43" t="str">
        <f t="shared" si="44"/>
        <v>2021-01-01</v>
      </c>
      <c r="G100" s="44" t="str">
        <f t="shared" si="45"/>
        <v>21210000034</v>
      </c>
      <c r="H100" s="45">
        <f t="shared" si="46"/>
        <v>2</v>
      </c>
      <c r="I100" s="179">
        <v>3</v>
      </c>
      <c r="J100" s="180">
        <f t="shared" si="79"/>
        <v>32110087</v>
      </c>
      <c r="K100" s="42" t="str">
        <f t="shared" si="47"/>
        <v>Б-32110087-1</v>
      </c>
      <c r="L100" s="43" t="str">
        <f t="shared" si="48"/>
        <v>2020-01-01</v>
      </c>
      <c r="M100" s="42" t="s">
        <v>87</v>
      </c>
      <c r="N100" s="181">
        <f t="shared" si="74"/>
        <v>40000</v>
      </c>
      <c r="O100" s="42" t="s">
        <v>88</v>
      </c>
      <c r="P100" s="179">
        <v>1</v>
      </c>
      <c r="Q100" s="42">
        <v>20</v>
      </c>
      <c r="R100" s="182">
        <f>S100</f>
        <v>7</v>
      </c>
      <c r="S100" s="182">
        <v>7</v>
      </c>
      <c r="T100" s="52" t="str">
        <f t="shared" si="80"/>
        <v>4321100871</v>
      </c>
      <c r="U100" s="183" t="str">
        <f t="shared" si="81"/>
        <v>43211008711</v>
      </c>
      <c r="V100" s="42">
        <v>1</v>
      </c>
      <c r="W100" s="43" t="str">
        <f t="shared" ca="1" si="82"/>
        <v>2020-01-01</v>
      </c>
      <c r="X100" s="184" t="str">
        <f t="shared" ref="X100:X105" si="91">TEXT(DATE(YEAR($F$2),MONTH($F$2)+1,1),"ГГГГ-ММ-ДД")</f>
        <v>2020-02-01</v>
      </c>
      <c r="Y100" s="185">
        <v>40000</v>
      </c>
      <c r="Z100" s="185">
        <f t="shared" si="84"/>
        <v>6666.6666666666642</v>
      </c>
      <c r="AA100" s="42">
        <v>0</v>
      </c>
      <c r="AB100" s="186" t="s">
        <v>89</v>
      </c>
      <c r="AC100" s="185">
        <f t="shared" si="77"/>
        <v>40000</v>
      </c>
      <c r="AD100" s="45">
        <v>0</v>
      </c>
      <c r="AE100" s="52">
        <f t="shared" si="71"/>
        <v>532110095</v>
      </c>
      <c r="AF100" s="187">
        <f t="shared" si="85"/>
        <v>33333.333333333336</v>
      </c>
      <c r="AG100" s="188"/>
      <c r="AH100" s="58">
        <f t="shared" si="57"/>
        <v>33333.333333333336</v>
      </c>
      <c r="AI100" s="60">
        <f t="shared" si="86"/>
        <v>40000</v>
      </c>
      <c r="AJ100" s="49" t="str">
        <f t="shared" si="87"/>
        <v>2020-01-31</v>
      </c>
      <c r="AK100" s="189" t="str">
        <f t="shared" si="59"/>
        <v>888532110095</v>
      </c>
      <c r="AL100" s="45" t="str">
        <f t="shared" si="60"/>
        <v>12100000341</v>
      </c>
      <c r="AM100" s="190"/>
      <c r="AN100" s="190"/>
      <c r="AO100" s="45" t="s">
        <v>89</v>
      </c>
      <c r="AP100" s="145" t="s">
        <v>89</v>
      </c>
      <c r="AQ100" s="45"/>
      <c r="AR100" s="45"/>
      <c r="AS100" s="191" t="str">
        <f t="shared" si="88"/>
        <v>888532110095</v>
      </c>
      <c r="AT100" s="189" t="str">
        <f t="shared" si="62"/>
        <v>5532110087</v>
      </c>
      <c r="AU100" s="183" t="str">
        <f t="shared" si="63"/>
        <v>9932110087</v>
      </c>
      <c r="AV100" s="183">
        <f t="shared" si="64"/>
        <v>7</v>
      </c>
      <c r="AW100" s="183" t="str">
        <f t="shared" si="65"/>
        <v>7732110087</v>
      </c>
      <c r="AX100" s="147" t="str">
        <f t="shared" si="66"/>
        <v>77532110095</v>
      </c>
      <c r="AY100" s="183">
        <v>0</v>
      </c>
      <c r="AZ100" s="183">
        <v>0</v>
      </c>
      <c r="BA100" s="43" t="str">
        <f t="shared" si="67"/>
        <v>2020-01-01</v>
      </c>
      <c r="BB100" s="43" t="str">
        <f t="shared" si="68"/>
        <v>2020-01-31</v>
      </c>
      <c r="BC100" s="192" t="s">
        <v>90</v>
      </c>
      <c r="BD100" s="44" t="str">
        <f t="shared" si="89"/>
        <v>a32110087</v>
      </c>
      <c r="BE100" s="189"/>
      <c r="BF100" s="189"/>
      <c r="BG100" s="186"/>
      <c r="BH100" s="174"/>
      <c r="BI100" s="174"/>
      <c r="BJ100" s="174"/>
      <c r="BK100" s="174"/>
      <c r="BL100" s="149"/>
      <c r="BM100" s="149"/>
      <c r="BN100" s="149"/>
      <c r="BO100" s="241" t="s">
        <v>148</v>
      </c>
      <c r="BP100" s="328">
        <v>7</v>
      </c>
      <c r="BQ100" s="194">
        <v>0</v>
      </c>
      <c r="BR100" s="194">
        <f>BQ100*0.05</f>
        <v>0</v>
      </c>
      <c r="BS100" s="194">
        <f>BR100</f>
        <v>0</v>
      </c>
      <c r="BU100" s="357" t="str">
        <f t="shared" ca="1" si="69"/>
        <v>insert into x_t_contract2(TMP_ID,ID,EXTERNAL_ID,CLIENT_ID) values(s_x_t_contract2.NEXTVAL, 1210000034, '1210000034/20',21210000034);insert into x_t_contract_collateral(TMP_ID,ID,CONTRACT2_ID,DT,IS_SIGNED) values(s_x_t_contract_collateral.NEXTVAL, 12100000341, 1210000034, date'2020-01-01', date'2020-01-01');insert into x_mv_contract_signed_attr (TMP_ID,CONTRACT_ID,COLLATERAL_ID,CODE,VALUE_DT) values (s_x_mv_contract_signed_attr.NEXTVAL, 1210000034, 12100000341,'FINISH_DT' ,date'2021-01-01');insert into x_mv_contract_signed_attr_hist(TMP_ID,VALUE_NUM,UPDATE_DT,CONTRACT2_ID,CODE,CL_DT,STAMP,DT) values(s_x_mv_contract_signed_attr_hist.NEXTVAL, 1, date'2020-01-01', 1210000034,'FIRM',date'2020-01-01',888532110095,date'2020-01-01');insert into x_mv_contract_signed_attr_hist(TMP_ID,VALUE_NUM,UPDATE_DT,CONTRACT2_ID,CODE,CL_DT,STAMP,DT) values(s_x_mv_contract_signed_attr_hist.NEXTVAL, 2, date'2020-01-01', 1210000034,'WHOLESALE_AGENT_PREMIUM_AWARDS_SCALE_TYPE',date'2020-01-01',888532110095,date'2020-01-01');insert into x_mv_contract_signed_attr_hist(TMP_ID,VALUE_NUM,UPDATE_DT,CONTRACT2_ID,CODE,CL_DT,STAMP,DT) values(s_x_mv_contract_signed_attr_hist.NEXTVAL, 3, date'2020-01-01', 1210000034,'PAYMENT_TYPE',date'2020-01-01',888532110095,date'2020-01-01');insert into x_t_invoice (TMP_ID,ID,DT, CLIENT_ID,EXTERNAL_ID,CONTRACT_ID,TOTAL_SUM,CURRENCY,DISCOUNT_TYPE,COMMISSION_TYPE,TYPE,LOYAL_CLIENTS,NDS,NDS_PCT,PERSON_ID) values (s_x_t_invoice.NEXTVAL, 32110087, date'2020-01-01',21210000034,'Б-32110087-1',1210000034,40000,'RUR',7,7,'y_invoice',0,1,20, 77532110095);insert into x_t_person (TMP_ID,ID) values (s_x_t_person.NEXTVAL, 77532110095);insert into x_t_act_internal(TMP_ID,ID,DT,CLIENT_ID,INVOICE_ID,HIDDEN,AMOUNT,EXTERNAL_ID,PAYMENT_TERM_DT,IS_LOYAL,TYPE) values (s_x_t_act_internal.NEXTVAL, 4321100871,date'2020-01-01',21210000034, 32110087    ,1,  40000  ,'43211008711',date'2020-02-01', 0,'generic');insert into x_t_act_trans(TMP_ID, ACT_ID, CONSUME_ID, AMOUNT, AMOUNT_NDS, AMOUNT_NSP, NETTING, COMMISSION_TYPE) values (s_x_t_act_trans.NEXTVAL, 4321100871,  5532110087, 40000, 6666.66666666666,  0,null, 7);insert into x_t_consume (TMP_ID, ID, PARENT_ORDER_ID) values (s_x_t_consume.NEXTVAL, 5532110087,  9932110087);insert into x_t_order(TMP_ID, ID, SERVICE_ID, SERVICE_ORDER_ID, CLIENT_ID) values (s_x_t_order.NEXTVAL, 9932110087,  7,  7732110087,  532110095 );insert into x_mv_oebs_receipts_2(TMP_ID, INVOICE_EID, SUM, DT, DOC_DATE, COMISS_DATE, PAYMENT_NUMBER, SOURCE_TYPE) values (s_x_mv_oebs_receipts_2.NEXTVAL, 'Б-32110087-1', 40000, date'2020-01-31',date'2020-01-31', null, '888532110095' ,'PAYCASH');insert into x_yt_ar_direct_domain_stats (ID,IS_GRAY,DOMAIN,IS_BLACKLIST,SERVICE_ID,COST,BILLING_EXPORT_ID,FROM_DT,TILL_DT,SERVICE_ORDER_ID) values(s_x_yt_ar_direct_domain_stats.NEXTVAL, 0, 'a32110087', 0,7,3330000000,7732110087,  date'2020-01-01',to_date('2020-01-31'||' '||'23:59:59','YYYY-MM-DD HH24:MI:SS'),7732110087);</v>
      </c>
    </row>
    <row r="101" spans="1:73" s="195" customFormat="1" x14ac:dyDescent="0.35">
      <c r="A101" s="127">
        <v>34</v>
      </c>
      <c r="B101" s="178"/>
      <c r="C101" s="42" t="str">
        <f t="shared" si="42"/>
        <v>1210000034</v>
      </c>
      <c r="D101" s="42" t="str">
        <f t="shared" si="43"/>
        <v>1210000034/20</v>
      </c>
      <c r="E101" s="43" t="str">
        <f t="shared" si="70"/>
        <v>2020-01-01</v>
      </c>
      <c r="F101" s="43" t="str">
        <f t="shared" si="44"/>
        <v>2021-01-01</v>
      </c>
      <c r="G101" s="44" t="str">
        <f t="shared" si="45"/>
        <v>21210000034</v>
      </c>
      <c r="H101" s="45">
        <f t="shared" si="46"/>
        <v>2</v>
      </c>
      <c r="I101" s="179">
        <v>3</v>
      </c>
      <c r="J101" s="180">
        <f t="shared" si="79"/>
        <v>32110088</v>
      </c>
      <c r="K101" s="42" t="str">
        <f t="shared" si="47"/>
        <v>Б-32110088-1</v>
      </c>
      <c r="L101" s="43" t="str">
        <f t="shared" si="48"/>
        <v>2020-01-01</v>
      </c>
      <c r="M101" s="42" t="s">
        <v>87</v>
      </c>
      <c r="N101" s="181">
        <f t="shared" si="74"/>
        <v>50000</v>
      </c>
      <c r="O101" s="42" t="s">
        <v>88</v>
      </c>
      <c r="P101" s="179">
        <v>1</v>
      </c>
      <c r="Q101" s="42">
        <v>20</v>
      </c>
      <c r="R101" s="182">
        <f>S101</f>
        <v>7</v>
      </c>
      <c r="S101" s="182">
        <v>7</v>
      </c>
      <c r="T101" s="52" t="str">
        <f t="shared" si="80"/>
        <v>4321100881</v>
      </c>
      <c r="U101" s="183" t="str">
        <f t="shared" si="81"/>
        <v>43211008811</v>
      </c>
      <c r="V101" s="42">
        <v>1</v>
      </c>
      <c r="W101" s="43" t="str">
        <f t="shared" ca="1" si="82"/>
        <v>2020-01-03</v>
      </c>
      <c r="X101" s="184" t="str">
        <f t="shared" si="91"/>
        <v>2020-02-01</v>
      </c>
      <c r="Y101" s="185">
        <v>50000</v>
      </c>
      <c r="Z101" s="185">
        <f t="shared" si="84"/>
        <v>8333.3333333333285</v>
      </c>
      <c r="AA101" s="42">
        <v>0</v>
      </c>
      <c r="AB101" s="186" t="s">
        <v>89</v>
      </c>
      <c r="AC101" s="185">
        <f t="shared" si="77"/>
        <v>50000</v>
      </c>
      <c r="AD101" s="45">
        <v>0</v>
      </c>
      <c r="AE101" s="52">
        <f t="shared" si="71"/>
        <v>532110096</v>
      </c>
      <c r="AF101" s="187">
        <f t="shared" si="85"/>
        <v>41666.666666666672</v>
      </c>
      <c r="AG101" s="188"/>
      <c r="AH101" s="58">
        <f t="shared" si="57"/>
        <v>41666.666666666672</v>
      </c>
      <c r="AI101" s="60">
        <f t="shared" si="86"/>
        <v>50000</v>
      </c>
      <c r="AJ101" s="49" t="str">
        <f t="shared" si="87"/>
        <v>2020-01-31</v>
      </c>
      <c r="AK101" s="189" t="str">
        <f t="shared" si="59"/>
        <v>888532110096</v>
      </c>
      <c r="AL101" s="45" t="str">
        <f t="shared" si="60"/>
        <v>12100000341</v>
      </c>
      <c r="AM101" s="190"/>
      <c r="AN101" s="190"/>
      <c r="AO101" s="45" t="s">
        <v>89</v>
      </c>
      <c r="AP101" s="145" t="s">
        <v>89</v>
      </c>
      <c r="AQ101" s="45"/>
      <c r="AR101" s="45"/>
      <c r="AS101" s="191" t="str">
        <f t="shared" si="88"/>
        <v>888532110096</v>
      </c>
      <c r="AT101" s="189" t="str">
        <f t="shared" si="62"/>
        <v>5532110088</v>
      </c>
      <c r="AU101" s="183" t="str">
        <f t="shared" si="63"/>
        <v>9932110088</v>
      </c>
      <c r="AV101" s="183">
        <f t="shared" si="64"/>
        <v>7</v>
      </c>
      <c r="AW101" s="183" t="str">
        <f t="shared" si="65"/>
        <v>7732110088</v>
      </c>
      <c r="AX101" s="147" t="str">
        <f t="shared" si="66"/>
        <v>77532110096</v>
      </c>
      <c r="AY101" s="183">
        <v>0</v>
      </c>
      <c r="AZ101" s="183">
        <v>0</v>
      </c>
      <c r="BA101" s="43" t="str">
        <f t="shared" si="67"/>
        <v>2020-01-01</v>
      </c>
      <c r="BB101" s="43" t="str">
        <f t="shared" si="68"/>
        <v>2020-01-31</v>
      </c>
      <c r="BC101" s="192" t="s">
        <v>90</v>
      </c>
      <c r="BD101" s="44" t="str">
        <f t="shared" si="89"/>
        <v>a32110088</v>
      </c>
      <c r="BE101" s="189"/>
      <c r="BF101" s="189"/>
      <c r="BG101" s="186"/>
      <c r="BH101" s="149"/>
      <c r="BI101" s="149"/>
      <c r="BJ101" s="149"/>
      <c r="BK101" s="149"/>
      <c r="BL101" s="149"/>
      <c r="BM101" s="149"/>
      <c r="BN101" s="149"/>
      <c r="BO101" s="241" t="s">
        <v>149</v>
      </c>
      <c r="BP101" s="328">
        <v>1</v>
      </c>
      <c r="BQ101" s="194">
        <f>AF104</f>
        <v>16666.666666666668</v>
      </c>
      <c r="BR101" s="194">
        <f>BQ101*0.13</f>
        <v>2166.666666666667</v>
      </c>
      <c r="BS101" s="194">
        <f>BR101</f>
        <v>2166.666666666667</v>
      </c>
      <c r="BU101" s="357" t="str">
        <f t="shared" ca="1" si="69"/>
        <v>insert into x_t_invoice (TMP_ID,ID,DT, CLIENT_ID,EXTERNAL_ID,CONTRACT_ID,TOTAL_SUM,CURRENCY,DISCOUNT_TYPE,COMMISSION_TYPE,TYPE,LOYAL_CLIENTS,NDS,NDS_PCT,PERSON_ID) values (s_x_t_invoice.NEXTVAL, 32110088, date'2020-01-01',21210000034,'Б-32110088-1',1210000034,50000,'RUR',7,7,'y_invoice',0,1,20, 77532110096);insert into x_t_person (TMP_ID,ID) values (s_x_t_person.NEXTVAL, 77532110096);insert into x_t_act_internal(TMP_ID,ID,DT,CLIENT_ID,INVOICE_ID,HIDDEN,AMOUNT,EXTERNAL_ID,PAYMENT_TERM_DT,IS_LOYAL,TYPE) values (s_x_t_act_internal.NEXTVAL, 4321100881,date'2020-01-03',21210000034, 32110088    ,1,  50000  ,'43211008811',date'2020-02-01', 0,'generic');insert into x_t_act_trans(TMP_ID, ACT_ID, CONSUME_ID, AMOUNT, AMOUNT_NDS, AMOUNT_NSP, NETTING, COMMISSION_TYPE) values (s_x_t_act_trans.NEXTVAL, 4321100881,  5532110088, 50000, 8333.33333333333,  0,null, 7);insert into x_t_consume (TMP_ID, ID, PARENT_ORDER_ID) values (s_x_t_consume.NEXTVAL, 5532110088,  9932110088);insert into x_t_order(TMP_ID, ID, SERVICE_ID, SERVICE_ORDER_ID, CLIENT_ID) values (s_x_t_order.NEXTVAL, 9932110088,  7,  7732110088,  532110096 );insert into x_mv_oebs_receipts_2(TMP_ID, INVOICE_EID, SUM, DT, DOC_DATE, COMISS_DATE, PAYMENT_NUMBER, SOURCE_TYPE) values (s_x_mv_oebs_receipts_2.NEXTVAL, 'Б-32110088-1', 50000, date'2020-01-31',date'2020-01-31', null, '888532110096' ,'PAYCASH');insert into x_yt_ar_direct_domain_stats (ID,IS_GRAY,DOMAIN,IS_BLACKLIST,SERVICE_ID,COST,BILLING_EXPORT_ID,FROM_DT,TILL_DT,SERVICE_ORDER_ID) values(s_x_yt_ar_direct_domain_stats.NEXTVAL, 0, 'a32110088', 0,7,3330000000,7732110088,  date'2020-01-01',to_date('2020-01-31'||' '||'23:59:59','YYYY-MM-DD HH24:MI:SS'),7732110088);</v>
      </c>
    </row>
    <row r="102" spans="1:73" s="195" customFormat="1" x14ac:dyDescent="0.35">
      <c r="A102" s="127">
        <v>34</v>
      </c>
      <c r="B102" s="178"/>
      <c r="C102" s="42" t="str">
        <f t="shared" si="42"/>
        <v>1210000034</v>
      </c>
      <c r="D102" s="42" t="str">
        <f t="shared" si="43"/>
        <v>1210000034/20</v>
      </c>
      <c r="E102" s="43" t="str">
        <f t="shared" si="70"/>
        <v>2020-01-01</v>
      </c>
      <c r="F102" s="43" t="str">
        <f t="shared" si="44"/>
        <v>2021-01-01</v>
      </c>
      <c r="G102" s="44" t="str">
        <f t="shared" si="45"/>
        <v>21210000034</v>
      </c>
      <c r="H102" s="45">
        <f t="shared" si="46"/>
        <v>2</v>
      </c>
      <c r="I102" s="179">
        <v>3</v>
      </c>
      <c r="J102" s="180">
        <f t="shared" si="79"/>
        <v>32110089</v>
      </c>
      <c r="K102" s="42" t="str">
        <f t="shared" si="47"/>
        <v>Б-32110089-1</v>
      </c>
      <c r="L102" s="43" t="str">
        <f t="shared" si="48"/>
        <v>2020-01-01</v>
      </c>
      <c r="M102" s="42" t="s">
        <v>87</v>
      </c>
      <c r="N102" s="181">
        <f t="shared" si="74"/>
        <v>50000</v>
      </c>
      <c r="O102" s="42" t="s">
        <v>88</v>
      </c>
      <c r="P102" s="179">
        <v>1</v>
      </c>
      <c r="Q102" s="42">
        <v>20</v>
      </c>
      <c r="R102" s="182">
        <f>S102</f>
        <v>7</v>
      </c>
      <c r="S102" s="182">
        <v>7</v>
      </c>
      <c r="T102" s="52" t="str">
        <f t="shared" si="80"/>
        <v>4321100891</v>
      </c>
      <c r="U102" s="183" t="str">
        <f t="shared" si="81"/>
        <v>43211008911</v>
      </c>
      <c r="V102" s="42">
        <v>1</v>
      </c>
      <c r="W102" s="43" t="str">
        <f t="shared" ca="1" si="82"/>
        <v>2020-01-08</v>
      </c>
      <c r="X102" s="184" t="str">
        <f t="shared" si="91"/>
        <v>2020-02-01</v>
      </c>
      <c r="Y102" s="185">
        <v>50000</v>
      </c>
      <c r="Z102" s="185">
        <f t="shared" si="84"/>
        <v>8333.3333333333285</v>
      </c>
      <c r="AA102" s="42">
        <v>0</v>
      </c>
      <c r="AB102" s="186" t="s">
        <v>89</v>
      </c>
      <c r="AC102" s="185">
        <f t="shared" si="77"/>
        <v>50000</v>
      </c>
      <c r="AD102" s="45">
        <v>0</v>
      </c>
      <c r="AE102" s="52">
        <f t="shared" si="71"/>
        <v>532110097</v>
      </c>
      <c r="AF102" s="187">
        <f t="shared" si="85"/>
        <v>41666.666666666672</v>
      </c>
      <c r="AG102" s="188"/>
      <c r="AH102" s="58">
        <f t="shared" si="57"/>
        <v>41666.666666666672</v>
      </c>
      <c r="AI102" s="60">
        <f t="shared" si="86"/>
        <v>50000</v>
      </c>
      <c r="AJ102" s="49" t="str">
        <f t="shared" si="87"/>
        <v>2020-01-31</v>
      </c>
      <c r="AK102" s="189" t="str">
        <f t="shared" si="59"/>
        <v>888532110097</v>
      </c>
      <c r="AL102" s="45" t="str">
        <f t="shared" si="60"/>
        <v>12100000341</v>
      </c>
      <c r="AM102" s="190"/>
      <c r="AN102" s="190"/>
      <c r="AO102" s="45" t="s">
        <v>89</v>
      </c>
      <c r="AP102" s="145" t="s">
        <v>89</v>
      </c>
      <c r="AQ102" s="45"/>
      <c r="AR102" s="45"/>
      <c r="AS102" s="191" t="str">
        <f t="shared" si="88"/>
        <v>888532110097</v>
      </c>
      <c r="AT102" s="189" t="str">
        <f t="shared" si="62"/>
        <v>5532110089</v>
      </c>
      <c r="AU102" s="183" t="str">
        <f t="shared" si="63"/>
        <v>9932110089</v>
      </c>
      <c r="AV102" s="183">
        <f t="shared" si="64"/>
        <v>7</v>
      </c>
      <c r="AW102" s="183" t="str">
        <f t="shared" si="65"/>
        <v>7732110089</v>
      </c>
      <c r="AX102" s="147" t="str">
        <f t="shared" si="66"/>
        <v>77532110097</v>
      </c>
      <c r="AY102" s="183">
        <v>0</v>
      </c>
      <c r="AZ102" s="183">
        <v>0</v>
      </c>
      <c r="BA102" s="43" t="str">
        <f t="shared" si="67"/>
        <v>2020-01-01</v>
      </c>
      <c r="BB102" s="43" t="str">
        <f t="shared" si="68"/>
        <v>2020-01-31</v>
      </c>
      <c r="BC102" s="192" t="s">
        <v>90</v>
      </c>
      <c r="BD102" s="44" t="str">
        <f t="shared" si="89"/>
        <v>a32110089</v>
      </c>
      <c r="BE102" s="189"/>
      <c r="BF102" s="189"/>
      <c r="BG102" s="186"/>
      <c r="BH102" s="149"/>
      <c r="BI102" s="149"/>
      <c r="BJ102" s="149"/>
      <c r="BK102" s="149"/>
      <c r="BL102" s="149"/>
      <c r="BM102" s="149"/>
      <c r="BN102" s="149"/>
      <c r="BO102" s="243" t="s">
        <v>150</v>
      </c>
      <c r="BP102" s="328">
        <v>37</v>
      </c>
      <c r="BQ102" s="194">
        <f>AF105</f>
        <v>25000</v>
      </c>
      <c r="BR102" s="194">
        <f>BQ102*0.11</f>
        <v>2750</v>
      </c>
      <c r="BS102" s="194">
        <f>BR102</f>
        <v>2750</v>
      </c>
      <c r="BU102" s="357" t="str">
        <f t="shared" ca="1" si="69"/>
        <v>insert into x_t_invoice (TMP_ID,ID,DT, CLIENT_ID,EXTERNAL_ID,CONTRACT_ID,TOTAL_SUM,CURRENCY,DISCOUNT_TYPE,COMMISSION_TYPE,TYPE,LOYAL_CLIENTS,NDS,NDS_PCT,PERSON_ID) values (s_x_t_invoice.NEXTVAL, 32110089, date'2020-01-01',21210000034,'Б-32110089-1',1210000034,50000,'RUR',7,7,'y_invoice',0,1,20, 77532110097);insert into x_t_person (TMP_ID,ID) values (s_x_t_person.NEXTVAL, 77532110097);insert into x_t_act_internal(TMP_ID,ID,DT,CLIENT_ID,INVOICE_ID,HIDDEN,AMOUNT,EXTERNAL_ID,PAYMENT_TERM_DT,IS_LOYAL,TYPE) values (s_x_t_act_internal.NEXTVAL, 4321100891,date'2020-01-08',21210000034, 32110089    ,1,  50000  ,'43211008911',date'2020-02-01', 0,'generic');insert into x_t_act_trans(TMP_ID, ACT_ID, CONSUME_ID, AMOUNT, AMOUNT_NDS, AMOUNT_NSP, NETTING, COMMISSION_TYPE) values (s_x_t_act_trans.NEXTVAL, 4321100891,  5532110089, 50000, 8333.33333333333,  0,null, 7);insert into x_t_consume (TMP_ID, ID, PARENT_ORDER_ID) values (s_x_t_consume.NEXTVAL, 5532110089,  9932110089);insert into x_t_order(TMP_ID, ID, SERVICE_ID, SERVICE_ORDER_ID, CLIENT_ID) values (s_x_t_order.NEXTVAL, 9932110089,  7,  7732110089,  532110097 );insert into x_mv_oebs_receipts_2(TMP_ID, INVOICE_EID, SUM, DT, DOC_DATE, COMISS_DATE, PAYMENT_NUMBER, SOURCE_TYPE) values (s_x_mv_oebs_receipts_2.NEXTVAL, 'Б-32110089-1', 50000, date'2020-01-31',date'2020-01-31', null, '888532110097' ,'PAYCASH');insert into x_yt_ar_direct_domain_stats (ID,IS_GRAY,DOMAIN,IS_BLACKLIST,SERVICE_ID,COST,BILLING_EXPORT_ID,FROM_DT,TILL_DT,SERVICE_ORDER_ID) values(s_x_yt_ar_direct_domain_stats.NEXTVAL, 0, 'a32110089', 0,7,3330000000,7732110089,  date'2020-01-01',to_date('2020-01-31'||' '||'23:59:59','YYYY-MM-DD HH24:MI:SS'),7732110089);</v>
      </c>
    </row>
    <row r="103" spans="1:73" s="195" customFormat="1" x14ac:dyDescent="0.35">
      <c r="A103" s="127">
        <v>34</v>
      </c>
      <c r="B103" s="178"/>
      <c r="C103" s="42" t="str">
        <f t="shared" si="42"/>
        <v>1210000034</v>
      </c>
      <c r="D103" s="42" t="str">
        <f t="shared" si="43"/>
        <v>1210000034/20</v>
      </c>
      <c r="E103" s="43" t="str">
        <f t="shared" si="70"/>
        <v>2020-01-01</v>
      </c>
      <c r="F103" s="43" t="str">
        <f t="shared" si="44"/>
        <v>2021-01-01</v>
      </c>
      <c r="G103" s="44" t="str">
        <f t="shared" si="45"/>
        <v>21210000034</v>
      </c>
      <c r="H103" s="45">
        <f t="shared" si="46"/>
        <v>2</v>
      </c>
      <c r="I103" s="179">
        <v>3</v>
      </c>
      <c r="J103" s="180">
        <f t="shared" si="79"/>
        <v>32110090</v>
      </c>
      <c r="K103" s="42" t="str">
        <f t="shared" si="47"/>
        <v>Б-32110090-1</v>
      </c>
      <c r="L103" s="43" t="str">
        <f t="shared" si="48"/>
        <v>2020-01-01</v>
      </c>
      <c r="M103" s="42" t="s">
        <v>87</v>
      </c>
      <c r="N103" s="181">
        <f t="shared" si="74"/>
        <v>50000</v>
      </c>
      <c r="O103" s="42" t="s">
        <v>88</v>
      </c>
      <c r="P103" s="179">
        <v>1</v>
      </c>
      <c r="Q103" s="42">
        <v>20</v>
      </c>
      <c r="R103" s="182">
        <f>S103</f>
        <v>7</v>
      </c>
      <c r="S103" s="182">
        <v>7</v>
      </c>
      <c r="T103" s="52" t="str">
        <f t="shared" si="80"/>
        <v>4321100901</v>
      </c>
      <c r="U103" s="183" t="str">
        <f t="shared" si="81"/>
        <v>43211009011</v>
      </c>
      <c r="V103" s="42">
        <v>1</v>
      </c>
      <c r="W103" s="43" t="str">
        <f t="shared" ca="1" si="82"/>
        <v>2020-01-01</v>
      </c>
      <c r="X103" s="184" t="str">
        <f t="shared" si="91"/>
        <v>2020-02-01</v>
      </c>
      <c r="Y103" s="185">
        <v>50000</v>
      </c>
      <c r="Z103" s="185">
        <f t="shared" si="84"/>
        <v>8333.3333333333285</v>
      </c>
      <c r="AA103" s="42">
        <v>0</v>
      </c>
      <c r="AB103" s="186" t="s">
        <v>89</v>
      </c>
      <c r="AC103" s="185">
        <f t="shared" si="77"/>
        <v>50000</v>
      </c>
      <c r="AD103" s="45">
        <v>0</v>
      </c>
      <c r="AE103" s="52">
        <f t="shared" si="71"/>
        <v>532110098</v>
      </c>
      <c r="AF103" s="187">
        <f t="shared" si="85"/>
        <v>41666.666666666672</v>
      </c>
      <c r="AG103" s="188"/>
      <c r="AH103" s="58">
        <f t="shared" si="57"/>
        <v>41666.666666666672</v>
      </c>
      <c r="AI103" s="60">
        <f t="shared" si="86"/>
        <v>50000</v>
      </c>
      <c r="AJ103" s="49" t="str">
        <f t="shared" si="87"/>
        <v>2020-01-31</v>
      </c>
      <c r="AK103" s="189" t="str">
        <f t="shared" si="59"/>
        <v>888532110098</v>
      </c>
      <c r="AL103" s="45" t="str">
        <f t="shared" si="60"/>
        <v>12100000341</v>
      </c>
      <c r="AM103" s="190"/>
      <c r="AN103" s="190"/>
      <c r="AO103" s="45" t="s">
        <v>89</v>
      </c>
      <c r="AP103" s="145" t="s">
        <v>89</v>
      </c>
      <c r="AQ103" s="45"/>
      <c r="AR103" s="45"/>
      <c r="AS103" s="191" t="str">
        <f t="shared" si="88"/>
        <v>888532110098</v>
      </c>
      <c r="AT103" s="189" t="str">
        <f t="shared" si="62"/>
        <v>5532110090</v>
      </c>
      <c r="AU103" s="183" t="str">
        <f t="shared" si="63"/>
        <v>9932110090</v>
      </c>
      <c r="AV103" s="183">
        <f t="shared" si="64"/>
        <v>7</v>
      </c>
      <c r="AW103" s="183" t="str">
        <f t="shared" si="65"/>
        <v>7732110090</v>
      </c>
      <c r="AX103" s="147" t="str">
        <f t="shared" si="66"/>
        <v>77532110098</v>
      </c>
      <c r="AY103" s="183">
        <v>0</v>
      </c>
      <c r="AZ103" s="183">
        <v>0</v>
      </c>
      <c r="BA103" s="43" t="str">
        <f t="shared" si="67"/>
        <v>2020-01-01</v>
      </c>
      <c r="BB103" s="43" t="str">
        <f t="shared" si="68"/>
        <v>2020-01-31</v>
      </c>
      <c r="BC103" s="192" t="s">
        <v>90</v>
      </c>
      <c r="BD103" s="44" t="str">
        <f t="shared" si="89"/>
        <v>a32110090</v>
      </c>
      <c r="BE103" s="189"/>
      <c r="BF103" s="189"/>
      <c r="BG103" s="186"/>
      <c r="BH103" s="149"/>
      <c r="BI103" s="149"/>
      <c r="BJ103" s="149"/>
      <c r="BK103" s="149"/>
      <c r="BL103" s="149"/>
      <c r="BM103" s="149"/>
      <c r="BN103" s="149"/>
      <c r="BO103" s="247">
        <f>SUM(AF100:AF105)</f>
        <v>200000</v>
      </c>
      <c r="BP103" s="328">
        <v>37</v>
      </c>
      <c r="BQ103" s="194"/>
      <c r="BR103" s="194">
        <f>AF105*0.02</f>
        <v>500</v>
      </c>
      <c r="BS103" s="194">
        <f>BR103</f>
        <v>500</v>
      </c>
      <c r="BT103" s="197">
        <v>0.02</v>
      </c>
      <c r="BU103" s="357" t="str">
        <f t="shared" ca="1" si="69"/>
        <v>insert into x_t_invoice (TMP_ID,ID,DT, CLIENT_ID,EXTERNAL_ID,CONTRACT_ID,TOTAL_SUM,CURRENCY,DISCOUNT_TYPE,COMMISSION_TYPE,TYPE,LOYAL_CLIENTS,NDS,NDS_PCT,PERSON_ID) values (s_x_t_invoice.NEXTVAL, 32110090, date'2020-01-01',21210000034,'Б-32110090-1',1210000034,50000,'RUR',7,7,'y_invoice',0,1,20, 77532110098);insert into x_t_person (TMP_ID,ID) values (s_x_t_person.NEXTVAL, 77532110098);insert into x_t_act_internal(TMP_ID,ID,DT,CLIENT_ID,INVOICE_ID,HIDDEN,AMOUNT,EXTERNAL_ID,PAYMENT_TERM_DT,IS_LOYAL,TYPE) values (s_x_t_act_internal.NEXTVAL, 4321100901,date'2020-01-01',21210000034, 32110090    ,1,  50000  ,'43211009011',date'2020-02-01', 0,'generic');insert into x_t_act_trans(TMP_ID, ACT_ID, CONSUME_ID, AMOUNT, AMOUNT_NDS, AMOUNT_NSP, NETTING, COMMISSION_TYPE) values (s_x_t_act_trans.NEXTVAL, 4321100901,  5532110090, 50000, 8333.33333333333,  0,null, 7);insert into x_t_consume (TMP_ID, ID, PARENT_ORDER_ID) values (s_x_t_consume.NEXTVAL, 5532110090,  9932110090);insert into x_t_order(TMP_ID, ID, SERVICE_ID, SERVICE_ORDER_ID, CLIENT_ID) values (s_x_t_order.NEXTVAL, 9932110090,  7,  7732110090,  532110098 );insert into x_mv_oebs_receipts_2(TMP_ID, INVOICE_EID, SUM, DT, DOC_DATE, COMISS_DATE, PAYMENT_NUMBER, SOURCE_TYPE) values (s_x_mv_oebs_receipts_2.NEXTVAL, 'Б-32110090-1', 50000, date'2020-01-31',date'2020-01-31', null, '888532110098' ,'PAYCASH');insert into x_yt_ar_direct_domain_stats (ID,IS_GRAY,DOMAIN,IS_BLACKLIST,SERVICE_ID,COST,BILLING_EXPORT_ID,FROM_DT,TILL_DT,SERVICE_ORDER_ID) values(s_x_yt_ar_direct_domain_stats.NEXTVAL, 0, 'a32110090', 0,7,3330000000,7732110090,  date'2020-01-01',to_date('2020-01-31'||' '||'23:59:59','YYYY-MM-DD HH24:MI:SS'),7732110090);</v>
      </c>
    </row>
    <row r="104" spans="1:73" s="195" customFormat="1" x14ac:dyDescent="0.35">
      <c r="A104" s="127">
        <v>34</v>
      </c>
      <c r="B104" s="178"/>
      <c r="C104" s="42" t="str">
        <f t="shared" si="42"/>
        <v>1210000034</v>
      </c>
      <c r="D104" s="42" t="str">
        <f t="shared" si="43"/>
        <v>1210000034/20</v>
      </c>
      <c r="E104" s="43" t="str">
        <f t="shared" si="70"/>
        <v>2020-01-01</v>
      </c>
      <c r="F104" s="43" t="str">
        <f t="shared" si="44"/>
        <v>2021-01-01</v>
      </c>
      <c r="G104" s="44" t="str">
        <f t="shared" si="45"/>
        <v>21210000034</v>
      </c>
      <c r="H104" s="45">
        <f t="shared" si="46"/>
        <v>2</v>
      </c>
      <c r="I104" s="179">
        <v>3</v>
      </c>
      <c r="J104" s="180">
        <f t="shared" si="79"/>
        <v>32110091</v>
      </c>
      <c r="K104" s="42" t="str">
        <f t="shared" si="47"/>
        <v>Б-32110091-1</v>
      </c>
      <c r="L104" s="43" t="str">
        <f t="shared" si="48"/>
        <v>2020-01-01</v>
      </c>
      <c r="M104" s="42" t="s">
        <v>87</v>
      </c>
      <c r="N104" s="181">
        <f t="shared" si="74"/>
        <v>20000</v>
      </c>
      <c r="O104" s="42" t="s">
        <v>88</v>
      </c>
      <c r="P104" s="179">
        <v>1</v>
      </c>
      <c r="Q104" s="42">
        <v>20</v>
      </c>
      <c r="R104" s="198">
        <v>1</v>
      </c>
      <c r="S104" s="198">
        <v>1</v>
      </c>
      <c r="T104" s="52" t="str">
        <f t="shared" si="80"/>
        <v>4321100911</v>
      </c>
      <c r="U104" s="183" t="str">
        <f t="shared" si="81"/>
        <v>43211009111</v>
      </c>
      <c r="V104" s="42">
        <v>1</v>
      </c>
      <c r="W104" s="43" t="str">
        <f t="shared" ca="1" si="82"/>
        <v>2020-01-02</v>
      </c>
      <c r="X104" s="184" t="str">
        <f t="shared" si="91"/>
        <v>2020-02-01</v>
      </c>
      <c r="Y104" s="185">
        <v>20000</v>
      </c>
      <c r="Z104" s="185">
        <f t="shared" si="84"/>
        <v>3333.3333333333321</v>
      </c>
      <c r="AA104" s="42">
        <v>0</v>
      </c>
      <c r="AB104" s="186" t="s">
        <v>89</v>
      </c>
      <c r="AC104" s="185">
        <f t="shared" si="77"/>
        <v>20000</v>
      </c>
      <c r="AD104" s="45">
        <v>0</v>
      </c>
      <c r="AE104" s="52">
        <f t="shared" si="71"/>
        <v>532110099</v>
      </c>
      <c r="AF104" s="187">
        <f t="shared" si="85"/>
        <v>16666.666666666668</v>
      </c>
      <c r="AG104" s="188"/>
      <c r="AH104" s="58">
        <f t="shared" si="57"/>
        <v>16666.666666666668</v>
      </c>
      <c r="AI104" s="60">
        <f t="shared" si="86"/>
        <v>20000</v>
      </c>
      <c r="AJ104" s="49" t="str">
        <f t="shared" si="87"/>
        <v>2020-01-31</v>
      </c>
      <c r="AK104" s="189" t="str">
        <f t="shared" si="59"/>
        <v>888532110099</v>
      </c>
      <c r="AL104" s="45" t="str">
        <f t="shared" si="60"/>
        <v>12100000341</v>
      </c>
      <c r="AM104" s="190"/>
      <c r="AN104" s="190"/>
      <c r="AO104" s="45" t="s">
        <v>89</v>
      </c>
      <c r="AP104" s="145" t="s">
        <v>89</v>
      </c>
      <c r="AQ104" s="45"/>
      <c r="AR104" s="45"/>
      <c r="AS104" s="191" t="str">
        <f t="shared" si="88"/>
        <v>888532110099</v>
      </c>
      <c r="AT104" s="189" t="str">
        <f t="shared" si="62"/>
        <v>5532110091</v>
      </c>
      <c r="AU104" s="183" t="str">
        <f t="shared" si="63"/>
        <v>9932110091</v>
      </c>
      <c r="AV104" s="183">
        <f t="shared" si="64"/>
        <v>1</v>
      </c>
      <c r="AW104" s="183" t="str">
        <f t="shared" si="65"/>
        <v>7732110091</v>
      </c>
      <c r="AX104" s="147" t="str">
        <f t="shared" si="66"/>
        <v>77532110099</v>
      </c>
      <c r="AY104" s="183">
        <v>0</v>
      </c>
      <c r="AZ104" s="183">
        <v>0</v>
      </c>
      <c r="BA104" s="43" t="str">
        <f t="shared" si="67"/>
        <v>2020-01-01</v>
      </c>
      <c r="BB104" s="43" t="str">
        <f t="shared" si="68"/>
        <v>2020-01-31</v>
      </c>
      <c r="BC104" s="192" t="s">
        <v>90</v>
      </c>
      <c r="BD104" s="44" t="str">
        <f t="shared" si="89"/>
        <v>a32110091</v>
      </c>
      <c r="BE104" s="189"/>
      <c r="BF104" s="189"/>
      <c r="BG104" s="186"/>
      <c r="BH104" s="149"/>
      <c r="BI104" s="149"/>
      <c r="BJ104" s="149"/>
      <c r="BK104" s="149"/>
      <c r="BL104" s="149"/>
      <c r="BM104" s="149"/>
      <c r="BN104" s="149"/>
      <c r="BO104" s="243"/>
      <c r="BP104" s="328"/>
      <c r="BQ104" s="194"/>
      <c r="BR104" s="194"/>
      <c r="BS104" s="194"/>
      <c r="BU104" s="357" t="str">
        <f t="shared" ca="1" si="69"/>
        <v>insert into x_t_invoice (TMP_ID,ID,DT, CLIENT_ID,EXTERNAL_ID,CONTRACT_ID,TOTAL_SUM,CURRENCY,DISCOUNT_TYPE,COMMISSION_TYPE,TYPE,LOYAL_CLIENTS,NDS,NDS_PCT,PERSON_ID) values (s_x_t_invoice.NEXTVAL, 32110091, date'2020-01-01',21210000034,'Б-32110091-1',1210000034,20000,'RUR',1,1,'y_invoice',0,1,20, 77532110099);insert into x_t_person (TMP_ID,ID) values (s_x_t_person.NEXTVAL, 77532110099);insert into x_t_act_internal(TMP_ID,ID,DT,CLIENT_ID,INVOICE_ID,HIDDEN,AMOUNT,EXTERNAL_ID,PAYMENT_TERM_DT,IS_LOYAL,TYPE) values (s_x_t_act_internal.NEXTVAL, 4321100911,date'2020-01-02',21210000034, 32110091    ,1,  20000  ,'43211009111',date'2020-02-01', 0,'generic');insert into x_t_act_trans(TMP_ID, ACT_ID, CONSUME_ID, AMOUNT, AMOUNT_NDS, AMOUNT_NSP, NETTING, COMMISSION_TYPE) values (s_x_t_act_trans.NEXTVAL, 4321100911,  5532110091, 20000, 3333.33333333333,  0,null, 1);insert into x_t_consume (TMP_ID, ID, PARENT_ORDER_ID) values (s_x_t_consume.NEXTVAL, 5532110091,  9932110091);insert into x_t_order(TMP_ID, ID, SERVICE_ID, SERVICE_ORDER_ID, CLIENT_ID) values (s_x_t_order.NEXTVAL, 9932110091,  1,  7732110091,  532110099 );insert into x_mv_oebs_receipts_2(TMP_ID, INVOICE_EID, SUM, DT, DOC_DATE, COMISS_DATE, PAYMENT_NUMBER, SOURCE_TYPE) values (s_x_mv_oebs_receipts_2.NEXTVAL, 'Б-32110091-1', 20000, date'2020-01-31',date'2020-01-31', null, '888532110099' ,'PAYCASH');insert into x_yt_ar_direct_domain_stats (ID,IS_GRAY,DOMAIN,IS_BLACKLIST,SERVICE_ID,COST,BILLING_EXPORT_ID,FROM_DT,TILL_DT,SERVICE_ORDER_ID) values(s_x_yt_ar_direct_domain_stats.NEXTVAL, 0, 'a32110091', 0,1,3330000000,7732110091,  date'2020-01-01',to_date('2020-01-31'||' '||'23:59:59','YYYY-MM-DD HH24:MI:SS'),7732110091);</v>
      </c>
    </row>
    <row r="105" spans="1:73" s="215" customFormat="1" ht="15" thickBot="1" x14ac:dyDescent="0.4">
      <c r="A105" s="152">
        <v>34</v>
      </c>
      <c r="B105" s="199"/>
      <c r="C105" s="76" t="str">
        <f t="shared" si="42"/>
        <v>1210000034</v>
      </c>
      <c r="D105" s="76" t="str">
        <f t="shared" si="43"/>
        <v>1210000034/20</v>
      </c>
      <c r="E105" s="77" t="str">
        <f t="shared" si="70"/>
        <v>2020-01-01</v>
      </c>
      <c r="F105" s="77" t="str">
        <f t="shared" si="44"/>
        <v>2021-01-01</v>
      </c>
      <c r="G105" s="78" t="str">
        <f t="shared" si="45"/>
        <v>21210000034</v>
      </c>
      <c r="H105" s="79">
        <f t="shared" si="46"/>
        <v>2</v>
      </c>
      <c r="I105" s="200">
        <v>3</v>
      </c>
      <c r="J105" s="201">
        <f t="shared" si="79"/>
        <v>32110092</v>
      </c>
      <c r="K105" s="76" t="str">
        <f t="shared" si="47"/>
        <v>Б-32110092-1</v>
      </c>
      <c r="L105" s="77" t="str">
        <f t="shared" si="48"/>
        <v>2020-01-01</v>
      </c>
      <c r="M105" s="76" t="s">
        <v>87</v>
      </c>
      <c r="N105" s="202">
        <f t="shared" si="74"/>
        <v>30000</v>
      </c>
      <c r="O105" s="76" t="s">
        <v>88</v>
      </c>
      <c r="P105" s="200">
        <v>1</v>
      </c>
      <c r="Q105" s="76">
        <v>20</v>
      </c>
      <c r="R105" s="201">
        <v>37</v>
      </c>
      <c r="S105" s="201">
        <v>37</v>
      </c>
      <c r="T105" s="81" t="str">
        <f t="shared" si="80"/>
        <v>4321100921</v>
      </c>
      <c r="U105" s="203" t="str">
        <f t="shared" si="81"/>
        <v>43211009211</v>
      </c>
      <c r="V105" s="76">
        <v>1</v>
      </c>
      <c r="W105" s="77" t="str">
        <f t="shared" ca="1" si="82"/>
        <v>2020-01-01</v>
      </c>
      <c r="X105" s="204" t="str">
        <f t="shared" si="91"/>
        <v>2020-02-01</v>
      </c>
      <c r="Y105" s="205">
        <v>30000</v>
      </c>
      <c r="Z105" s="205">
        <f t="shared" si="84"/>
        <v>5000</v>
      </c>
      <c r="AA105" s="76">
        <v>0</v>
      </c>
      <c r="AB105" s="206" t="s">
        <v>89</v>
      </c>
      <c r="AC105" s="205">
        <f t="shared" si="77"/>
        <v>30000</v>
      </c>
      <c r="AD105" s="79">
        <v>0</v>
      </c>
      <c r="AE105" s="81">
        <f t="shared" si="71"/>
        <v>532110100</v>
      </c>
      <c r="AF105" s="207">
        <f t="shared" si="85"/>
        <v>25000</v>
      </c>
      <c r="AG105" s="208"/>
      <c r="AH105" s="91">
        <f t="shared" si="57"/>
        <v>25000</v>
      </c>
      <c r="AI105" s="93">
        <f t="shared" si="86"/>
        <v>30000</v>
      </c>
      <c r="AJ105" s="83" t="str">
        <f t="shared" si="87"/>
        <v>2020-01-31</v>
      </c>
      <c r="AK105" s="209" t="str">
        <f t="shared" si="59"/>
        <v>888532110100</v>
      </c>
      <c r="AL105" s="79" t="str">
        <f t="shared" si="60"/>
        <v>12100000341</v>
      </c>
      <c r="AM105" s="210"/>
      <c r="AN105" s="210"/>
      <c r="AO105" s="79" t="s">
        <v>89</v>
      </c>
      <c r="AP105" s="169" t="s">
        <v>89</v>
      </c>
      <c r="AQ105" s="79"/>
      <c r="AR105" s="79"/>
      <c r="AS105" s="211" t="str">
        <f t="shared" si="88"/>
        <v>888532110100</v>
      </c>
      <c r="AT105" s="209" t="str">
        <f t="shared" si="62"/>
        <v>5532110092</v>
      </c>
      <c r="AU105" s="203" t="str">
        <f t="shared" si="63"/>
        <v>9932110092</v>
      </c>
      <c r="AV105" s="203">
        <f t="shared" si="64"/>
        <v>37</v>
      </c>
      <c r="AW105" s="203" t="str">
        <f t="shared" si="65"/>
        <v>7732110092</v>
      </c>
      <c r="AX105" s="172" t="str">
        <f t="shared" si="66"/>
        <v>77532110100</v>
      </c>
      <c r="AY105" s="203">
        <v>0</v>
      </c>
      <c r="AZ105" s="203">
        <v>0</v>
      </c>
      <c r="BA105" s="77" t="str">
        <f t="shared" si="67"/>
        <v>2020-01-01</v>
      </c>
      <c r="BB105" s="77" t="str">
        <f t="shared" si="68"/>
        <v>2020-01-31</v>
      </c>
      <c r="BC105" s="212" t="s">
        <v>90</v>
      </c>
      <c r="BD105" s="78" t="str">
        <f t="shared" si="89"/>
        <v>a32110092</v>
      </c>
      <c r="BE105" s="209"/>
      <c r="BF105" s="209"/>
      <c r="BG105" s="206"/>
      <c r="BH105" s="174"/>
      <c r="BI105" s="174"/>
      <c r="BJ105" s="174"/>
      <c r="BK105" s="174"/>
      <c r="BL105" s="174"/>
      <c r="BM105" s="174"/>
      <c r="BN105" s="174"/>
      <c r="BO105" s="213"/>
      <c r="BP105" s="329"/>
      <c r="BQ105" s="202"/>
      <c r="BR105" s="214"/>
      <c r="BS105" s="214"/>
      <c r="BU105" s="357" t="str">
        <f t="shared" ca="1" si="69"/>
        <v>insert into x_t_invoice (TMP_ID,ID,DT, CLIENT_ID,EXTERNAL_ID,CONTRACT_ID,TOTAL_SUM,CURRENCY,DISCOUNT_TYPE,COMMISSION_TYPE,TYPE,LOYAL_CLIENTS,NDS,NDS_PCT,PERSON_ID) values (s_x_t_invoice.NEXTVAL, 32110092, date'2020-01-01',21210000034,'Б-32110092-1',1210000034,30000,'RUR',37,37,'y_invoice',0,1,20, 77532110100);insert into x_t_person (TMP_ID,ID) values (s_x_t_person.NEXTVAL, 77532110100);insert into x_t_act_internal(TMP_ID,ID,DT,CLIENT_ID,INVOICE_ID,HIDDEN,AMOUNT,EXTERNAL_ID,PAYMENT_TERM_DT,IS_LOYAL,TYPE) values (s_x_t_act_internal.NEXTVAL, 4321100921,date'2020-01-01',21210000034, 32110092    ,1,  30000  ,'43211009211',date'2020-02-01', 0,'generic');insert into x_t_act_trans(TMP_ID, ACT_ID, CONSUME_ID, AMOUNT, AMOUNT_NDS, AMOUNT_NSP, NETTING, COMMISSION_TYPE) values (s_x_t_act_trans.NEXTVAL, 4321100921,  5532110092, 30000, 5000,  0,null, 37);insert into x_t_consume (TMP_ID, ID, PARENT_ORDER_ID) values (s_x_t_consume.NEXTVAL, 5532110092,  9932110092);insert into x_t_order(TMP_ID, ID, SERVICE_ID, SERVICE_ORDER_ID, CLIENT_ID) values (s_x_t_order.NEXTVAL, 9932110092,  37,  7732110092,  532110100 );insert into x_mv_oebs_receipts_2(TMP_ID, INVOICE_EID, SUM, DT, DOC_DATE, COMISS_DATE, PAYMENT_NUMBER, SOURCE_TYPE) values (s_x_mv_oebs_receipts_2.NEXTVAL, 'Б-32110092-1', 30000, date'2020-01-31',date'2020-01-31', null, '888532110100' ,'PAYCASH');insert into x_yt_ar_direct_domain_stats (ID,IS_GRAY,DOMAIN,IS_BLACKLIST,SERVICE_ID,COST,BILLING_EXPORT_ID,FROM_DT,TILL_DT,SERVICE_ORDER_ID) values(s_x_yt_ar_direct_domain_stats.NEXTVAL, 0, 'a32110092', 0,37,3330000000,7732110092,  date'2020-01-01',to_date('2020-01-31'||' '||'23:59:59','YYYY-MM-DD HH24:MI:SS'),7732110092);</v>
      </c>
    </row>
    <row r="106" spans="1:73" s="195" customFormat="1" ht="15.5" customHeight="1" x14ac:dyDescent="0.35">
      <c r="A106" s="127">
        <v>35</v>
      </c>
      <c r="B106" s="178"/>
      <c r="C106" s="42" t="str">
        <f t="shared" si="42"/>
        <v>1210000035</v>
      </c>
      <c r="D106" s="42" t="str">
        <f t="shared" si="43"/>
        <v>1210000035/20</v>
      </c>
      <c r="E106" s="43" t="str">
        <f t="shared" si="70"/>
        <v>2020-01-01</v>
      </c>
      <c r="F106" s="43" t="str">
        <f t="shared" si="44"/>
        <v>2021-01-01</v>
      </c>
      <c r="G106" s="44" t="str">
        <f t="shared" si="45"/>
        <v>21210000035</v>
      </c>
      <c r="H106" s="45">
        <f t="shared" si="46"/>
        <v>2</v>
      </c>
      <c r="I106" s="179">
        <v>3</v>
      </c>
      <c r="J106" s="180">
        <f t="shared" si="79"/>
        <v>32110093</v>
      </c>
      <c r="K106" s="42" t="str">
        <f t="shared" si="47"/>
        <v>Б-32110093-1</v>
      </c>
      <c r="L106" s="43" t="str">
        <f t="shared" si="48"/>
        <v>2020-01-01</v>
      </c>
      <c r="M106" s="42" t="s">
        <v>87</v>
      </c>
      <c r="N106" s="181">
        <f t="shared" si="74"/>
        <v>30000</v>
      </c>
      <c r="O106" s="42" t="s">
        <v>88</v>
      </c>
      <c r="P106" s="179">
        <v>1</v>
      </c>
      <c r="Q106" s="42">
        <v>20</v>
      </c>
      <c r="R106" s="182">
        <f>S106</f>
        <v>7</v>
      </c>
      <c r="S106" s="182">
        <v>7</v>
      </c>
      <c r="T106" s="52" t="str">
        <f t="shared" si="80"/>
        <v>4321100931</v>
      </c>
      <c r="U106" s="183" t="str">
        <f t="shared" si="81"/>
        <v>43211009311</v>
      </c>
      <c r="V106" s="42">
        <v>1</v>
      </c>
      <c r="W106" s="43" t="str">
        <f t="shared" ca="1" si="82"/>
        <v>2020-01-08</v>
      </c>
      <c r="X106" s="2"/>
      <c r="Y106" s="185">
        <v>30000</v>
      </c>
      <c r="Z106" s="185">
        <f t="shared" si="84"/>
        <v>5000</v>
      </c>
      <c r="AA106" s="42">
        <v>0</v>
      </c>
      <c r="AB106" s="186" t="s">
        <v>89</v>
      </c>
      <c r="AC106" s="185">
        <f t="shared" si="77"/>
        <v>30000</v>
      </c>
      <c r="AD106" s="45">
        <v>0</v>
      </c>
      <c r="AE106" s="52">
        <f t="shared" si="71"/>
        <v>532110101</v>
      </c>
      <c r="AF106" s="187">
        <f t="shared" si="85"/>
        <v>25000</v>
      </c>
      <c r="AG106" s="188"/>
      <c r="AH106" s="58">
        <f t="shared" si="57"/>
        <v>12500</v>
      </c>
      <c r="AI106" s="125">
        <f>Y106/2</f>
        <v>15000</v>
      </c>
      <c r="AJ106" s="49" t="str">
        <f t="shared" si="87"/>
        <v>2020-01-31</v>
      </c>
      <c r="AK106" s="189" t="str">
        <f t="shared" si="59"/>
        <v>888532110101</v>
      </c>
      <c r="AL106" s="45" t="str">
        <f t="shared" si="60"/>
        <v>12100000351</v>
      </c>
      <c r="AM106" s="190"/>
      <c r="AN106" s="190"/>
      <c r="AO106" s="45" t="s">
        <v>89</v>
      </c>
      <c r="AP106" s="145" t="s">
        <v>89</v>
      </c>
      <c r="AQ106" s="45"/>
      <c r="AR106" s="45"/>
      <c r="AS106" s="191" t="str">
        <f t="shared" si="88"/>
        <v>888532110101</v>
      </c>
      <c r="AT106" s="189" t="str">
        <f t="shared" si="62"/>
        <v>5532110093</v>
      </c>
      <c r="AU106" s="183" t="str">
        <f t="shared" si="63"/>
        <v>9932110093</v>
      </c>
      <c r="AV106" s="183">
        <f t="shared" si="64"/>
        <v>7</v>
      </c>
      <c r="AW106" s="183" t="str">
        <f t="shared" si="65"/>
        <v>7732110093</v>
      </c>
      <c r="AX106" s="147" t="str">
        <f t="shared" si="66"/>
        <v>77532110101</v>
      </c>
      <c r="AY106" s="183">
        <v>0</v>
      </c>
      <c r="AZ106" s="183">
        <v>0</v>
      </c>
      <c r="BA106" s="43" t="str">
        <f t="shared" si="67"/>
        <v>2020-01-01</v>
      </c>
      <c r="BB106" s="43" t="str">
        <f t="shared" si="68"/>
        <v>2020-01-31</v>
      </c>
      <c r="BC106" s="192" t="s">
        <v>90</v>
      </c>
      <c r="BD106" s="44" t="str">
        <f t="shared" si="89"/>
        <v>a32110093</v>
      </c>
      <c r="BE106" s="189"/>
      <c r="BF106" s="189"/>
      <c r="BG106" s="186"/>
      <c r="BH106" s="149"/>
      <c r="BI106" s="149"/>
      <c r="BJ106" s="149"/>
      <c r="BK106" s="149"/>
      <c r="BL106" s="149"/>
      <c r="BM106" s="149"/>
      <c r="BN106" s="149"/>
      <c r="BO106" s="241" t="s">
        <v>151</v>
      </c>
      <c r="BP106" s="328">
        <v>7</v>
      </c>
      <c r="BQ106" s="194">
        <f>SUM(AF106:AF110)</f>
        <v>158333.33333333334</v>
      </c>
      <c r="BR106" s="194">
        <f>BQ106*0.05</f>
        <v>7916.6666666666679</v>
      </c>
      <c r="BS106" s="194" t="s">
        <v>152</v>
      </c>
      <c r="BU106" s="357" t="str">
        <f t="shared" ca="1" si="69"/>
        <v>insert into x_t_contract2(TMP_ID,ID,EXTERNAL_ID,CLIENT_ID) values(s_x_t_contract2.NEXTVAL, 1210000035, '1210000035/20',21210000035);insert into x_t_contract_collateral(TMP_ID,ID,CONTRACT2_ID,DT,IS_SIGNED) values(s_x_t_contract_collateral.NEXTVAL, 12100000351, 1210000035, date'2020-01-01', date'2020-01-01');insert into x_mv_contract_signed_attr (TMP_ID,CONTRACT_ID,COLLATERAL_ID,CODE,VALUE_DT) values (s_x_mv_contract_signed_attr.NEXTVAL, 1210000035, 12100000351,'FINISH_DT' ,date'2021-01-01');insert into x_mv_contract_signed_attr_hist(TMP_ID,VALUE_NUM,UPDATE_DT,CONTRACT2_ID,CODE,CL_DT,STAMP,DT) values(s_x_mv_contract_signed_attr_hist.NEXTVAL, 1, date'2020-01-01', 1210000035,'FIRM',date'2020-01-01',888532110101,date'2020-01-01');insert into x_mv_contract_signed_attr_hist(TMP_ID,VALUE_NUM,UPDATE_DT,CONTRACT2_ID,CODE,CL_DT,STAMP,DT) values(s_x_mv_contract_signed_attr_hist.NEXTVAL, 2, date'2020-01-01', 1210000035,'WHOLESALE_AGENT_PREMIUM_AWARDS_SCALE_TYPE',date'2020-01-01',888532110101,date'2020-01-01');insert into x_mv_contract_signed_attr_hist(TMP_ID,VALUE_NUM,UPDATE_DT,CONTRACT2_ID,CODE,CL_DT,STAMP,DT) values(s_x_mv_contract_signed_attr_hist.NEXTVAL, 3, date'2020-01-01', 1210000035,'PAYMENT_TYPE',date'2020-01-01',888532110101,date'2020-01-01');insert into x_t_invoice (TMP_ID,ID,DT, CLIENT_ID,EXTERNAL_ID,CONTRACT_ID,TOTAL_SUM,CURRENCY,DISCOUNT_TYPE,COMMISSION_TYPE,TYPE,LOYAL_CLIENTS,NDS,NDS_PCT,PERSON_ID) values (s_x_t_invoice.NEXTVAL, 32110093, date'2020-01-01',21210000035,'Б-32110093-1',1210000035,30000,'RUR',7,7,'y_invoice',0,1,20, 77532110101);insert into x_t_person (TMP_ID,ID) values (s_x_t_person.NEXTVAL, 77532110101);insert into x_t_act_internal(TMP_ID,ID,DT,CLIENT_ID,INVOICE_ID,HIDDEN,AMOUNT,EXTERNAL_ID,PAYMENT_TERM_DT,IS_LOYAL,TYPE) values (s_x_t_act_internal.NEXTVAL, 4321100931,date'2020-01-08',21210000035, 32110093    ,1,  30000  ,'43211009311',null, 0,'generic');insert into x_t_act_trans(TMP_ID, ACT_ID, CONSUME_ID, AMOUNT, AMOUNT_NDS, AMOUNT_NSP, NETTING, COMMISSION_TYPE) values (s_x_t_act_trans.NEXTVAL, 4321100931,  5532110093, 30000, 5000,  0,null, 7);insert into x_t_consume (TMP_ID, ID, PARENT_ORDER_ID) values (s_x_t_consume.NEXTVAL, 5532110093,  9932110093);insert into x_t_order(TMP_ID, ID, SERVICE_ID, SERVICE_ORDER_ID, CLIENT_ID) values (s_x_t_order.NEXTVAL, 9932110093,  7,  7732110093,  532110101 );insert into x_mv_oebs_receipts_2(TMP_ID, INVOICE_EID, SUM, DT, DOC_DATE, COMISS_DATE, PAYMENT_NUMBER, SOURCE_TYPE) values (s_x_mv_oebs_receipts_2.NEXTVAL, 'Б-32110093-1', 15000, date'2020-01-31',date'2020-01-31', null, '888532110101' ,'PAYCASH');insert into x_yt_ar_direct_domain_stats (ID,IS_GRAY,DOMAIN,IS_BLACKLIST,SERVICE_ID,COST,BILLING_EXPORT_ID,FROM_DT,TILL_DT,SERVICE_ORDER_ID) values(s_x_yt_ar_direct_domain_stats.NEXTVAL, 0, 'a32110093', 0,7,3330000000,7732110093,  date'2020-01-01',to_date('2020-01-31'||' '||'23:59:59','YYYY-MM-DD HH24:MI:SS'),7732110093);</v>
      </c>
    </row>
    <row r="107" spans="1:73" s="195" customFormat="1" x14ac:dyDescent="0.35">
      <c r="A107" s="127">
        <v>35</v>
      </c>
      <c r="B107" s="178"/>
      <c r="C107" s="42" t="str">
        <f t="shared" si="42"/>
        <v>1210000035</v>
      </c>
      <c r="D107" s="42" t="str">
        <f t="shared" si="43"/>
        <v>1210000035/20</v>
      </c>
      <c r="E107" s="43" t="str">
        <f t="shared" si="70"/>
        <v>2020-01-01</v>
      </c>
      <c r="F107" s="43" t="str">
        <f t="shared" si="44"/>
        <v>2021-01-01</v>
      </c>
      <c r="G107" s="44" t="str">
        <f t="shared" si="45"/>
        <v>21210000035</v>
      </c>
      <c r="H107" s="45">
        <f t="shared" si="46"/>
        <v>2</v>
      </c>
      <c r="I107" s="179">
        <v>3</v>
      </c>
      <c r="J107" s="180">
        <f t="shared" si="79"/>
        <v>32110094</v>
      </c>
      <c r="K107" s="42" t="str">
        <f t="shared" si="47"/>
        <v>Б-32110094-1</v>
      </c>
      <c r="L107" s="43" t="str">
        <f t="shared" si="48"/>
        <v>2020-01-01</v>
      </c>
      <c r="M107" s="42" t="s">
        <v>87</v>
      </c>
      <c r="N107" s="181">
        <f t="shared" si="74"/>
        <v>40000</v>
      </c>
      <c r="O107" s="42" t="s">
        <v>88</v>
      </c>
      <c r="P107" s="179">
        <v>1</v>
      </c>
      <c r="Q107" s="42">
        <v>20</v>
      </c>
      <c r="R107" s="182">
        <f>S107</f>
        <v>7</v>
      </c>
      <c r="S107" s="182">
        <v>7</v>
      </c>
      <c r="T107" s="52" t="str">
        <f t="shared" si="80"/>
        <v>4321100941</v>
      </c>
      <c r="U107" s="183" t="str">
        <f t="shared" si="81"/>
        <v>43211009411</v>
      </c>
      <c r="V107" s="42">
        <v>1</v>
      </c>
      <c r="W107" s="43" t="str">
        <f t="shared" ca="1" si="82"/>
        <v>2020-01-01</v>
      </c>
      <c r="X107" s="2"/>
      <c r="Y107" s="185">
        <v>40000</v>
      </c>
      <c r="Z107" s="185">
        <f t="shared" si="84"/>
        <v>6666.6666666666642</v>
      </c>
      <c r="AA107" s="42">
        <v>0</v>
      </c>
      <c r="AB107" s="186" t="s">
        <v>89</v>
      </c>
      <c r="AC107" s="185">
        <f t="shared" si="77"/>
        <v>40000</v>
      </c>
      <c r="AD107" s="45">
        <v>0</v>
      </c>
      <c r="AE107" s="52">
        <f t="shared" si="71"/>
        <v>532110102</v>
      </c>
      <c r="AF107" s="187">
        <f t="shared" si="85"/>
        <v>33333.333333333336</v>
      </c>
      <c r="AG107" s="188"/>
      <c r="AH107" s="58">
        <f t="shared" si="57"/>
        <v>33333.333333333336</v>
      </c>
      <c r="AI107" s="60">
        <f>Y107</f>
        <v>40000</v>
      </c>
      <c r="AJ107" s="49" t="str">
        <f t="shared" si="87"/>
        <v>2020-01-31</v>
      </c>
      <c r="AK107" s="189" t="str">
        <f t="shared" si="59"/>
        <v>888532110102</v>
      </c>
      <c r="AL107" s="45" t="str">
        <f t="shared" si="60"/>
        <v>12100000351</v>
      </c>
      <c r="AM107" s="190"/>
      <c r="AN107" s="190"/>
      <c r="AO107" s="45" t="s">
        <v>89</v>
      </c>
      <c r="AP107" s="145" t="s">
        <v>89</v>
      </c>
      <c r="AQ107" s="45"/>
      <c r="AR107" s="45"/>
      <c r="AS107" s="191" t="str">
        <f t="shared" si="88"/>
        <v>888532110102</v>
      </c>
      <c r="AT107" s="189" t="str">
        <f t="shared" si="62"/>
        <v>5532110094</v>
      </c>
      <c r="AU107" s="183" t="str">
        <f t="shared" si="63"/>
        <v>9932110094</v>
      </c>
      <c r="AV107" s="183">
        <f t="shared" si="64"/>
        <v>7</v>
      </c>
      <c r="AW107" s="183" t="str">
        <f t="shared" si="65"/>
        <v>7732110094</v>
      </c>
      <c r="AX107" s="147" t="str">
        <f t="shared" si="66"/>
        <v>77532110102</v>
      </c>
      <c r="AY107" s="183">
        <v>0</v>
      </c>
      <c r="AZ107" s="183">
        <v>0</v>
      </c>
      <c r="BA107" s="43" t="str">
        <f t="shared" si="67"/>
        <v>2020-01-01</v>
      </c>
      <c r="BB107" s="43" t="str">
        <f t="shared" si="68"/>
        <v>2020-01-31</v>
      </c>
      <c r="BC107" s="192" t="s">
        <v>90</v>
      </c>
      <c r="BD107" s="44" t="str">
        <f t="shared" si="89"/>
        <v>a32110094</v>
      </c>
      <c r="BE107" s="189"/>
      <c r="BF107" s="189"/>
      <c r="BG107" s="186"/>
      <c r="BH107" s="149"/>
      <c r="BI107" s="149"/>
      <c r="BJ107" s="149"/>
      <c r="BK107" s="149"/>
      <c r="BL107" s="149"/>
      <c r="BM107" s="149"/>
      <c r="BN107" s="149"/>
      <c r="BO107" s="241" t="s">
        <v>153</v>
      </c>
      <c r="BP107" s="328">
        <v>1</v>
      </c>
      <c r="BQ107" s="194">
        <f>AF111</f>
        <v>16666.666666666668</v>
      </c>
      <c r="BR107" s="194">
        <f>BQ107*0.13</f>
        <v>2166.666666666667</v>
      </c>
      <c r="BS107" s="194" t="s">
        <v>152</v>
      </c>
      <c r="BU107" s="357" t="str">
        <f t="shared" ca="1" si="69"/>
        <v>insert into x_t_invoice (TMP_ID,ID,DT, CLIENT_ID,EXTERNAL_ID,CONTRACT_ID,TOTAL_SUM,CURRENCY,DISCOUNT_TYPE,COMMISSION_TYPE,TYPE,LOYAL_CLIENTS,NDS,NDS_PCT,PERSON_ID) values (s_x_t_invoice.NEXTVAL, 32110094, date'2020-01-01',21210000035,'Б-32110094-1',1210000035,40000,'RUR',7,7,'y_invoice',0,1,20, 77532110102);insert into x_t_person (TMP_ID,ID) values (s_x_t_person.NEXTVAL, 77532110102);insert into x_t_act_internal(TMP_ID,ID,DT,CLIENT_ID,INVOICE_ID,HIDDEN,AMOUNT,EXTERNAL_ID,PAYMENT_TERM_DT,IS_LOYAL,TYPE) values (s_x_t_act_internal.NEXTVAL, 4321100941,date'2020-01-01',21210000035, 32110094    ,1,  40000  ,'43211009411',null, 0,'generic');insert into x_t_act_trans(TMP_ID, ACT_ID, CONSUME_ID, AMOUNT, AMOUNT_NDS, AMOUNT_NSP, NETTING, COMMISSION_TYPE) values (s_x_t_act_trans.NEXTVAL, 4321100941,  5532110094, 40000, 6666.66666666666,  0,null, 7);insert into x_t_consume (TMP_ID, ID, PARENT_ORDER_ID) values (s_x_t_consume.NEXTVAL, 5532110094,  9932110094);insert into x_t_order(TMP_ID, ID, SERVICE_ID, SERVICE_ORDER_ID, CLIENT_ID) values (s_x_t_order.NEXTVAL, 9932110094,  7,  7732110094,  532110102 );insert into x_mv_oebs_receipts_2(TMP_ID, INVOICE_EID, SUM, DT, DOC_DATE, COMISS_DATE, PAYMENT_NUMBER, SOURCE_TYPE) values (s_x_mv_oebs_receipts_2.NEXTVAL, 'Б-32110094-1', 40000, date'2020-01-31',date'2020-01-31', null, '888532110102' ,'PAYCASH');insert into x_yt_ar_direct_domain_stats (ID,IS_GRAY,DOMAIN,IS_BLACKLIST,SERVICE_ID,COST,BILLING_EXPORT_ID,FROM_DT,TILL_DT,SERVICE_ORDER_ID) values(s_x_yt_ar_direct_domain_stats.NEXTVAL, 0, 'a32110094', 0,7,3330000000,7732110094,  date'2020-01-01',to_date('2020-01-31'||' '||'23:59:59','YYYY-MM-DD HH24:MI:SS'),7732110094);</v>
      </c>
    </row>
    <row r="108" spans="1:73" s="195" customFormat="1" x14ac:dyDescent="0.35">
      <c r="A108" s="127">
        <v>35</v>
      </c>
      <c r="B108" s="178"/>
      <c r="C108" s="42" t="str">
        <f t="shared" si="42"/>
        <v>1210000035</v>
      </c>
      <c r="D108" s="42" t="str">
        <f t="shared" si="43"/>
        <v>1210000035/20</v>
      </c>
      <c r="E108" s="43" t="str">
        <f t="shared" si="70"/>
        <v>2020-01-01</v>
      </c>
      <c r="F108" s="43" t="str">
        <f t="shared" si="44"/>
        <v>2021-01-01</v>
      </c>
      <c r="G108" s="44" t="str">
        <f t="shared" si="45"/>
        <v>21210000035</v>
      </c>
      <c r="H108" s="45">
        <f t="shared" si="46"/>
        <v>2</v>
      </c>
      <c r="I108" s="179">
        <v>3</v>
      </c>
      <c r="J108" s="180">
        <f t="shared" si="79"/>
        <v>32110095</v>
      </c>
      <c r="K108" s="42" t="str">
        <f t="shared" si="47"/>
        <v>Б-32110095-1</v>
      </c>
      <c r="L108" s="43" t="str">
        <f t="shared" si="48"/>
        <v>2020-01-01</v>
      </c>
      <c r="M108" s="42" t="s">
        <v>87</v>
      </c>
      <c r="N108" s="181">
        <f t="shared" si="74"/>
        <v>40000</v>
      </c>
      <c r="O108" s="42" t="s">
        <v>88</v>
      </c>
      <c r="P108" s="179">
        <v>1</v>
      </c>
      <c r="Q108" s="42">
        <v>20</v>
      </c>
      <c r="R108" s="182">
        <f>S108</f>
        <v>7</v>
      </c>
      <c r="S108" s="182">
        <v>7</v>
      </c>
      <c r="T108" s="52" t="str">
        <f t="shared" si="80"/>
        <v>4321100951</v>
      </c>
      <c r="U108" s="183" t="str">
        <f t="shared" si="81"/>
        <v>43211009511</v>
      </c>
      <c r="V108" s="42">
        <v>1</v>
      </c>
      <c r="W108" s="43" t="str">
        <f t="shared" ca="1" si="82"/>
        <v>2020-01-07</v>
      </c>
      <c r="X108" s="2"/>
      <c r="Y108" s="185">
        <v>40000</v>
      </c>
      <c r="Z108" s="185">
        <f t="shared" si="84"/>
        <v>6666.6666666666642</v>
      </c>
      <c r="AA108" s="42">
        <v>0</v>
      </c>
      <c r="AB108" s="186" t="s">
        <v>89</v>
      </c>
      <c r="AC108" s="185">
        <f t="shared" si="77"/>
        <v>40000</v>
      </c>
      <c r="AD108" s="45">
        <v>0</v>
      </c>
      <c r="AE108" s="52">
        <f t="shared" si="71"/>
        <v>532110103</v>
      </c>
      <c r="AF108" s="187">
        <f t="shared" si="85"/>
        <v>33333.333333333336</v>
      </c>
      <c r="AG108" s="188"/>
      <c r="AH108" s="58">
        <f t="shared" si="57"/>
        <v>33333.333333333336</v>
      </c>
      <c r="AI108" s="60">
        <f>Y108</f>
        <v>40000</v>
      </c>
      <c r="AJ108" s="49" t="str">
        <f t="shared" si="87"/>
        <v>2020-01-31</v>
      </c>
      <c r="AK108" s="189" t="str">
        <f t="shared" si="59"/>
        <v>888532110103</v>
      </c>
      <c r="AL108" s="45" t="str">
        <f t="shared" si="60"/>
        <v>12100000351</v>
      </c>
      <c r="AM108" s="190"/>
      <c r="AN108" s="190"/>
      <c r="AO108" s="45" t="s">
        <v>89</v>
      </c>
      <c r="AP108" s="145" t="s">
        <v>89</v>
      </c>
      <c r="AQ108" s="45"/>
      <c r="AR108" s="45"/>
      <c r="AS108" s="191" t="str">
        <f t="shared" si="88"/>
        <v>888532110103</v>
      </c>
      <c r="AT108" s="189" t="str">
        <f t="shared" si="62"/>
        <v>5532110095</v>
      </c>
      <c r="AU108" s="183" t="str">
        <f t="shared" si="63"/>
        <v>9932110095</v>
      </c>
      <c r="AV108" s="183">
        <f t="shared" si="64"/>
        <v>7</v>
      </c>
      <c r="AW108" s="183" t="str">
        <f t="shared" si="65"/>
        <v>7732110095</v>
      </c>
      <c r="AX108" s="147" t="str">
        <f t="shared" si="66"/>
        <v>77532110103</v>
      </c>
      <c r="AY108" s="183">
        <v>0</v>
      </c>
      <c r="AZ108" s="183">
        <v>0</v>
      </c>
      <c r="BA108" s="43" t="str">
        <f t="shared" si="67"/>
        <v>2020-01-01</v>
      </c>
      <c r="BB108" s="43" t="str">
        <f t="shared" si="68"/>
        <v>2020-01-31</v>
      </c>
      <c r="BC108" s="192" t="s">
        <v>90</v>
      </c>
      <c r="BD108" s="44" t="str">
        <f t="shared" si="89"/>
        <v>a32110095</v>
      </c>
      <c r="BE108" s="189"/>
      <c r="BF108" s="189"/>
      <c r="BG108" s="186"/>
      <c r="BH108" s="149"/>
      <c r="BI108" s="149"/>
      <c r="BJ108" s="149"/>
      <c r="BK108" s="149"/>
      <c r="BL108" s="149"/>
      <c r="BM108" s="149"/>
      <c r="BN108" s="149"/>
      <c r="BO108" s="243"/>
      <c r="BP108" s="328">
        <v>37</v>
      </c>
      <c r="BQ108" s="194">
        <f>AF112</f>
        <v>25000</v>
      </c>
      <c r="BR108" s="194">
        <f>BQ108*0.11</f>
        <v>2750</v>
      </c>
      <c r="BS108" s="194" t="s">
        <v>152</v>
      </c>
      <c r="BU108" s="357" t="str">
        <f t="shared" ca="1" si="69"/>
        <v>insert into x_t_invoice (TMP_ID,ID,DT, CLIENT_ID,EXTERNAL_ID,CONTRACT_ID,TOTAL_SUM,CURRENCY,DISCOUNT_TYPE,COMMISSION_TYPE,TYPE,LOYAL_CLIENTS,NDS,NDS_PCT,PERSON_ID) values (s_x_t_invoice.NEXTVAL, 32110095, date'2020-01-01',21210000035,'Б-32110095-1',1210000035,40000,'RUR',7,7,'y_invoice',0,1,20, 77532110103);insert into x_t_person (TMP_ID,ID) values (s_x_t_person.NEXTVAL, 77532110103);insert into x_t_act_internal(TMP_ID,ID,DT,CLIENT_ID,INVOICE_ID,HIDDEN,AMOUNT,EXTERNAL_ID,PAYMENT_TERM_DT,IS_LOYAL,TYPE) values (s_x_t_act_internal.NEXTVAL, 4321100951,date'2020-01-07',21210000035, 32110095    ,1,  40000  ,'43211009511',null, 0,'generic');insert into x_t_act_trans(TMP_ID, ACT_ID, CONSUME_ID, AMOUNT, AMOUNT_NDS, AMOUNT_NSP, NETTING, COMMISSION_TYPE) values (s_x_t_act_trans.NEXTVAL, 4321100951,  5532110095, 40000, 6666.66666666666,  0,null, 7);insert into x_t_consume (TMP_ID, ID, PARENT_ORDER_ID) values (s_x_t_consume.NEXTVAL, 5532110095,  9932110095);insert into x_t_order(TMP_ID, ID, SERVICE_ID, SERVICE_ORDER_ID, CLIENT_ID) values (s_x_t_order.NEXTVAL, 9932110095,  7,  7732110095,  532110103 );insert into x_mv_oebs_receipts_2(TMP_ID, INVOICE_EID, SUM, DT, DOC_DATE, COMISS_DATE, PAYMENT_NUMBER, SOURCE_TYPE) values (s_x_mv_oebs_receipts_2.NEXTVAL, 'Б-32110095-1', 40000, date'2020-01-31',date'2020-01-31', null, '888532110103' ,'PAYCASH');insert into x_yt_ar_direct_domain_stats (ID,IS_GRAY,DOMAIN,IS_BLACKLIST,SERVICE_ID,COST,BILLING_EXPORT_ID,FROM_DT,TILL_DT,SERVICE_ORDER_ID) values(s_x_yt_ar_direct_domain_stats.NEXTVAL, 0, 'a32110095', 0,7,3330000000,7732110095,  date'2020-01-01',to_date('2020-01-31'||' '||'23:59:59','YYYY-MM-DD HH24:MI:SS'),7732110095);</v>
      </c>
    </row>
    <row r="109" spans="1:73" s="195" customFormat="1" x14ac:dyDescent="0.35">
      <c r="A109" s="127">
        <v>35</v>
      </c>
      <c r="B109" s="178"/>
      <c r="C109" s="42" t="str">
        <f t="shared" si="42"/>
        <v>1210000035</v>
      </c>
      <c r="D109" s="42" t="str">
        <f t="shared" si="43"/>
        <v>1210000035/20</v>
      </c>
      <c r="E109" s="43" t="str">
        <f t="shared" si="70"/>
        <v>2020-01-01</v>
      </c>
      <c r="F109" s="43" t="str">
        <f t="shared" si="44"/>
        <v>2021-01-01</v>
      </c>
      <c r="G109" s="44" t="str">
        <f t="shared" si="45"/>
        <v>21210000035</v>
      </c>
      <c r="H109" s="45">
        <f t="shared" si="46"/>
        <v>2</v>
      </c>
      <c r="I109" s="179">
        <v>3</v>
      </c>
      <c r="J109" s="180">
        <f t="shared" si="79"/>
        <v>32110096</v>
      </c>
      <c r="K109" s="42" t="str">
        <f t="shared" si="47"/>
        <v>Б-32110096-1</v>
      </c>
      <c r="L109" s="43" t="str">
        <f t="shared" si="48"/>
        <v>2020-01-01</v>
      </c>
      <c r="M109" s="42" t="s">
        <v>87</v>
      </c>
      <c r="N109" s="181">
        <f t="shared" si="74"/>
        <v>40000</v>
      </c>
      <c r="O109" s="42" t="s">
        <v>88</v>
      </c>
      <c r="P109" s="179">
        <v>1</v>
      </c>
      <c r="Q109" s="42">
        <v>20</v>
      </c>
      <c r="R109" s="182">
        <f>S109</f>
        <v>7</v>
      </c>
      <c r="S109" s="182">
        <v>7</v>
      </c>
      <c r="T109" s="52" t="str">
        <f t="shared" si="80"/>
        <v>4321100961</v>
      </c>
      <c r="U109" s="183" t="str">
        <f t="shared" si="81"/>
        <v>43211009611</v>
      </c>
      <c r="V109" s="42">
        <v>1</v>
      </c>
      <c r="W109" s="43" t="str">
        <f t="shared" ca="1" si="82"/>
        <v>2020-01-01</v>
      </c>
      <c r="X109" s="2"/>
      <c r="Y109" s="185">
        <v>40000</v>
      </c>
      <c r="Z109" s="185">
        <f t="shared" si="84"/>
        <v>6666.6666666666642</v>
      </c>
      <c r="AA109" s="42">
        <v>0</v>
      </c>
      <c r="AB109" s="186" t="s">
        <v>89</v>
      </c>
      <c r="AC109" s="185">
        <f t="shared" si="77"/>
        <v>40000</v>
      </c>
      <c r="AD109" s="45">
        <v>0</v>
      </c>
      <c r="AE109" s="52">
        <f t="shared" si="71"/>
        <v>532110104</v>
      </c>
      <c r="AF109" s="187">
        <f t="shared" si="85"/>
        <v>33333.333333333336</v>
      </c>
      <c r="AG109" s="188"/>
      <c r="AH109" s="58">
        <f t="shared" si="57"/>
        <v>33333.333333333336</v>
      </c>
      <c r="AI109" s="60">
        <f t="shared" ref="AI109:AI125" si="92">Y109</f>
        <v>40000</v>
      </c>
      <c r="AJ109" s="49" t="str">
        <f t="shared" si="87"/>
        <v>2020-01-31</v>
      </c>
      <c r="AK109" s="189" t="str">
        <f t="shared" si="59"/>
        <v>888532110104</v>
      </c>
      <c r="AL109" s="45" t="str">
        <f t="shared" si="60"/>
        <v>12100000351</v>
      </c>
      <c r="AM109" s="190"/>
      <c r="AN109" s="190"/>
      <c r="AO109" s="45" t="s">
        <v>89</v>
      </c>
      <c r="AP109" s="145" t="s">
        <v>89</v>
      </c>
      <c r="AQ109" s="45"/>
      <c r="AR109" s="45"/>
      <c r="AS109" s="191" t="str">
        <f t="shared" si="88"/>
        <v>888532110104</v>
      </c>
      <c r="AT109" s="189" t="str">
        <f t="shared" si="62"/>
        <v>5532110096</v>
      </c>
      <c r="AU109" s="183" t="str">
        <f t="shared" si="63"/>
        <v>9932110096</v>
      </c>
      <c r="AV109" s="183">
        <f t="shared" si="64"/>
        <v>7</v>
      </c>
      <c r="AW109" s="183" t="str">
        <f t="shared" si="65"/>
        <v>7732110096</v>
      </c>
      <c r="AX109" s="147" t="str">
        <f t="shared" si="66"/>
        <v>77532110104</v>
      </c>
      <c r="AY109" s="183">
        <v>0</v>
      </c>
      <c r="AZ109" s="183">
        <v>0</v>
      </c>
      <c r="BA109" s="43" t="str">
        <f t="shared" si="67"/>
        <v>2020-01-01</v>
      </c>
      <c r="BB109" s="43" t="str">
        <f t="shared" si="68"/>
        <v>2020-01-31</v>
      </c>
      <c r="BC109" s="192" t="s">
        <v>90</v>
      </c>
      <c r="BD109" s="44" t="str">
        <f t="shared" si="89"/>
        <v>a32110096</v>
      </c>
      <c r="BE109" s="189"/>
      <c r="BF109" s="189"/>
      <c r="BG109" s="186"/>
      <c r="BH109" s="149"/>
      <c r="BI109" s="149"/>
      <c r="BJ109" s="149"/>
      <c r="BK109" s="149"/>
      <c r="BL109" s="149"/>
      <c r="BM109" s="149"/>
      <c r="BN109" s="149"/>
      <c r="BO109" s="330"/>
      <c r="BP109" s="330"/>
      <c r="BQ109" s="196"/>
      <c r="BR109" s="196"/>
      <c r="BS109" s="196"/>
      <c r="BT109" s="197"/>
      <c r="BU109" s="357" t="str">
        <f t="shared" ca="1" si="69"/>
        <v>insert into x_t_invoice (TMP_ID,ID,DT, CLIENT_ID,EXTERNAL_ID,CONTRACT_ID,TOTAL_SUM,CURRENCY,DISCOUNT_TYPE,COMMISSION_TYPE,TYPE,LOYAL_CLIENTS,NDS,NDS_PCT,PERSON_ID) values (s_x_t_invoice.NEXTVAL, 32110096, date'2020-01-01',21210000035,'Б-32110096-1',1210000035,40000,'RUR',7,7,'y_invoice',0,1,20, 77532110104);insert into x_t_person (TMP_ID,ID) values (s_x_t_person.NEXTVAL, 77532110104);insert into x_t_act_internal(TMP_ID,ID,DT,CLIENT_ID,INVOICE_ID,HIDDEN,AMOUNT,EXTERNAL_ID,PAYMENT_TERM_DT,IS_LOYAL,TYPE) values (s_x_t_act_internal.NEXTVAL, 4321100961,date'2020-01-01',21210000035, 32110096    ,1,  40000  ,'43211009611',null, 0,'generic');insert into x_t_act_trans(TMP_ID, ACT_ID, CONSUME_ID, AMOUNT, AMOUNT_NDS, AMOUNT_NSP, NETTING, COMMISSION_TYPE) values (s_x_t_act_trans.NEXTVAL, 4321100961,  5532110096, 40000, 6666.66666666666,  0,null, 7);insert into x_t_consume (TMP_ID, ID, PARENT_ORDER_ID) values (s_x_t_consume.NEXTVAL, 5532110096,  9932110096);insert into x_t_order(TMP_ID, ID, SERVICE_ID, SERVICE_ORDER_ID, CLIENT_ID) values (s_x_t_order.NEXTVAL, 9932110096,  7,  7732110096,  532110104 );insert into x_mv_oebs_receipts_2(TMP_ID, INVOICE_EID, SUM, DT, DOC_DATE, COMISS_DATE, PAYMENT_NUMBER, SOURCE_TYPE) values (s_x_mv_oebs_receipts_2.NEXTVAL, 'Б-32110096-1', 40000, date'2020-01-31',date'2020-01-31', null, '888532110104' ,'PAYCASH');insert into x_yt_ar_direct_domain_stats (ID,IS_GRAY,DOMAIN,IS_BLACKLIST,SERVICE_ID,COST,BILLING_EXPORT_ID,FROM_DT,TILL_DT,SERVICE_ORDER_ID) values(s_x_yt_ar_direct_domain_stats.NEXTVAL, 0, 'a32110096', 0,7,3330000000,7732110096,  date'2020-01-01',to_date('2020-01-31'||' '||'23:59:59','YYYY-MM-DD HH24:MI:SS'),7732110096);</v>
      </c>
    </row>
    <row r="110" spans="1:73" s="195" customFormat="1" ht="15" thickBot="1" x14ac:dyDescent="0.4">
      <c r="A110" s="127">
        <v>35</v>
      </c>
      <c r="B110" s="178"/>
      <c r="C110" s="42" t="str">
        <f t="shared" si="42"/>
        <v>1210000035</v>
      </c>
      <c r="D110" s="42" t="str">
        <f t="shared" si="43"/>
        <v>1210000035/20</v>
      </c>
      <c r="E110" s="43" t="str">
        <f t="shared" si="70"/>
        <v>2020-01-01</v>
      </c>
      <c r="F110" s="43" t="str">
        <f t="shared" si="44"/>
        <v>2021-01-01</v>
      </c>
      <c r="G110" s="44" t="str">
        <f t="shared" si="45"/>
        <v>21210000035</v>
      </c>
      <c r="H110" s="45">
        <f t="shared" si="46"/>
        <v>2</v>
      </c>
      <c r="I110" s="179">
        <v>3</v>
      </c>
      <c r="J110" s="180">
        <f t="shared" si="79"/>
        <v>32110097</v>
      </c>
      <c r="K110" s="42" t="str">
        <f t="shared" si="47"/>
        <v>Б-32110097-1</v>
      </c>
      <c r="L110" s="43" t="str">
        <f t="shared" si="48"/>
        <v>2020-01-01</v>
      </c>
      <c r="M110" s="42" t="s">
        <v>87</v>
      </c>
      <c r="N110" s="181">
        <f t="shared" si="74"/>
        <v>40000</v>
      </c>
      <c r="O110" s="42" t="s">
        <v>88</v>
      </c>
      <c r="P110" s="179">
        <v>1</v>
      </c>
      <c r="Q110" s="42">
        <v>20</v>
      </c>
      <c r="R110" s="182">
        <f>S110</f>
        <v>7</v>
      </c>
      <c r="S110" s="182">
        <v>7</v>
      </c>
      <c r="T110" s="52" t="str">
        <f t="shared" si="80"/>
        <v>4321100971</v>
      </c>
      <c r="U110" s="183" t="str">
        <f t="shared" si="81"/>
        <v>43211009711</v>
      </c>
      <c r="V110" s="42">
        <v>1</v>
      </c>
      <c r="W110" s="43" t="str">
        <f t="shared" ca="1" si="82"/>
        <v>2020-01-06</v>
      </c>
      <c r="X110" s="2"/>
      <c r="Y110" s="185">
        <v>40000</v>
      </c>
      <c r="Z110" s="185">
        <f t="shared" si="84"/>
        <v>6666.6666666666642</v>
      </c>
      <c r="AA110" s="42">
        <v>0</v>
      </c>
      <c r="AB110" s="186" t="s">
        <v>89</v>
      </c>
      <c r="AC110" s="185">
        <f t="shared" si="77"/>
        <v>40000</v>
      </c>
      <c r="AD110" s="45">
        <v>0</v>
      </c>
      <c r="AE110" s="52">
        <f t="shared" si="71"/>
        <v>532110105</v>
      </c>
      <c r="AF110" s="187">
        <f t="shared" si="85"/>
        <v>33333.333333333336</v>
      </c>
      <c r="AG110" s="188"/>
      <c r="AH110" s="58">
        <f t="shared" si="57"/>
        <v>33333.333333333336</v>
      </c>
      <c r="AI110" s="60">
        <f t="shared" si="92"/>
        <v>40000</v>
      </c>
      <c r="AJ110" s="49" t="str">
        <f t="shared" si="87"/>
        <v>2020-01-31</v>
      </c>
      <c r="AK110" s="189" t="str">
        <f t="shared" si="59"/>
        <v>888532110105</v>
      </c>
      <c r="AL110" s="45" t="str">
        <f t="shared" si="60"/>
        <v>12100000351</v>
      </c>
      <c r="AM110" s="190"/>
      <c r="AN110" s="190"/>
      <c r="AO110" s="45" t="s">
        <v>89</v>
      </c>
      <c r="AP110" s="145" t="s">
        <v>89</v>
      </c>
      <c r="AQ110" s="45"/>
      <c r="AR110" s="45"/>
      <c r="AS110" s="191" t="str">
        <f t="shared" si="88"/>
        <v>888532110105</v>
      </c>
      <c r="AT110" s="189" t="str">
        <f t="shared" si="62"/>
        <v>5532110097</v>
      </c>
      <c r="AU110" s="183" t="str">
        <f t="shared" si="63"/>
        <v>9932110097</v>
      </c>
      <c r="AV110" s="183">
        <f t="shared" si="64"/>
        <v>7</v>
      </c>
      <c r="AW110" s="183" t="str">
        <f t="shared" si="65"/>
        <v>7732110097</v>
      </c>
      <c r="AX110" s="147" t="str">
        <f t="shared" si="66"/>
        <v>77532110105</v>
      </c>
      <c r="AY110" s="183">
        <v>0</v>
      </c>
      <c r="AZ110" s="183">
        <v>0</v>
      </c>
      <c r="BA110" s="43" t="str">
        <f t="shared" si="67"/>
        <v>2020-01-01</v>
      </c>
      <c r="BB110" s="43" t="str">
        <f t="shared" si="68"/>
        <v>2020-01-31</v>
      </c>
      <c r="BC110" s="192" t="s">
        <v>90</v>
      </c>
      <c r="BD110" s="44" t="str">
        <f t="shared" si="89"/>
        <v>a32110097</v>
      </c>
      <c r="BE110" s="189"/>
      <c r="BF110" s="189"/>
      <c r="BG110" s="186"/>
      <c r="BH110" s="174"/>
      <c r="BI110" s="174"/>
      <c r="BJ110" s="174"/>
      <c r="BK110" s="174"/>
      <c r="BL110" s="149"/>
      <c r="BM110" s="149"/>
      <c r="BN110" s="149"/>
      <c r="BO110" s="247">
        <f>SUM(AF106:AF112)</f>
        <v>200000</v>
      </c>
      <c r="BP110" s="328"/>
      <c r="BQ110" s="194"/>
      <c r="BR110" s="194"/>
      <c r="BS110" s="194"/>
      <c r="BT110" s="197"/>
      <c r="BU110" s="357" t="str">
        <f t="shared" ca="1" si="69"/>
        <v>insert into x_t_invoice (TMP_ID,ID,DT, CLIENT_ID,EXTERNAL_ID,CONTRACT_ID,TOTAL_SUM,CURRENCY,DISCOUNT_TYPE,COMMISSION_TYPE,TYPE,LOYAL_CLIENTS,NDS,NDS_PCT,PERSON_ID) values (s_x_t_invoice.NEXTVAL, 32110097, date'2020-01-01',21210000035,'Б-32110097-1',1210000035,40000,'RUR',7,7,'y_invoice',0,1,20, 77532110105);insert into x_t_person (TMP_ID,ID) values (s_x_t_person.NEXTVAL, 77532110105);insert into x_t_act_internal(TMP_ID,ID,DT,CLIENT_ID,INVOICE_ID,HIDDEN,AMOUNT,EXTERNAL_ID,PAYMENT_TERM_DT,IS_LOYAL,TYPE) values (s_x_t_act_internal.NEXTVAL, 4321100971,date'2020-01-06',21210000035, 32110097    ,1,  40000  ,'43211009711',null, 0,'generic');insert into x_t_act_trans(TMP_ID, ACT_ID, CONSUME_ID, AMOUNT, AMOUNT_NDS, AMOUNT_NSP, NETTING, COMMISSION_TYPE) values (s_x_t_act_trans.NEXTVAL, 4321100971,  5532110097, 40000, 6666.66666666666,  0,null, 7);insert into x_t_consume (TMP_ID, ID, PARENT_ORDER_ID) values (s_x_t_consume.NEXTVAL, 5532110097,  9932110097);insert into x_t_order(TMP_ID, ID, SERVICE_ID, SERVICE_ORDER_ID, CLIENT_ID) values (s_x_t_order.NEXTVAL, 9932110097,  7,  7732110097,  532110105 );insert into x_mv_oebs_receipts_2(TMP_ID, INVOICE_EID, SUM, DT, DOC_DATE, COMISS_DATE, PAYMENT_NUMBER, SOURCE_TYPE) values (s_x_mv_oebs_receipts_2.NEXTVAL, 'Б-32110097-1', 40000, date'2020-01-31',date'2020-01-31', null, '888532110105' ,'PAYCASH');insert into x_yt_ar_direct_domain_stats (ID,IS_GRAY,DOMAIN,IS_BLACKLIST,SERVICE_ID,COST,BILLING_EXPORT_ID,FROM_DT,TILL_DT,SERVICE_ORDER_ID) values(s_x_yt_ar_direct_domain_stats.NEXTVAL, 0, 'a32110097', 0,7,3330000000,7732110097,  date'2020-01-01',to_date('2020-01-31'||' '||'23:59:59','YYYY-MM-DD HH24:MI:SS'),7732110097);</v>
      </c>
    </row>
    <row r="111" spans="1:73" s="195" customFormat="1" x14ac:dyDescent="0.35">
      <c r="A111" s="127">
        <v>35</v>
      </c>
      <c r="B111" s="178"/>
      <c r="C111" s="42" t="str">
        <f t="shared" si="42"/>
        <v>1210000035</v>
      </c>
      <c r="D111" s="42" t="str">
        <f t="shared" si="43"/>
        <v>1210000035/20</v>
      </c>
      <c r="E111" s="43" t="str">
        <f t="shared" si="70"/>
        <v>2020-01-01</v>
      </c>
      <c r="F111" s="43" t="str">
        <f t="shared" si="44"/>
        <v>2021-01-01</v>
      </c>
      <c r="G111" s="44" t="str">
        <f t="shared" si="45"/>
        <v>21210000035</v>
      </c>
      <c r="H111" s="45">
        <f t="shared" si="46"/>
        <v>2</v>
      </c>
      <c r="I111" s="179">
        <v>3</v>
      </c>
      <c r="J111" s="180">
        <f t="shared" si="79"/>
        <v>32110098</v>
      </c>
      <c r="K111" s="42" t="str">
        <f t="shared" si="47"/>
        <v>Б-32110098-1</v>
      </c>
      <c r="L111" s="43" t="str">
        <f t="shared" si="48"/>
        <v>2020-01-01</v>
      </c>
      <c r="M111" s="42" t="s">
        <v>87</v>
      </c>
      <c r="N111" s="181">
        <f t="shared" si="74"/>
        <v>20000</v>
      </c>
      <c r="O111" s="42" t="s">
        <v>88</v>
      </c>
      <c r="P111" s="179">
        <v>1</v>
      </c>
      <c r="Q111" s="42">
        <v>20</v>
      </c>
      <c r="R111" s="198">
        <v>1</v>
      </c>
      <c r="S111" s="198">
        <v>1</v>
      </c>
      <c r="T111" s="52" t="str">
        <f t="shared" si="80"/>
        <v>4321100981</v>
      </c>
      <c r="U111" s="183" t="str">
        <f t="shared" si="81"/>
        <v>43211009811</v>
      </c>
      <c r="V111" s="42">
        <v>1</v>
      </c>
      <c r="W111" s="43" t="str">
        <f t="shared" ca="1" si="82"/>
        <v>2020-01-03</v>
      </c>
      <c r="X111" s="2"/>
      <c r="Y111" s="185">
        <v>20000</v>
      </c>
      <c r="Z111" s="185">
        <f t="shared" si="84"/>
        <v>3333.3333333333321</v>
      </c>
      <c r="AA111" s="42">
        <v>0</v>
      </c>
      <c r="AB111" s="186" t="s">
        <v>89</v>
      </c>
      <c r="AC111" s="185">
        <f t="shared" si="77"/>
        <v>20000</v>
      </c>
      <c r="AD111" s="45">
        <v>0</v>
      </c>
      <c r="AE111" s="52">
        <f t="shared" si="71"/>
        <v>532110106</v>
      </c>
      <c r="AF111" s="187">
        <f t="shared" si="85"/>
        <v>16666.666666666668</v>
      </c>
      <c r="AG111" s="188"/>
      <c r="AH111" s="58">
        <f t="shared" si="57"/>
        <v>16666.666666666668</v>
      </c>
      <c r="AI111" s="60">
        <f t="shared" si="92"/>
        <v>20000</v>
      </c>
      <c r="AJ111" s="49" t="str">
        <f t="shared" si="87"/>
        <v>2020-01-31</v>
      </c>
      <c r="AK111" s="189" t="str">
        <f t="shared" si="59"/>
        <v>888532110106</v>
      </c>
      <c r="AL111" s="45" t="str">
        <f t="shared" si="60"/>
        <v>12100000351</v>
      </c>
      <c r="AM111" s="190"/>
      <c r="AN111" s="190"/>
      <c r="AO111" s="45" t="s">
        <v>89</v>
      </c>
      <c r="AP111" s="145" t="s">
        <v>89</v>
      </c>
      <c r="AQ111" s="45"/>
      <c r="AR111" s="45"/>
      <c r="AS111" s="191" t="str">
        <f t="shared" si="88"/>
        <v>888532110106</v>
      </c>
      <c r="AT111" s="189" t="str">
        <f t="shared" si="62"/>
        <v>5532110098</v>
      </c>
      <c r="AU111" s="183" t="str">
        <f t="shared" si="63"/>
        <v>9932110098</v>
      </c>
      <c r="AV111" s="183">
        <f t="shared" si="64"/>
        <v>1</v>
      </c>
      <c r="AW111" s="183" t="str">
        <f t="shared" si="65"/>
        <v>7732110098</v>
      </c>
      <c r="AX111" s="147" t="str">
        <f t="shared" si="66"/>
        <v>77532110106</v>
      </c>
      <c r="AY111" s="183">
        <v>0</v>
      </c>
      <c r="AZ111" s="183">
        <v>0</v>
      </c>
      <c r="BA111" s="43" t="str">
        <f t="shared" si="67"/>
        <v>2020-01-01</v>
      </c>
      <c r="BB111" s="43" t="str">
        <f t="shared" si="68"/>
        <v>2020-01-31</v>
      </c>
      <c r="BC111" s="192" t="s">
        <v>90</v>
      </c>
      <c r="BD111" s="44" t="str">
        <f t="shared" si="89"/>
        <v>a32110098</v>
      </c>
      <c r="BE111" s="189"/>
      <c r="BF111" s="189"/>
      <c r="BG111" s="186"/>
      <c r="BH111" s="149"/>
      <c r="BI111" s="149"/>
      <c r="BJ111" s="149"/>
      <c r="BK111" s="149"/>
      <c r="BL111" s="149"/>
      <c r="BM111" s="149"/>
      <c r="BN111" s="149"/>
      <c r="BO111" s="243"/>
      <c r="BP111" s="328"/>
      <c r="BQ111" s="194"/>
      <c r="BR111" s="194"/>
      <c r="BS111" s="194"/>
      <c r="BU111" s="357" t="str">
        <f t="shared" ca="1" si="69"/>
        <v>insert into x_t_invoice (TMP_ID,ID,DT, CLIENT_ID,EXTERNAL_ID,CONTRACT_ID,TOTAL_SUM,CURRENCY,DISCOUNT_TYPE,COMMISSION_TYPE,TYPE,LOYAL_CLIENTS,NDS,NDS_PCT,PERSON_ID) values (s_x_t_invoice.NEXTVAL, 32110098, date'2020-01-01',21210000035,'Б-32110098-1',1210000035,20000,'RUR',1,1,'y_invoice',0,1,20, 77532110106);insert into x_t_person (TMP_ID,ID) values (s_x_t_person.NEXTVAL, 77532110106);insert into x_t_act_internal(TMP_ID,ID,DT,CLIENT_ID,INVOICE_ID,HIDDEN,AMOUNT,EXTERNAL_ID,PAYMENT_TERM_DT,IS_LOYAL,TYPE) values (s_x_t_act_internal.NEXTVAL, 4321100981,date'2020-01-03',21210000035, 32110098    ,1,  20000  ,'43211009811',null, 0,'generic');insert into x_t_act_trans(TMP_ID, ACT_ID, CONSUME_ID, AMOUNT, AMOUNT_NDS, AMOUNT_NSP, NETTING, COMMISSION_TYPE) values (s_x_t_act_trans.NEXTVAL, 4321100981,  5532110098, 20000, 3333.33333333333,  0,null, 1);insert into x_t_consume (TMP_ID, ID, PARENT_ORDER_ID) values (s_x_t_consume.NEXTVAL, 5532110098,  9932110098);insert into x_t_order(TMP_ID, ID, SERVICE_ID, SERVICE_ORDER_ID, CLIENT_ID) values (s_x_t_order.NEXTVAL, 9932110098,  1,  7732110098,  532110106 );insert into x_mv_oebs_receipts_2(TMP_ID, INVOICE_EID, SUM, DT, DOC_DATE, COMISS_DATE, PAYMENT_NUMBER, SOURCE_TYPE) values (s_x_mv_oebs_receipts_2.NEXTVAL, 'Б-32110098-1', 20000, date'2020-01-31',date'2020-01-31', null, '888532110106' ,'PAYCASH');insert into x_yt_ar_direct_domain_stats (ID,IS_GRAY,DOMAIN,IS_BLACKLIST,SERVICE_ID,COST,BILLING_EXPORT_ID,FROM_DT,TILL_DT,SERVICE_ORDER_ID) values(s_x_yt_ar_direct_domain_stats.NEXTVAL, 0, 'a32110098', 0,1,3330000000,7732110098,  date'2020-01-01',to_date('2020-01-31'||' '||'23:59:59','YYYY-MM-DD HH24:MI:SS'),7732110098);</v>
      </c>
    </row>
    <row r="112" spans="1:73" s="215" customFormat="1" ht="15" thickBot="1" x14ac:dyDescent="0.4">
      <c r="A112" s="152">
        <v>35</v>
      </c>
      <c r="B112" s="199"/>
      <c r="C112" s="76" t="str">
        <f t="shared" si="42"/>
        <v>1210000035</v>
      </c>
      <c r="D112" s="76" t="str">
        <f t="shared" si="43"/>
        <v>1210000035/20</v>
      </c>
      <c r="E112" s="77" t="str">
        <f t="shared" si="70"/>
        <v>2020-01-01</v>
      </c>
      <c r="F112" s="77" t="str">
        <f t="shared" si="44"/>
        <v>2021-01-01</v>
      </c>
      <c r="G112" s="78" t="str">
        <f t="shared" si="45"/>
        <v>21210000035</v>
      </c>
      <c r="H112" s="79">
        <f t="shared" si="46"/>
        <v>2</v>
      </c>
      <c r="I112" s="200">
        <v>3</v>
      </c>
      <c r="J112" s="201">
        <f t="shared" si="79"/>
        <v>32110099</v>
      </c>
      <c r="K112" s="76" t="str">
        <f t="shared" si="47"/>
        <v>Б-32110099-1</v>
      </c>
      <c r="L112" s="77" t="str">
        <f t="shared" si="48"/>
        <v>2020-01-01</v>
      </c>
      <c r="M112" s="76" t="s">
        <v>87</v>
      </c>
      <c r="N112" s="202">
        <f t="shared" si="74"/>
        <v>30000</v>
      </c>
      <c r="O112" s="76" t="s">
        <v>88</v>
      </c>
      <c r="P112" s="200">
        <v>1</v>
      </c>
      <c r="Q112" s="76">
        <v>20</v>
      </c>
      <c r="R112" s="201">
        <v>37</v>
      </c>
      <c r="S112" s="201">
        <v>37</v>
      </c>
      <c r="T112" s="81" t="str">
        <f t="shared" si="80"/>
        <v>4321100991</v>
      </c>
      <c r="U112" s="203" t="str">
        <f t="shared" si="81"/>
        <v>43211009911</v>
      </c>
      <c r="V112" s="76">
        <v>1</v>
      </c>
      <c r="W112" s="77" t="str">
        <f t="shared" ca="1" si="82"/>
        <v>2020-01-09</v>
      </c>
      <c r="X112" s="218"/>
      <c r="Y112" s="205">
        <v>30000</v>
      </c>
      <c r="Z112" s="205">
        <f t="shared" si="84"/>
        <v>5000</v>
      </c>
      <c r="AA112" s="76">
        <v>0</v>
      </c>
      <c r="AB112" s="206" t="s">
        <v>89</v>
      </c>
      <c r="AC112" s="205">
        <f t="shared" si="77"/>
        <v>30000</v>
      </c>
      <c r="AD112" s="79">
        <v>0</v>
      </c>
      <c r="AE112" s="81">
        <f t="shared" si="71"/>
        <v>532110107</v>
      </c>
      <c r="AF112" s="207">
        <f t="shared" si="85"/>
        <v>25000</v>
      </c>
      <c r="AG112" s="208"/>
      <c r="AH112" s="91">
        <f t="shared" si="57"/>
        <v>25000</v>
      </c>
      <c r="AI112" s="93">
        <f t="shared" si="92"/>
        <v>30000</v>
      </c>
      <c r="AJ112" s="83" t="str">
        <f t="shared" si="87"/>
        <v>2020-01-31</v>
      </c>
      <c r="AK112" s="209" t="str">
        <f t="shared" si="59"/>
        <v>888532110107</v>
      </c>
      <c r="AL112" s="79" t="str">
        <f t="shared" si="60"/>
        <v>12100000351</v>
      </c>
      <c r="AM112" s="210"/>
      <c r="AN112" s="210"/>
      <c r="AO112" s="79" t="s">
        <v>89</v>
      </c>
      <c r="AP112" s="169" t="s">
        <v>89</v>
      </c>
      <c r="AQ112" s="79"/>
      <c r="AR112" s="79"/>
      <c r="AS112" s="211" t="str">
        <f t="shared" si="88"/>
        <v>888532110107</v>
      </c>
      <c r="AT112" s="209" t="str">
        <f t="shared" si="62"/>
        <v>5532110099</v>
      </c>
      <c r="AU112" s="203" t="str">
        <f t="shared" si="63"/>
        <v>9932110099</v>
      </c>
      <c r="AV112" s="203">
        <f t="shared" si="64"/>
        <v>37</v>
      </c>
      <c r="AW112" s="203" t="str">
        <f t="shared" si="65"/>
        <v>7732110099</v>
      </c>
      <c r="AX112" s="172" t="str">
        <f t="shared" si="66"/>
        <v>77532110107</v>
      </c>
      <c r="AY112" s="203">
        <v>0</v>
      </c>
      <c r="AZ112" s="203">
        <v>0</v>
      </c>
      <c r="BA112" s="77" t="str">
        <f t="shared" si="67"/>
        <v>2020-01-01</v>
      </c>
      <c r="BB112" s="77" t="str">
        <f t="shared" si="68"/>
        <v>2020-01-31</v>
      </c>
      <c r="BC112" s="212" t="s">
        <v>90</v>
      </c>
      <c r="BD112" s="78" t="str">
        <f t="shared" si="89"/>
        <v>a32110099</v>
      </c>
      <c r="BE112" s="209"/>
      <c r="BF112" s="209"/>
      <c r="BG112" s="206"/>
      <c r="BH112" s="174"/>
      <c r="BI112" s="174"/>
      <c r="BJ112" s="174"/>
      <c r="BK112" s="174"/>
      <c r="BL112" s="174"/>
      <c r="BM112" s="174"/>
      <c r="BN112" s="174"/>
      <c r="BO112" s="213"/>
      <c r="BP112" s="329"/>
      <c r="BQ112" s="202"/>
      <c r="BR112" s="214"/>
      <c r="BS112" s="214"/>
      <c r="BU112" s="357" t="str">
        <f t="shared" ca="1" si="69"/>
        <v>insert into x_t_invoice (TMP_ID,ID,DT, CLIENT_ID,EXTERNAL_ID,CONTRACT_ID,TOTAL_SUM,CURRENCY,DISCOUNT_TYPE,COMMISSION_TYPE,TYPE,LOYAL_CLIENTS,NDS,NDS_PCT,PERSON_ID) values (s_x_t_invoice.NEXTVAL, 32110099, date'2020-01-01',21210000035,'Б-32110099-1',1210000035,30000,'RUR',37,37,'y_invoice',0,1,20, 77532110107);insert into x_t_person (TMP_ID,ID) values (s_x_t_person.NEXTVAL, 77532110107);insert into x_t_act_internal(TMP_ID,ID,DT,CLIENT_ID,INVOICE_ID,HIDDEN,AMOUNT,EXTERNAL_ID,PAYMENT_TERM_DT,IS_LOYAL,TYPE) values (s_x_t_act_internal.NEXTVAL, 4321100991,date'2020-01-09',21210000035, 32110099    ,1,  30000  ,'43211009911',null, 0,'generic');insert into x_t_act_trans(TMP_ID, ACT_ID, CONSUME_ID, AMOUNT, AMOUNT_NDS, AMOUNT_NSP, NETTING, COMMISSION_TYPE) values (s_x_t_act_trans.NEXTVAL, 4321100991,  5532110099, 30000, 5000,  0,null, 37);insert into x_t_consume (TMP_ID, ID, PARENT_ORDER_ID) values (s_x_t_consume.NEXTVAL, 5532110099,  9932110099);insert into x_t_order(TMP_ID, ID, SERVICE_ID, SERVICE_ORDER_ID, CLIENT_ID) values (s_x_t_order.NEXTVAL, 9932110099,  37,  7732110099,  532110107 );insert into x_mv_oebs_receipts_2(TMP_ID, INVOICE_EID, SUM, DT, DOC_DATE, COMISS_DATE, PAYMENT_NUMBER, SOURCE_TYPE) values (s_x_mv_oebs_receipts_2.NEXTVAL, 'Б-32110099-1', 30000, date'2020-01-31',date'2020-01-31', null, '888532110107' ,'PAYCASH');insert into x_yt_ar_direct_domain_stats (ID,IS_GRAY,DOMAIN,IS_BLACKLIST,SERVICE_ID,COST,BILLING_EXPORT_ID,FROM_DT,TILL_DT,SERVICE_ORDER_ID) values(s_x_yt_ar_direct_domain_stats.NEXTVAL, 0, 'a32110099', 0,37,3330000000,7732110099,  date'2020-01-01',to_date('2020-01-31'||' '||'23:59:59','YYYY-MM-DD HH24:MI:SS'),7732110099);</v>
      </c>
    </row>
    <row r="113" spans="1:73" s="195" customFormat="1" ht="15.5" customHeight="1" x14ac:dyDescent="0.35">
      <c r="A113" s="127">
        <v>36</v>
      </c>
      <c r="B113" s="178"/>
      <c r="C113" s="42" t="str">
        <f t="shared" si="42"/>
        <v>1210000036</v>
      </c>
      <c r="D113" s="42" t="str">
        <f t="shared" si="43"/>
        <v>1210000036/20</v>
      </c>
      <c r="E113" s="43" t="str">
        <f t="shared" si="70"/>
        <v>2020-01-01</v>
      </c>
      <c r="F113" s="43" t="str">
        <f t="shared" si="44"/>
        <v>2021-01-01</v>
      </c>
      <c r="G113" s="44" t="str">
        <f t="shared" si="45"/>
        <v>21210000036</v>
      </c>
      <c r="H113" s="45">
        <f t="shared" si="46"/>
        <v>2</v>
      </c>
      <c r="I113" s="179">
        <v>3</v>
      </c>
      <c r="J113" s="180">
        <f t="shared" si="79"/>
        <v>32110100</v>
      </c>
      <c r="K113" s="42" t="str">
        <f t="shared" si="47"/>
        <v>Б-32110100-1</v>
      </c>
      <c r="L113" s="43" t="str">
        <f t="shared" si="48"/>
        <v>2020-01-01</v>
      </c>
      <c r="M113" s="42" t="s">
        <v>87</v>
      </c>
      <c r="N113" s="181">
        <f t="shared" si="74"/>
        <v>30000</v>
      </c>
      <c r="O113" s="42" t="s">
        <v>88</v>
      </c>
      <c r="P113" s="179">
        <v>1</v>
      </c>
      <c r="Q113" s="42">
        <v>20</v>
      </c>
      <c r="R113" s="182">
        <f>S113</f>
        <v>7</v>
      </c>
      <c r="S113" s="182">
        <v>7</v>
      </c>
      <c r="T113" s="52" t="str">
        <f t="shared" si="80"/>
        <v>4321101001</v>
      </c>
      <c r="U113" s="183" t="str">
        <f t="shared" si="81"/>
        <v>43211010011</v>
      </c>
      <c r="V113" s="42">
        <v>1</v>
      </c>
      <c r="W113" s="43" t="str">
        <f t="shared" ca="1" si="82"/>
        <v>2020-01-02</v>
      </c>
      <c r="X113" s="2"/>
      <c r="Y113" s="185">
        <v>30000</v>
      </c>
      <c r="Z113" s="185">
        <f t="shared" si="84"/>
        <v>5000</v>
      </c>
      <c r="AA113" s="42">
        <v>0</v>
      </c>
      <c r="AB113" s="186" t="s">
        <v>89</v>
      </c>
      <c r="AC113" s="185">
        <f t="shared" si="77"/>
        <v>30000</v>
      </c>
      <c r="AD113" s="45">
        <v>0</v>
      </c>
      <c r="AE113" s="52">
        <f t="shared" si="71"/>
        <v>532110108</v>
      </c>
      <c r="AF113" s="187">
        <f t="shared" si="85"/>
        <v>25000</v>
      </c>
      <c r="AG113" s="188"/>
      <c r="AH113" s="58">
        <f t="shared" si="57"/>
        <v>25000</v>
      </c>
      <c r="AI113" s="60">
        <f t="shared" si="92"/>
        <v>30000</v>
      </c>
      <c r="AJ113" s="49" t="str">
        <f t="shared" si="87"/>
        <v>2020-01-31</v>
      </c>
      <c r="AK113" s="189" t="str">
        <f t="shared" si="59"/>
        <v>888532110108</v>
      </c>
      <c r="AL113" s="45" t="str">
        <f t="shared" si="60"/>
        <v>12100000361</v>
      </c>
      <c r="AM113" s="190"/>
      <c r="AN113" s="190"/>
      <c r="AO113" s="45" t="s">
        <v>89</v>
      </c>
      <c r="AP113" s="145" t="s">
        <v>89</v>
      </c>
      <c r="AQ113" s="45"/>
      <c r="AR113" s="45"/>
      <c r="AS113" s="191" t="str">
        <f t="shared" si="88"/>
        <v>888532110108</v>
      </c>
      <c r="AT113" s="189" t="str">
        <f t="shared" si="62"/>
        <v>5532110100</v>
      </c>
      <c r="AU113" s="183" t="str">
        <f t="shared" si="63"/>
        <v>9932110100</v>
      </c>
      <c r="AV113" s="183">
        <f t="shared" si="64"/>
        <v>7</v>
      </c>
      <c r="AW113" s="183" t="str">
        <f t="shared" si="65"/>
        <v>7732110100</v>
      </c>
      <c r="AX113" s="147" t="str">
        <f t="shared" si="66"/>
        <v>77532110108</v>
      </c>
      <c r="AY113" s="183">
        <v>0</v>
      </c>
      <c r="AZ113" s="183">
        <v>0</v>
      </c>
      <c r="BA113" s="43" t="str">
        <f t="shared" si="67"/>
        <v>2020-01-01</v>
      </c>
      <c r="BB113" s="43" t="str">
        <f t="shared" si="68"/>
        <v>2020-01-31</v>
      </c>
      <c r="BC113" s="192" t="s">
        <v>90</v>
      </c>
      <c r="BD113" s="44" t="str">
        <f t="shared" si="89"/>
        <v>a32110100</v>
      </c>
      <c r="BE113" s="189"/>
      <c r="BF113" s="189"/>
      <c r="BG113" s="186"/>
      <c r="BH113" s="149"/>
      <c r="BI113" s="149"/>
      <c r="BJ113" s="149"/>
      <c r="BK113" s="149"/>
      <c r="BL113" s="149"/>
      <c r="BM113" s="149"/>
      <c r="BN113" s="149"/>
      <c r="BO113" s="241" t="s">
        <v>154</v>
      </c>
      <c r="BP113" s="328">
        <v>7</v>
      </c>
      <c r="BQ113" s="194">
        <f>SUM(AF113:AF117)</f>
        <v>158333.33333333334</v>
      </c>
      <c r="BR113" s="194">
        <f>BQ113*0.05</f>
        <v>7916.6666666666679</v>
      </c>
      <c r="BS113" s="194" t="s">
        <v>152</v>
      </c>
      <c r="BU113" s="357" t="str">
        <f t="shared" ca="1" si="69"/>
        <v>insert into x_t_contract2(TMP_ID,ID,EXTERNAL_ID,CLIENT_ID) values(s_x_t_contract2.NEXTVAL, 1210000036, '1210000036/20',21210000036);insert into x_t_contract_collateral(TMP_ID,ID,CONTRACT2_ID,DT,IS_SIGNED) values(s_x_t_contract_collateral.NEXTVAL, 12100000361, 1210000036, date'2020-01-01', date'2020-01-01');insert into x_mv_contract_signed_attr (TMP_ID,CONTRACT_ID,COLLATERAL_ID,CODE,VALUE_DT) values (s_x_mv_contract_signed_attr.NEXTVAL, 1210000036, 12100000361,'FINISH_DT' ,date'2021-01-01');insert into x_mv_contract_signed_attr_hist(TMP_ID,VALUE_NUM,UPDATE_DT,CONTRACT2_ID,CODE,CL_DT,STAMP,DT) values(s_x_mv_contract_signed_attr_hist.NEXTVAL, 1, date'2020-01-01', 1210000036,'FIRM',date'2020-01-01',888532110108,date'2020-01-01');insert into x_mv_contract_signed_attr_hist(TMP_ID,VALUE_NUM,UPDATE_DT,CONTRACT2_ID,CODE,CL_DT,STAMP,DT) values(s_x_mv_contract_signed_attr_hist.NEXTVAL, 2, date'2020-01-01', 1210000036,'WHOLESALE_AGENT_PREMIUM_AWARDS_SCALE_TYPE',date'2020-01-01',888532110108,date'2020-01-01');insert into x_mv_contract_signed_attr_hist(TMP_ID,VALUE_NUM,UPDATE_DT,CONTRACT2_ID,CODE,CL_DT,STAMP,DT) values(s_x_mv_contract_signed_attr_hist.NEXTVAL, 3, date'2020-01-01', 1210000036,'PAYMENT_TYPE',date'2020-01-01',888532110108,date'2020-01-01');insert into x_t_invoice (TMP_ID,ID,DT, CLIENT_ID,EXTERNAL_ID,CONTRACT_ID,TOTAL_SUM,CURRENCY,DISCOUNT_TYPE,COMMISSION_TYPE,TYPE,LOYAL_CLIENTS,NDS,NDS_PCT,PERSON_ID) values (s_x_t_invoice.NEXTVAL, 32110100, date'2020-01-01',21210000036,'Б-32110100-1',1210000036,30000,'RUR',7,7,'y_invoice',0,1,20, 77532110108);insert into x_t_person (TMP_ID,ID) values (s_x_t_person.NEXTVAL, 77532110108);insert into x_t_act_internal(TMP_ID,ID,DT,CLIENT_ID,INVOICE_ID,HIDDEN,AMOUNT,EXTERNAL_ID,PAYMENT_TERM_DT,IS_LOYAL,TYPE) values (s_x_t_act_internal.NEXTVAL, 4321101001,date'2020-01-02',21210000036, 32110100    ,1,  30000  ,'43211010011',null, 0,'generic');insert into x_t_act_trans(TMP_ID, ACT_ID, CONSUME_ID, AMOUNT, AMOUNT_NDS, AMOUNT_NSP, NETTING, COMMISSION_TYPE) values (s_x_t_act_trans.NEXTVAL, 4321101001,  5532110100, 30000, 5000,  0,null, 7);insert into x_t_consume (TMP_ID, ID, PARENT_ORDER_ID) values (s_x_t_consume.NEXTVAL, 5532110100,  9932110100);insert into x_t_order(TMP_ID, ID, SERVICE_ID, SERVICE_ORDER_ID, CLIENT_ID) values (s_x_t_order.NEXTVAL, 9932110100,  7,  7732110100,  532110108 );insert into x_mv_oebs_receipts_2(TMP_ID, INVOICE_EID, SUM, DT, DOC_DATE, COMISS_DATE, PAYMENT_NUMBER, SOURCE_TYPE) values (s_x_mv_oebs_receipts_2.NEXTVAL, 'Б-32110100-1', 30000, date'2020-01-31',date'2020-01-31', null, '888532110108' ,'PAYCASH');insert into x_yt_ar_direct_domain_stats (ID,IS_GRAY,DOMAIN,IS_BLACKLIST,SERVICE_ID,COST,BILLING_EXPORT_ID,FROM_DT,TILL_DT,SERVICE_ORDER_ID) values(s_x_yt_ar_direct_domain_stats.NEXTVAL, 0, 'a32110100', 0,7,3330000000,7732110100,  date'2020-01-01',to_date('2020-01-31'||' '||'23:59:59','YYYY-MM-DD HH24:MI:SS'),7732110100);</v>
      </c>
    </row>
    <row r="114" spans="1:73" s="195" customFormat="1" x14ac:dyDescent="0.35">
      <c r="A114" s="127">
        <v>36</v>
      </c>
      <c r="B114" s="178"/>
      <c r="C114" s="42" t="str">
        <f t="shared" si="42"/>
        <v>1210000036</v>
      </c>
      <c r="D114" s="42" t="str">
        <f t="shared" si="43"/>
        <v>1210000036/20</v>
      </c>
      <c r="E114" s="43" t="str">
        <f t="shared" si="70"/>
        <v>2020-01-01</v>
      </c>
      <c r="F114" s="43" t="str">
        <f t="shared" si="44"/>
        <v>2021-01-01</v>
      </c>
      <c r="G114" s="44" t="str">
        <f t="shared" si="45"/>
        <v>21210000036</v>
      </c>
      <c r="H114" s="45">
        <f t="shared" si="46"/>
        <v>2</v>
      </c>
      <c r="I114" s="179">
        <v>3</v>
      </c>
      <c r="J114" s="180">
        <f t="shared" si="79"/>
        <v>32110101</v>
      </c>
      <c r="K114" s="42" t="str">
        <f t="shared" si="47"/>
        <v>Б-32110101-1</v>
      </c>
      <c r="L114" s="43" t="str">
        <f t="shared" si="48"/>
        <v>2020-01-01</v>
      </c>
      <c r="M114" s="42" t="s">
        <v>87</v>
      </c>
      <c r="N114" s="181">
        <f t="shared" si="74"/>
        <v>40000</v>
      </c>
      <c r="O114" s="42" t="s">
        <v>88</v>
      </c>
      <c r="P114" s="179">
        <v>1</v>
      </c>
      <c r="Q114" s="42">
        <v>20</v>
      </c>
      <c r="R114" s="182">
        <f>S114</f>
        <v>7</v>
      </c>
      <c r="S114" s="182">
        <v>7</v>
      </c>
      <c r="T114" s="52" t="str">
        <f t="shared" si="80"/>
        <v>4321101011</v>
      </c>
      <c r="U114" s="183" t="str">
        <f t="shared" si="81"/>
        <v>43211010111</v>
      </c>
      <c r="V114" s="42">
        <v>1</v>
      </c>
      <c r="W114" s="43" t="str">
        <f t="shared" ca="1" si="82"/>
        <v>2020-01-05</v>
      </c>
      <c r="X114" s="2"/>
      <c r="Y114" s="185">
        <v>40000</v>
      </c>
      <c r="Z114" s="185">
        <f t="shared" si="84"/>
        <v>6666.6666666666642</v>
      </c>
      <c r="AA114" s="42">
        <v>0</v>
      </c>
      <c r="AB114" s="186" t="s">
        <v>89</v>
      </c>
      <c r="AC114" s="185">
        <f t="shared" si="77"/>
        <v>40000</v>
      </c>
      <c r="AD114" s="45">
        <v>0</v>
      </c>
      <c r="AE114" s="52">
        <f t="shared" si="71"/>
        <v>532110109</v>
      </c>
      <c r="AF114" s="187">
        <f t="shared" si="85"/>
        <v>33333.333333333336</v>
      </c>
      <c r="AG114" s="188"/>
      <c r="AH114" s="58">
        <f t="shared" si="57"/>
        <v>33333.333333333336</v>
      </c>
      <c r="AI114" s="60">
        <f t="shared" si="92"/>
        <v>40000</v>
      </c>
      <c r="AJ114" s="49" t="str">
        <f t="shared" si="87"/>
        <v>2020-01-31</v>
      </c>
      <c r="AK114" s="189" t="str">
        <f t="shared" si="59"/>
        <v>888532110109</v>
      </c>
      <c r="AL114" s="45" t="str">
        <f t="shared" si="60"/>
        <v>12100000361</v>
      </c>
      <c r="AM114" s="190"/>
      <c r="AN114" s="190"/>
      <c r="AO114" s="45" t="s">
        <v>89</v>
      </c>
      <c r="AP114" s="145" t="s">
        <v>89</v>
      </c>
      <c r="AQ114" s="45"/>
      <c r="AR114" s="45"/>
      <c r="AS114" s="191" t="str">
        <f t="shared" si="88"/>
        <v>888532110109</v>
      </c>
      <c r="AT114" s="189" t="str">
        <f t="shared" si="62"/>
        <v>5532110101</v>
      </c>
      <c r="AU114" s="183" t="str">
        <f t="shared" si="63"/>
        <v>9932110101</v>
      </c>
      <c r="AV114" s="183">
        <f t="shared" si="64"/>
        <v>7</v>
      </c>
      <c r="AW114" s="183" t="str">
        <f t="shared" si="65"/>
        <v>7732110101</v>
      </c>
      <c r="AX114" s="147" t="str">
        <f t="shared" si="66"/>
        <v>77532110109</v>
      </c>
      <c r="AY114" s="183">
        <v>0</v>
      </c>
      <c r="AZ114" s="183">
        <v>0</v>
      </c>
      <c r="BA114" s="43" t="str">
        <f t="shared" si="67"/>
        <v>2020-01-01</v>
      </c>
      <c r="BB114" s="43" t="str">
        <f t="shared" si="68"/>
        <v>2020-01-31</v>
      </c>
      <c r="BC114" s="192" t="s">
        <v>90</v>
      </c>
      <c r="BD114" s="44" t="str">
        <f t="shared" si="89"/>
        <v>a32110101</v>
      </c>
      <c r="BE114" s="189"/>
      <c r="BF114" s="189"/>
      <c r="BG114" s="186"/>
      <c r="BH114" s="149"/>
      <c r="BI114" s="149"/>
      <c r="BJ114" s="149"/>
      <c r="BK114" s="149"/>
      <c r="BL114" s="149"/>
      <c r="BM114" s="149"/>
      <c r="BN114" s="149"/>
      <c r="BO114" s="241" t="s">
        <v>153</v>
      </c>
      <c r="BP114" s="328">
        <v>1</v>
      </c>
      <c r="BQ114" s="194">
        <f>AF118</f>
        <v>16666.666666666668</v>
      </c>
      <c r="BR114" s="194">
        <f>BQ114*0.13</f>
        <v>2166.666666666667</v>
      </c>
      <c r="BS114" s="194" t="s">
        <v>152</v>
      </c>
      <c r="BU114" s="357" t="str">
        <f t="shared" ca="1" si="69"/>
        <v>insert into x_t_invoice (TMP_ID,ID,DT, CLIENT_ID,EXTERNAL_ID,CONTRACT_ID,TOTAL_SUM,CURRENCY,DISCOUNT_TYPE,COMMISSION_TYPE,TYPE,LOYAL_CLIENTS,NDS,NDS_PCT,PERSON_ID) values (s_x_t_invoice.NEXTVAL, 32110101, date'2020-01-01',21210000036,'Б-32110101-1',1210000036,40000,'RUR',7,7,'y_invoice',0,1,20, 77532110109);insert into x_t_person (TMP_ID,ID) values (s_x_t_person.NEXTVAL, 77532110109);insert into x_t_act_internal(TMP_ID,ID,DT,CLIENT_ID,INVOICE_ID,HIDDEN,AMOUNT,EXTERNAL_ID,PAYMENT_TERM_DT,IS_LOYAL,TYPE) values (s_x_t_act_internal.NEXTVAL, 4321101011,date'2020-01-05',21210000036, 32110101    ,1,  40000  ,'43211010111',null, 0,'generic');insert into x_t_act_trans(TMP_ID, ACT_ID, CONSUME_ID, AMOUNT, AMOUNT_NDS, AMOUNT_NSP, NETTING, COMMISSION_TYPE) values (s_x_t_act_trans.NEXTVAL, 4321101011,  5532110101, 40000, 6666.66666666666,  0,null, 7);insert into x_t_consume (TMP_ID, ID, PARENT_ORDER_ID) values (s_x_t_consume.NEXTVAL, 5532110101,  9932110101);insert into x_t_order(TMP_ID, ID, SERVICE_ID, SERVICE_ORDER_ID, CLIENT_ID) values (s_x_t_order.NEXTVAL, 9932110101,  7,  7732110101,  532110109 );insert into x_mv_oebs_receipts_2(TMP_ID, INVOICE_EID, SUM, DT, DOC_DATE, COMISS_DATE, PAYMENT_NUMBER, SOURCE_TYPE) values (s_x_mv_oebs_receipts_2.NEXTVAL, 'Б-32110101-1', 40000, date'2020-01-31',date'2020-01-31', null, '888532110109' ,'PAYCASH');insert into x_yt_ar_direct_domain_stats (ID,IS_GRAY,DOMAIN,IS_BLACKLIST,SERVICE_ID,COST,BILLING_EXPORT_ID,FROM_DT,TILL_DT,SERVICE_ORDER_ID) values(s_x_yt_ar_direct_domain_stats.NEXTVAL, 0, 'a32110101', 0,7,3330000000,7732110101,  date'2020-01-01',to_date('2020-01-31'||' '||'23:59:59','YYYY-MM-DD HH24:MI:SS'),7732110101);</v>
      </c>
    </row>
    <row r="115" spans="1:73" s="195" customFormat="1" x14ac:dyDescent="0.35">
      <c r="A115" s="127">
        <v>36</v>
      </c>
      <c r="B115" s="178"/>
      <c r="C115" s="42" t="str">
        <f t="shared" si="42"/>
        <v>1210000036</v>
      </c>
      <c r="D115" s="42" t="str">
        <f t="shared" si="43"/>
        <v>1210000036/20</v>
      </c>
      <c r="E115" s="43" t="str">
        <f t="shared" si="70"/>
        <v>2020-01-01</v>
      </c>
      <c r="F115" s="43" t="str">
        <f t="shared" si="44"/>
        <v>2021-01-01</v>
      </c>
      <c r="G115" s="44" t="str">
        <f t="shared" si="45"/>
        <v>21210000036</v>
      </c>
      <c r="H115" s="45">
        <f t="shared" si="46"/>
        <v>2</v>
      </c>
      <c r="I115" s="179">
        <v>3</v>
      </c>
      <c r="J115" s="180">
        <f t="shared" si="79"/>
        <v>32110102</v>
      </c>
      <c r="K115" s="42" t="str">
        <f t="shared" si="47"/>
        <v>Б-32110102-1</v>
      </c>
      <c r="L115" s="43" t="str">
        <f t="shared" si="48"/>
        <v>2020-01-01</v>
      </c>
      <c r="M115" s="42" t="s">
        <v>87</v>
      </c>
      <c r="N115" s="181">
        <f t="shared" si="74"/>
        <v>40000</v>
      </c>
      <c r="O115" s="42" t="s">
        <v>88</v>
      </c>
      <c r="P115" s="179">
        <v>1</v>
      </c>
      <c r="Q115" s="42">
        <v>20</v>
      </c>
      <c r="R115" s="182">
        <f>S115</f>
        <v>7</v>
      </c>
      <c r="S115" s="182">
        <v>7</v>
      </c>
      <c r="T115" s="52" t="str">
        <f t="shared" si="80"/>
        <v>4321101021</v>
      </c>
      <c r="U115" s="183" t="str">
        <f t="shared" si="81"/>
        <v>43211010211</v>
      </c>
      <c r="V115" s="42">
        <v>1</v>
      </c>
      <c r="W115" s="43" t="str">
        <f t="shared" ca="1" si="82"/>
        <v>2020-01-01</v>
      </c>
      <c r="X115" s="2"/>
      <c r="Y115" s="185">
        <v>40000</v>
      </c>
      <c r="Z115" s="185">
        <f t="shared" si="84"/>
        <v>6666.6666666666642</v>
      </c>
      <c r="AA115" s="42">
        <v>0</v>
      </c>
      <c r="AB115" s="186" t="s">
        <v>89</v>
      </c>
      <c r="AC115" s="185">
        <f t="shared" si="77"/>
        <v>40000</v>
      </c>
      <c r="AD115" s="45">
        <v>0</v>
      </c>
      <c r="AE115" s="52">
        <f t="shared" si="71"/>
        <v>532110110</v>
      </c>
      <c r="AF115" s="187">
        <f t="shared" si="85"/>
        <v>33333.333333333336</v>
      </c>
      <c r="AG115" s="188"/>
      <c r="AH115" s="58">
        <f t="shared" si="57"/>
        <v>33333.333333333336</v>
      </c>
      <c r="AI115" s="60">
        <f t="shared" si="92"/>
        <v>40000</v>
      </c>
      <c r="AJ115" s="49" t="str">
        <f t="shared" si="87"/>
        <v>2020-01-31</v>
      </c>
      <c r="AK115" s="189" t="str">
        <f t="shared" si="59"/>
        <v>888532110110</v>
      </c>
      <c r="AL115" s="45" t="str">
        <f t="shared" si="60"/>
        <v>12100000361</v>
      </c>
      <c r="AM115" s="190"/>
      <c r="AN115" s="190"/>
      <c r="AO115" s="45" t="s">
        <v>89</v>
      </c>
      <c r="AP115" s="145" t="s">
        <v>89</v>
      </c>
      <c r="AQ115" s="45"/>
      <c r="AR115" s="45"/>
      <c r="AS115" s="191" t="str">
        <f t="shared" si="88"/>
        <v>888532110110</v>
      </c>
      <c r="AT115" s="189" t="str">
        <f t="shared" si="62"/>
        <v>5532110102</v>
      </c>
      <c r="AU115" s="183" t="str">
        <f t="shared" si="63"/>
        <v>9932110102</v>
      </c>
      <c r="AV115" s="183">
        <f t="shared" si="64"/>
        <v>7</v>
      </c>
      <c r="AW115" s="183" t="str">
        <f t="shared" si="65"/>
        <v>7732110102</v>
      </c>
      <c r="AX115" s="147" t="str">
        <f t="shared" si="66"/>
        <v>77532110110</v>
      </c>
      <c r="AY115" s="183">
        <v>0</v>
      </c>
      <c r="AZ115" s="183">
        <v>0</v>
      </c>
      <c r="BA115" s="43" t="str">
        <f t="shared" si="67"/>
        <v>2020-01-01</v>
      </c>
      <c r="BB115" s="43" t="str">
        <f t="shared" si="68"/>
        <v>2020-01-31</v>
      </c>
      <c r="BC115" s="192" t="s">
        <v>90</v>
      </c>
      <c r="BD115" s="44" t="str">
        <f t="shared" si="89"/>
        <v>a32110102</v>
      </c>
      <c r="BE115" s="189"/>
      <c r="BF115" s="189"/>
      <c r="BG115" s="186"/>
      <c r="BH115" s="149"/>
      <c r="BI115" s="149"/>
      <c r="BJ115" s="149"/>
      <c r="BK115" s="149"/>
      <c r="BL115" s="149"/>
      <c r="BM115" s="149"/>
      <c r="BN115" s="149"/>
      <c r="BO115" s="243"/>
      <c r="BP115" s="328">
        <v>37</v>
      </c>
      <c r="BQ115" s="194">
        <f>AF119</f>
        <v>25000</v>
      </c>
      <c r="BR115" s="194">
        <f>BQ115*0.11</f>
        <v>2750</v>
      </c>
      <c r="BS115" s="194" t="s">
        <v>152</v>
      </c>
      <c r="BU115" s="357" t="str">
        <f t="shared" ca="1" si="69"/>
        <v>insert into x_t_invoice (TMP_ID,ID,DT, CLIENT_ID,EXTERNAL_ID,CONTRACT_ID,TOTAL_SUM,CURRENCY,DISCOUNT_TYPE,COMMISSION_TYPE,TYPE,LOYAL_CLIENTS,NDS,NDS_PCT,PERSON_ID) values (s_x_t_invoice.NEXTVAL, 32110102, date'2020-01-01',21210000036,'Б-32110102-1',1210000036,40000,'RUR',7,7,'y_invoice',0,1,20, 77532110110);insert into x_t_person (TMP_ID,ID) values (s_x_t_person.NEXTVAL, 77532110110);insert into x_t_act_internal(TMP_ID,ID,DT,CLIENT_ID,INVOICE_ID,HIDDEN,AMOUNT,EXTERNAL_ID,PAYMENT_TERM_DT,IS_LOYAL,TYPE) values (s_x_t_act_internal.NEXTVAL, 4321101021,date'2020-01-01',21210000036, 32110102    ,1,  40000  ,'43211010211',null, 0,'generic');insert into x_t_act_trans(TMP_ID, ACT_ID, CONSUME_ID, AMOUNT, AMOUNT_NDS, AMOUNT_NSP, NETTING, COMMISSION_TYPE) values (s_x_t_act_trans.NEXTVAL, 4321101021,  5532110102, 40000, 6666.66666666666,  0,null, 7);insert into x_t_consume (TMP_ID, ID, PARENT_ORDER_ID) values (s_x_t_consume.NEXTVAL, 5532110102,  9932110102);insert into x_t_order(TMP_ID, ID, SERVICE_ID, SERVICE_ORDER_ID, CLIENT_ID) values (s_x_t_order.NEXTVAL, 9932110102,  7,  7732110102,  532110110 );insert into x_mv_oebs_receipts_2(TMP_ID, INVOICE_EID, SUM, DT, DOC_DATE, COMISS_DATE, PAYMENT_NUMBER, SOURCE_TYPE) values (s_x_mv_oebs_receipts_2.NEXTVAL, 'Б-32110102-1', 40000, date'2020-01-31',date'2020-01-31', null, '888532110110' ,'PAYCASH');insert into x_yt_ar_direct_domain_stats (ID,IS_GRAY,DOMAIN,IS_BLACKLIST,SERVICE_ID,COST,BILLING_EXPORT_ID,FROM_DT,TILL_DT,SERVICE_ORDER_ID) values(s_x_yt_ar_direct_domain_stats.NEXTVAL, 0, 'a32110102', 0,7,3330000000,7732110102,  date'2020-01-01',to_date('2020-01-31'||' '||'23:59:59','YYYY-MM-DD HH24:MI:SS'),7732110102);</v>
      </c>
    </row>
    <row r="116" spans="1:73" s="195" customFormat="1" ht="15" thickBot="1" x14ac:dyDescent="0.4">
      <c r="A116" s="127">
        <v>36</v>
      </c>
      <c r="B116" s="178"/>
      <c r="C116" s="42" t="str">
        <f t="shared" si="42"/>
        <v>1210000036</v>
      </c>
      <c r="D116" s="42" t="str">
        <f t="shared" si="43"/>
        <v>1210000036/20</v>
      </c>
      <c r="E116" s="43" t="str">
        <f t="shared" si="70"/>
        <v>2020-01-01</v>
      </c>
      <c r="F116" s="43" t="str">
        <f t="shared" si="44"/>
        <v>2021-01-01</v>
      </c>
      <c r="G116" s="44" t="str">
        <f t="shared" si="45"/>
        <v>21210000036</v>
      </c>
      <c r="H116" s="45">
        <f t="shared" si="46"/>
        <v>2</v>
      </c>
      <c r="I116" s="179">
        <v>3</v>
      </c>
      <c r="J116" s="180">
        <f t="shared" si="79"/>
        <v>32110103</v>
      </c>
      <c r="K116" s="42" t="str">
        <f t="shared" si="47"/>
        <v>Б-32110103-1</v>
      </c>
      <c r="L116" s="43" t="str">
        <f t="shared" si="48"/>
        <v>2020-01-01</v>
      </c>
      <c r="M116" s="42" t="s">
        <v>87</v>
      </c>
      <c r="N116" s="181">
        <f t="shared" si="74"/>
        <v>40000</v>
      </c>
      <c r="O116" s="42" t="s">
        <v>88</v>
      </c>
      <c r="P116" s="179">
        <v>1</v>
      </c>
      <c r="Q116" s="42">
        <v>20</v>
      </c>
      <c r="R116" s="182">
        <f>S116</f>
        <v>7</v>
      </c>
      <c r="S116" s="182">
        <v>7</v>
      </c>
      <c r="T116" s="52" t="str">
        <f t="shared" si="80"/>
        <v>4321101031</v>
      </c>
      <c r="U116" s="183" t="str">
        <f t="shared" si="81"/>
        <v>43211010311</v>
      </c>
      <c r="V116" s="42">
        <v>1</v>
      </c>
      <c r="W116" s="43" t="str">
        <f t="shared" ca="1" si="82"/>
        <v>2020-01-06</v>
      </c>
      <c r="X116" s="2"/>
      <c r="Y116" s="185">
        <v>40000</v>
      </c>
      <c r="Z116" s="185">
        <f t="shared" si="84"/>
        <v>6666.6666666666642</v>
      </c>
      <c r="AA116" s="42">
        <v>0</v>
      </c>
      <c r="AB116" s="186" t="s">
        <v>89</v>
      </c>
      <c r="AC116" s="185">
        <f t="shared" si="77"/>
        <v>40000</v>
      </c>
      <c r="AD116" s="45">
        <v>0</v>
      </c>
      <c r="AE116" s="52">
        <f t="shared" si="71"/>
        <v>532110111</v>
      </c>
      <c r="AF116" s="187">
        <f t="shared" si="85"/>
        <v>33333.333333333336</v>
      </c>
      <c r="AG116" s="188"/>
      <c r="AH116" s="58">
        <f t="shared" si="57"/>
        <v>33333.333333333336</v>
      </c>
      <c r="AI116" s="60">
        <f t="shared" si="92"/>
        <v>40000</v>
      </c>
      <c r="AJ116" s="49" t="str">
        <f t="shared" si="87"/>
        <v>2020-01-31</v>
      </c>
      <c r="AK116" s="189" t="str">
        <f t="shared" si="59"/>
        <v>888532110111</v>
      </c>
      <c r="AL116" s="45" t="str">
        <f t="shared" si="60"/>
        <v>12100000361</v>
      </c>
      <c r="AM116" s="190"/>
      <c r="AN116" s="190"/>
      <c r="AO116" s="45" t="s">
        <v>89</v>
      </c>
      <c r="AP116" s="145" t="s">
        <v>89</v>
      </c>
      <c r="AQ116" s="45"/>
      <c r="AR116" s="45"/>
      <c r="AS116" s="191" t="str">
        <f t="shared" si="88"/>
        <v>888532110111</v>
      </c>
      <c r="AT116" s="189" t="str">
        <f t="shared" si="62"/>
        <v>5532110103</v>
      </c>
      <c r="AU116" s="183" t="str">
        <f t="shared" si="63"/>
        <v>9932110103</v>
      </c>
      <c r="AV116" s="183">
        <f t="shared" si="64"/>
        <v>7</v>
      </c>
      <c r="AW116" s="183" t="str">
        <f t="shared" si="65"/>
        <v>7732110103</v>
      </c>
      <c r="AX116" s="147" t="str">
        <f t="shared" si="66"/>
        <v>77532110111</v>
      </c>
      <c r="AY116" s="183">
        <v>0</v>
      </c>
      <c r="AZ116" s="183">
        <v>0</v>
      </c>
      <c r="BA116" s="43" t="str">
        <f t="shared" si="67"/>
        <v>2020-01-01</v>
      </c>
      <c r="BB116" s="43" t="str">
        <f t="shared" si="68"/>
        <v>2020-01-31</v>
      </c>
      <c r="BC116" s="192" t="s">
        <v>90</v>
      </c>
      <c r="BD116" s="44" t="str">
        <f t="shared" si="89"/>
        <v>a32110103</v>
      </c>
      <c r="BE116" s="189"/>
      <c r="BF116" s="189"/>
      <c r="BG116" s="186"/>
      <c r="BH116" s="174"/>
      <c r="BI116" s="174"/>
      <c r="BJ116" s="174"/>
      <c r="BK116" s="174"/>
      <c r="BL116" s="149"/>
      <c r="BM116" s="149"/>
      <c r="BN116" s="149"/>
      <c r="BO116" s="330"/>
      <c r="BP116" s="330"/>
      <c r="BQ116" s="196"/>
      <c r="BR116" s="196"/>
      <c r="BS116" s="196"/>
      <c r="BT116" s="197"/>
      <c r="BU116" s="357" t="str">
        <f t="shared" ca="1" si="69"/>
        <v>insert into x_t_invoice (TMP_ID,ID,DT, CLIENT_ID,EXTERNAL_ID,CONTRACT_ID,TOTAL_SUM,CURRENCY,DISCOUNT_TYPE,COMMISSION_TYPE,TYPE,LOYAL_CLIENTS,NDS,NDS_PCT,PERSON_ID) values (s_x_t_invoice.NEXTVAL, 32110103, date'2020-01-01',21210000036,'Б-32110103-1',1210000036,40000,'RUR',7,7,'y_invoice',0,1,20, 77532110111);insert into x_t_person (TMP_ID,ID) values (s_x_t_person.NEXTVAL, 77532110111);insert into x_t_act_internal(TMP_ID,ID,DT,CLIENT_ID,INVOICE_ID,HIDDEN,AMOUNT,EXTERNAL_ID,PAYMENT_TERM_DT,IS_LOYAL,TYPE) values (s_x_t_act_internal.NEXTVAL, 4321101031,date'2020-01-06',21210000036, 32110103    ,1,  40000  ,'43211010311',null, 0,'generic');insert into x_t_act_trans(TMP_ID, ACT_ID, CONSUME_ID, AMOUNT, AMOUNT_NDS, AMOUNT_NSP, NETTING, COMMISSION_TYPE) values (s_x_t_act_trans.NEXTVAL, 4321101031,  5532110103, 40000, 6666.66666666666,  0,null, 7);insert into x_t_consume (TMP_ID, ID, PARENT_ORDER_ID) values (s_x_t_consume.NEXTVAL, 5532110103,  9932110103);insert into x_t_order(TMP_ID, ID, SERVICE_ID, SERVICE_ORDER_ID, CLIENT_ID) values (s_x_t_order.NEXTVAL, 9932110103,  7,  7732110103,  532110111 );insert into x_mv_oebs_receipts_2(TMP_ID, INVOICE_EID, SUM, DT, DOC_DATE, COMISS_DATE, PAYMENT_NUMBER, SOURCE_TYPE) values (s_x_mv_oebs_receipts_2.NEXTVAL, 'Б-32110103-1', 40000, date'2020-01-31',date'2020-01-31', null, '888532110111' ,'PAYCASH');insert into x_yt_ar_direct_domain_stats (ID,IS_GRAY,DOMAIN,IS_BLACKLIST,SERVICE_ID,COST,BILLING_EXPORT_ID,FROM_DT,TILL_DT,SERVICE_ORDER_ID) values(s_x_yt_ar_direct_domain_stats.NEXTVAL, 0, 'a32110103', 0,7,3330000000,7732110103,  date'2020-01-01',to_date('2020-01-31'||' '||'23:59:59','YYYY-MM-DD HH24:MI:SS'),7732110103);</v>
      </c>
    </row>
    <row r="117" spans="1:73" s="195" customFormat="1" x14ac:dyDescent="0.35">
      <c r="A117" s="127">
        <v>36</v>
      </c>
      <c r="B117" s="178"/>
      <c r="C117" s="42" t="str">
        <f t="shared" si="42"/>
        <v>1210000036</v>
      </c>
      <c r="D117" s="42" t="str">
        <f t="shared" si="43"/>
        <v>1210000036/20</v>
      </c>
      <c r="E117" s="43" t="str">
        <f t="shared" si="70"/>
        <v>2020-01-01</v>
      </c>
      <c r="F117" s="43" t="str">
        <f t="shared" si="44"/>
        <v>2021-01-01</v>
      </c>
      <c r="G117" s="44" t="str">
        <f t="shared" si="45"/>
        <v>21210000036</v>
      </c>
      <c r="H117" s="45">
        <f t="shared" si="46"/>
        <v>2</v>
      </c>
      <c r="I117" s="179">
        <v>3</v>
      </c>
      <c r="J117" s="180">
        <f t="shared" si="79"/>
        <v>32110104</v>
      </c>
      <c r="K117" s="42" t="str">
        <f t="shared" si="47"/>
        <v>Б-32110104-1</v>
      </c>
      <c r="L117" s="43" t="str">
        <f t="shared" si="48"/>
        <v>2020-01-01</v>
      </c>
      <c r="M117" s="42" t="s">
        <v>87</v>
      </c>
      <c r="N117" s="181">
        <f t="shared" si="74"/>
        <v>40000</v>
      </c>
      <c r="O117" s="42" t="s">
        <v>88</v>
      </c>
      <c r="P117" s="179">
        <v>1</v>
      </c>
      <c r="Q117" s="42">
        <v>20</v>
      </c>
      <c r="R117" s="182">
        <f>S117</f>
        <v>7</v>
      </c>
      <c r="S117" s="182">
        <v>7</v>
      </c>
      <c r="T117" s="52" t="str">
        <f t="shared" si="80"/>
        <v>4321101041</v>
      </c>
      <c r="U117" s="183" t="str">
        <f t="shared" si="81"/>
        <v>43211010411</v>
      </c>
      <c r="V117" s="42">
        <v>1</v>
      </c>
      <c r="W117" s="43" t="str">
        <f t="shared" ca="1" si="82"/>
        <v>2020-01-08</v>
      </c>
      <c r="X117" s="2"/>
      <c r="Y117" s="185">
        <v>40000</v>
      </c>
      <c r="Z117" s="185">
        <f t="shared" si="84"/>
        <v>6666.6666666666642</v>
      </c>
      <c r="AA117" s="42">
        <v>0</v>
      </c>
      <c r="AB117" s="186" t="s">
        <v>89</v>
      </c>
      <c r="AC117" s="185">
        <f t="shared" si="77"/>
        <v>40000</v>
      </c>
      <c r="AD117" s="45">
        <v>0</v>
      </c>
      <c r="AE117" s="52">
        <f t="shared" si="71"/>
        <v>532110112</v>
      </c>
      <c r="AF117" s="187">
        <f t="shared" si="85"/>
        <v>33333.333333333336</v>
      </c>
      <c r="AG117" s="188"/>
      <c r="AH117" s="58">
        <f t="shared" si="57"/>
        <v>33333.333333333336</v>
      </c>
      <c r="AI117" s="60">
        <f t="shared" si="92"/>
        <v>40000</v>
      </c>
      <c r="AJ117" s="49" t="str">
        <f t="shared" si="87"/>
        <v>2020-01-31</v>
      </c>
      <c r="AK117" s="189" t="str">
        <f t="shared" si="59"/>
        <v>888532110112</v>
      </c>
      <c r="AL117" s="45" t="str">
        <f t="shared" si="60"/>
        <v>12100000361</v>
      </c>
      <c r="AM117" s="190"/>
      <c r="AN117" s="190"/>
      <c r="AO117" s="45" t="s">
        <v>89</v>
      </c>
      <c r="AP117" s="145" t="s">
        <v>89</v>
      </c>
      <c r="AQ117" s="45"/>
      <c r="AR117" s="45"/>
      <c r="AS117" s="191" t="str">
        <f t="shared" si="88"/>
        <v>888532110112</v>
      </c>
      <c r="AT117" s="189" t="str">
        <f t="shared" si="62"/>
        <v>5532110104</v>
      </c>
      <c r="AU117" s="183" t="str">
        <f t="shared" si="63"/>
        <v>9932110104</v>
      </c>
      <c r="AV117" s="183">
        <f t="shared" si="64"/>
        <v>7</v>
      </c>
      <c r="AW117" s="183" t="str">
        <f t="shared" si="65"/>
        <v>7732110104</v>
      </c>
      <c r="AX117" s="147" t="str">
        <f t="shared" si="66"/>
        <v>77532110112</v>
      </c>
      <c r="AY117" s="183">
        <v>0</v>
      </c>
      <c r="AZ117" s="183">
        <v>0</v>
      </c>
      <c r="BA117" s="43" t="str">
        <f t="shared" si="67"/>
        <v>2020-01-01</v>
      </c>
      <c r="BB117" s="43" t="str">
        <f t="shared" si="68"/>
        <v>2020-01-31</v>
      </c>
      <c r="BC117" s="192" t="s">
        <v>90</v>
      </c>
      <c r="BD117" s="44" t="str">
        <f t="shared" si="89"/>
        <v>a32110104</v>
      </c>
      <c r="BE117" s="189"/>
      <c r="BF117" s="189"/>
      <c r="BG117" s="186"/>
      <c r="BH117" s="149"/>
      <c r="BI117" s="149"/>
      <c r="BJ117" s="149"/>
      <c r="BK117" s="149"/>
      <c r="BL117" s="149"/>
      <c r="BM117" s="149"/>
      <c r="BN117" s="149"/>
      <c r="BO117" s="247">
        <f>SUM(AF113:AF119)</f>
        <v>200000</v>
      </c>
      <c r="BP117" s="328"/>
      <c r="BQ117" s="194"/>
      <c r="BR117" s="194"/>
      <c r="BS117" s="194"/>
      <c r="BT117" s="197"/>
      <c r="BU117" s="357" t="str">
        <f t="shared" ca="1" si="69"/>
        <v>insert into x_t_invoice (TMP_ID,ID,DT, CLIENT_ID,EXTERNAL_ID,CONTRACT_ID,TOTAL_SUM,CURRENCY,DISCOUNT_TYPE,COMMISSION_TYPE,TYPE,LOYAL_CLIENTS,NDS,NDS_PCT,PERSON_ID) values (s_x_t_invoice.NEXTVAL, 32110104, date'2020-01-01',21210000036,'Б-32110104-1',1210000036,40000,'RUR',7,7,'y_invoice',0,1,20, 77532110112);insert into x_t_person (TMP_ID,ID) values (s_x_t_person.NEXTVAL, 77532110112);insert into x_t_act_internal(TMP_ID,ID,DT,CLIENT_ID,INVOICE_ID,HIDDEN,AMOUNT,EXTERNAL_ID,PAYMENT_TERM_DT,IS_LOYAL,TYPE) values (s_x_t_act_internal.NEXTVAL, 4321101041,date'2020-01-08',21210000036, 32110104    ,1,  40000  ,'43211010411',null, 0,'generic');insert into x_t_act_trans(TMP_ID, ACT_ID, CONSUME_ID, AMOUNT, AMOUNT_NDS, AMOUNT_NSP, NETTING, COMMISSION_TYPE) values (s_x_t_act_trans.NEXTVAL, 4321101041,  5532110104, 40000, 6666.66666666666,  0,null, 7);insert into x_t_consume (TMP_ID, ID, PARENT_ORDER_ID) values (s_x_t_consume.NEXTVAL, 5532110104,  9932110104);insert into x_t_order(TMP_ID, ID, SERVICE_ID, SERVICE_ORDER_ID, CLIENT_ID) values (s_x_t_order.NEXTVAL, 9932110104,  7,  7732110104,  532110112 );insert into x_mv_oebs_receipts_2(TMP_ID, INVOICE_EID, SUM, DT, DOC_DATE, COMISS_DATE, PAYMENT_NUMBER, SOURCE_TYPE) values (s_x_mv_oebs_receipts_2.NEXTVAL, 'Б-32110104-1', 40000, date'2020-01-31',date'2020-01-31', null, '888532110112' ,'PAYCASH');insert into x_yt_ar_direct_domain_stats (ID,IS_GRAY,DOMAIN,IS_BLACKLIST,SERVICE_ID,COST,BILLING_EXPORT_ID,FROM_DT,TILL_DT,SERVICE_ORDER_ID) values(s_x_yt_ar_direct_domain_stats.NEXTVAL, 0, 'a32110104', 0,7,3330000000,7732110104,  date'2020-01-01',to_date('2020-01-31'||' '||'23:59:59','YYYY-MM-DD HH24:MI:SS'),7732110104);</v>
      </c>
    </row>
    <row r="118" spans="1:73" s="195" customFormat="1" x14ac:dyDescent="0.35">
      <c r="A118" s="127">
        <v>36</v>
      </c>
      <c r="B118" s="178"/>
      <c r="C118" s="42" t="str">
        <f t="shared" si="42"/>
        <v>1210000036</v>
      </c>
      <c r="D118" s="42" t="str">
        <f t="shared" si="43"/>
        <v>1210000036/20</v>
      </c>
      <c r="E118" s="43" t="str">
        <f t="shared" si="70"/>
        <v>2020-01-01</v>
      </c>
      <c r="F118" s="43" t="str">
        <f t="shared" si="44"/>
        <v>2021-01-01</v>
      </c>
      <c r="G118" s="44" t="str">
        <f t="shared" si="45"/>
        <v>21210000036</v>
      </c>
      <c r="H118" s="45">
        <f t="shared" si="46"/>
        <v>2</v>
      </c>
      <c r="I118" s="179">
        <v>3</v>
      </c>
      <c r="J118" s="180">
        <f t="shared" si="79"/>
        <v>32110105</v>
      </c>
      <c r="K118" s="42" t="str">
        <f t="shared" si="47"/>
        <v>Б-32110105-1</v>
      </c>
      <c r="L118" s="43" t="str">
        <f t="shared" si="48"/>
        <v>2020-01-01</v>
      </c>
      <c r="M118" s="42" t="s">
        <v>87</v>
      </c>
      <c r="N118" s="181">
        <f t="shared" si="74"/>
        <v>20000</v>
      </c>
      <c r="O118" s="42" t="s">
        <v>88</v>
      </c>
      <c r="P118" s="179">
        <v>1</v>
      </c>
      <c r="Q118" s="42">
        <v>20</v>
      </c>
      <c r="R118" s="198">
        <v>1</v>
      </c>
      <c r="S118" s="198">
        <v>1</v>
      </c>
      <c r="T118" s="52" t="str">
        <f t="shared" si="80"/>
        <v>4321101051</v>
      </c>
      <c r="U118" s="183" t="str">
        <f t="shared" si="81"/>
        <v>43211010511</v>
      </c>
      <c r="V118" s="42">
        <v>1</v>
      </c>
      <c r="W118" s="43" t="str">
        <f t="shared" ca="1" si="82"/>
        <v>2020-01-03</v>
      </c>
      <c r="X118" s="2"/>
      <c r="Y118" s="185">
        <v>20000</v>
      </c>
      <c r="Z118" s="185">
        <f t="shared" si="84"/>
        <v>3333.3333333333321</v>
      </c>
      <c r="AA118" s="42">
        <v>0</v>
      </c>
      <c r="AB118" s="186" t="s">
        <v>89</v>
      </c>
      <c r="AC118" s="185">
        <f t="shared" si="77"/>
        <v>20000</v>
      </c>
      <c r="AD118" s="45">
        <v>0</v>
      </c>
      <c r="AE118" s="52">
        <f t="shared" si="71"/>
        <v>532110113</v>
      </c>
      <c r="AF118" s="187">
        <f t="shared" si="85"/>
        <v>16666.666666666668</v>
      </c>
      <c r="AG118" s="188"/>
      <c r="AH118" s="58">
        <f t="shared" si="57"/>
        <v>8333.3333333333339</v>
      </c>
      <c r="AI118" s="125">
        <f>Y118/2</f>
        <v>10000</v>
      </c>
      <c r="AJ118" s="49" t="str">
        <f t="shared" si="87"/>
        <v>2020-01-31</v>
      </c>
      <c r="AK118" s="189" t="str">
        <f t="shared" si="59"/>
        <v>888532110113</v>
      </c>
      <c r="AL118" s="45" t="str">
        <f t="shared" si="60"/>
        <v>12100000361</v>
      </c>
      <c r="AM118" s="190"/>
      <c r="AN118" s="190"/>
      <c r="AO118" s="45" t="s">
        <v>89</v>
      </c>
      <c r="AP118" s="145" t="s">
        <v>89</v>
      </c>
      <c r="AQ118" s="45"/>
      <c r="AR118" s="45"/>
      <c r="AS118" s="191" t="str">
        <f t="shared" si="88"/>
        <v>888532110113</v>
      </c>
      <c r="AT118" s="189" t="str">
        <f t="shared" si="62"/>
        <v>5532110105</v>
      </c>
      <c r="AU118" s="183" t="str">
        <f t="shared" si="63"/>
        <v>9932110105</v>
      </c>
      <c r="AV118" s="183">
        <f t="shared" si="64"/>
        <v>1</v>
      </c>
      <c r="AW118" s="183" t="str">
        <f t="shared" si="65"/>
        <v>7732110105</v>
      </c>
      <c r="AX118" s="147" t="str">
        <f t="shared" si="66"/>
        <v>77532110113</v>
      </c>
      <c r="AY118" s="183">
        <v>0</v>
      </c>
      <c r="AZ118" s="183">
        <v>0</v>
      </c>
      <c r="BA118" s="43" t="str">
        <f t="shared" si="67"/>
        <v>2020-01-01</v>
      </c>
      <c r="BB118" s="43" t="str">
        <f t="shared" si="68"/>
        <v>2020-01-31</v>
      </c>
      <c r="BC118" s="192" t="s">
        <v>90</v>
      </c>
      <c r="BD118" s="44" t="str">
        <f t="shared" si="89"/>
        <v>a32110105</v>
      </c>
      <c r="BE118" s="189"/>
      <c r="BF118" s="189"/>
      <c r="BG118" s="186"/>
      <c r="BH118" s="149"/>
      <c r="BI118" s="149"/>
      <c r="BJ118" s="149"/>
      <c r="BK118" s="149"/>
      <c r="BL118" s="149"/>
      <c r="BM118" s="149"/>
      <c r="BN118" s="149"/>
      <c r="BO118" s="243"/>
      <c r="BP118" s="328"/>
      <c r="BQ118" s="194"/>
      <c r="BR118" s="194"/>
      <c r="BS118" s="194"/>
      <c r="BU118" s="357" t="str">
        <f t="shared" ca="1" si="69"/>
        <v>insert into x_t_invoice (TMP_ID,ID,DT, CLIENT_ID,EXTERNAL_ID,CONTRACT_ID,TOTAL_SUM,CURRENCY,DISCOUNT_TYPE,COMMISSION_TYPE,TYPE,LOYAL_CLIENTS,NDS,NDS_PCT,PERSON_ID) values (s_x_t_invoice.NEXTVAL, 32110105, date'2020-01-01',21210000036,'Б-32110105-1',1210000036,20000,'RUR',1,1,'y_invoice',0,1,20, 77532110113);insert into x_t_person (TMP_ID,ID) values (s_x_t_person.NEXTVAL, 77532110113);insert into x_t_act_internal(TMP_ID,ID,DT,CLIENT_ID,INVOICE_ID,HIDDEN,AMOUNT,EXTERNAL_ID,PAYMENT_TERM_DT,IS_LOYAL,TYPE) values (s_x_t_act_internal.NEXTVAL, 4321101051,date'2020-01-03',21210000036, 32110105    ,1,  20000  ,'43211010511',null, 0,'generic');insert into x_t_act_trans(TMP_ID, ACT_ID, CONSUME_ID, AMOUNT, AMOUNT_NDS, AMOUNT_NSP, NETTING, COMMISSION_TYPE) values (s_x_t_act_trans.NEXTVAL, 4321101051,  5532110105, 20000, 3333.33333333333,  0,null, 1);insert into x_t_consume (TMP_ID, ID, PARENT_ORDER_ID) values (s_x_t_consume.NEXTVAL, 5532110105,  9932110105);insert into x_t_order(TMP_ID, ID, SERVICE_ID, SERVICE_ORDER_ID, CLIENT_ID) values (s_x_t_order.NEXTVAL, 9932110105,  1,  7732110105,  532110113 );insert into x_mv_oebs_receipts_2(TMP_ID, INVOICE_EID, SUM, DT, DOC_DATE, COMISS_DATE, PAYMENT_NUMBER, SOURCE_TYPE) values (s_x_mv_oebs_receipts_2.NEXTVAL, 'Б-32110105-1', 10000, date'2020-01-31',date'2020-01-31', null, '888532110113' ,'PAYCASH');insert into x_yt_ar_direct_domain_stats (ID,IS_GRAY,DOMAIN,IS_BLACKLIST,SERVICE_ID,COST,BILLING_EXPORT_ID,FROM_DT,TILL_DT,SERVICE_ORDER_ID) values(s_x_yt_ar_direct_domain_stats.NEXTVAL, 0, 'a32110105', 0,1,3330000000,7732110105,  date'2020-01-01',to_date('2020-01-31'||' '||'23:59:59','YYYY-MM-DD HH24:MI:SS'),7732110105);</v>
      </c>
    </row>
    <row r="119" spans="1:73" s="215" customFormat="1" ht="15" thickBot="1" x14ac:dyDescent="0.4">
      <c r="A119" s="152">
        <v>36</v>
      </c>
      <c r="B119" s="199"/>
      <c r="C119" s="76" t="str">
        <f t="shared" si="42"/>
        <v>1210000036</v>
      </c>
      <c r="D119" s="76" t="str">
        <f t="shared" si="43"/>
        <v>1210000036/20</v>
      </c>
      <c r="E119" s="77" t="str">
        <f t="shared" si="70"/>
        <v>2020-01-01</v>
      </c>
      <c r="F119" s="77" t="str">
        <f t="shared" si="44"/>
        <v>2021-01-01</v>
      </c>
      <c r="G119" s="78" t="str">
        <f t="shared" si="45"/>
        <v>21210000036</v>
      </c>
      <c r="H119" s="79">
        <f t="shared" si="46"/>
        <v>2</v>
      </c>
      <c r="I119" s="200">
        <v>3</v>
      </c>
      <c r="J119" s="201">
        <f t="shared" si="79"/>
        <v>32110106</v>
      </c>
      <c r="K119" s="76" t="str">
        <f t="shared" si="47"/>
        <v>Б-32110106-1</v>
      </c>
      <c r="L119" s="77" t="str">
        <f t="shared" si="48"/>
        <v>2020-01-01</v>
      </c>
      <c r="M119" s="76" t="s">
        <v>87</v>
      </c>
      <c r="N119" s="202">
        <f t="shared" si="74"/>
        <v>30000</v>
      </c>
      <c r="O119" s="76" t="s">
        <v>88</v>
      </c>
      <c r="P119" s="200">
        <v>1</v>
      </c>
      <c r="Q119" s="76">
        <v>20</v>
      </c>
      <c r="R119" s="201">
        <v>37</v>
      </c>
      <c r="S119" s="201">
        <v>37</v>
      </c>
      <c r="T119" s="81" t="str">
        <f t="shared" si="80"/>
        <v>4321101061</v>
      </c>
      <c r="U119" s="203" t="str">
        <f t="shared" si="81"/>
        <v>43211010611</v>
      </c>
      <c r="V119" s="76">
        <v>1</v>
      </c>
      <c r="W119" s="77" t="str">
        <f t="shared" ca="1" si="82"/>
        <v>2020-01-07</v>
      </c>
      <c r="X119" s="218"/>
      <c r="Y119" s="205">
        <v>30000</v>
      </c>
      <c r="Z119" s="205">
        <f t="shared" si="84"/>
        <v>5000</v>
      </c>
      <c r="AA119" s="76">
        <v>0</v>
      </c>
      <c r="AB119" s="206" t="s">
        <v>89</v>
      </c>
      <c r="AC119" s="205">
        <f t="shared" si="77"/>
        <v>30000</v>
      </c>
      <c r="AD119" s="79">
        <v>0</v>
      </c>
      <c r="AE119" s="81">
        <f t="shared" si="71"/>
        <v>532110114</v>
      </c>
      <c r="AF119" s="207">
        <f t="shared" si="85"/>
        <v>25000</v>
      </c>
      <c r="AG119" s="208"/>
      <c r="AH119" s="91">
        <f t="shared" si="57"/>
        <v>25000</v>
      </c>
      <c r="AI119" s="93">
        <f t="shared" si="92"/>
        <v>30000</v>
      </c>
      <c r="AJ119" s="83" t="str">
        <f t="shared" si="87"/>
        <v>2020-01-31</v>
      </c>
      <c r="AK119" s="209" t="str">
        <f t="shared" si="59"/>
        <v>888532110114</v>
      </c>
      <c r="AL119" s="79" t="str">
        <f t="shared" si="60"/>
        <v>12100000361</v>
      </c>
      <c r="AM119" s="210"/>
      <c r="AN119" s="210"/>
      <c r="AO119" s="79" t="s">
        <v>89</v>
      </c>
      <c r="AP119" s="169" t="s">
        <v>89</v>
      </c>
      <c r="AQ119" s="79"/>
      <c r="AR119" s="79"/>
      <c r="AS119" s="211" t="str">
        <f t="shared" si="88"/>
        <v>888532110114</v>
      </c>
      <c r="AT119" s="209" t="str">
        <f t="shared" si="62"/>
        <v>5532110106</v>
      </c>
      <c r="AU119" s="203" t="str">
        <f t="shared" si="63"/>
        <v>9932110106</v>
      </c>
      <c r="AV119" s="203">
        <f t="shared" si="64"/>
        <v>37</v>
      </c>
      <c r="AW119" s="203" t="str">
        <f t="shared" si="65"/>
        <v>7732110106</v>
      </c>
      <c r="AX119" s="172" t="str">
        <f t="shared" si="66"/>
        <v>77532110114</v>
      </c>
      <c r="AY119" s="203">
        <v>0</v>
      </c>
      <c r="AZ119" s="203">
        <v>0</v>
      </c>
      <c r="BA119" s="77" t="str">
        <f t="shared" si="67"/>
        <v>2020-01-01</v>
      </c>
      <c r="BB119" s="77" t="str">
        <f t="shared" si="68"/>
        <v>2020-01-31</v>
      </c>
      <c r="BC119" s="212" t="s">
        <v>90</v>
      </c>
      <c r="BD119" s="78" t="str">
        <f t="shared" si="89"/>
        <v>a32110106</v>
      </c>
      <c r="BE119" s="209"/>
      <c r="BF119" s="209"/>
      <c r="BG119" s="206"/>
      <c r="BH119" s="174"/>
      <c r="BI119" s="174"/>
      <c r="BJ119" s="174"/>
      <c r="BK119" s="174"/>
      <c r="BL119" s="174"/>
      <c r="BM119" s="174"/>
      <c r="BN119" s="174"/>
      <c r="BO119" s="213"/>
      <c r="BP119" s="329"/>
      <c r="BQ119" s="202"/>
      <c r="BR119" s="214"/>
      <c r="BS119" s="214"/>
      <c r="BU119" s="357" t="str">
        <f t="shared" ca="1" si="69"/>
        <v>insert into x_t_invoice (TMP_ID,ID,DT, CLIENT_ID,EXTERNAL_ID,CONTRACT_ID,TOTAL_SUM,CURRENCY,DISCOUNT_TYPE,COMMISSION_TYPE,TYPE,LOYAL_CLIENTS,NDS,NDS_PCT,PERSON_ID) values (s_x_t_invoice.NEXTVAL, 32110106, date'2020-01-01',21210000036,'Б-32110106-1',1210000036,30000,'RUR',37,37,'y_invoice',0,1,20, 77532110114);insert into x_t_person (TMP_ID,ID) values (s_x_t_person.NEXTVAL, 77532110114);insert into x_t_act_internal(TMP_ID,ID,DT,CLIENT_ID,INVOICE_ID,HIDDEN,AMOUNT,EXTERNAL_ID,PAYMENT_TERM_DT,IS_LOYAL,TYPE) values (s_x_t_act_internal.NEXTVAL, 4321101061,date'2020-01-07',21210000036, 32110106    ,1,  30000  ,'43211010611',null, 0,'generic');insert into x_t_act_trans(TMP_ID, ACT_ID, CONSUME_ID, AMOUNT, AMOUNT_NDS, AMOUNT_NSP, NETTING, COMMISSION_TYPE) values (s_x_t_act_trans.NEXTVAL, 4321101061,  5532110106, 30000, 5000,  0,null, 37);insert into x_t_consume (TMP_ID, ID, PARENT_ORDER_ID) values (s_x_t_consume.NEXTVAL, 5532110106,  9932110106);insert into x_t_order(TMP_ID, ID, SERVICE_ID, SERVICE_ORDER_ID, CLIENT_ID) values (s_x_t_order.NEXTVAL, 9932110106,  37,  7732110106,  532110114 );insert into x_mv_oebs_receipts_2(TMP_ID, INVOICE_EID, SUM, DT, DOC_DATE, COMISS_DATE, PAYMENT_NUMBER, SOURCE_TYPE) values (s_x_mv_oebs_receipts_2.NEXTVAL, 'Б-32110106-1', 30000, date'2020-01-31',date'2020-01-31', null, '888532110114' ,'PAYCASH');insert into x_yt_ar_direct_domain_stats (ID,IS_GRAY,DOMAIN,IS_BLACKLIST,SERVICE_ID,COST,BILLING_EXPORT_ID,FROM_DT,TILL_DT,SERVICE_ORDER_ID) values(s_x_yt_ar_direct_domain_stats.NEXTVAL, 0, 'a32110106', 0,37,3330000000,7732110106,  date'2020-01-01',to_date('2020-01-31'||' '||'23:59:59','YYYY-MM-DD HH24:MI:SS'),7732110106);</v>
      </c>
    </row>
    <row r="120" spans="1:73" s="195" customFormat="1" ht="15.5" customHeight="1" thickBot="1" x14ac:dyDescent="0.4">
      <c r="A120" s="127">
        <v>37</v>
      </c>
      <c r="B120" s="178"/>
      <c r="C120" s="42" t="str">
        <f t="shared" si="42"/>
        <v>1210000037</v>
      </c>
      <c r="D120" s="42" t="str">
        <f t="shared" si="43"/>
        <v>1210000037/20</v>
      </c>
      <c r="E120" s="43" t="str">
        <f t="shared" si="70"/>
        <v>2020-01-01</v>
      </c>
      <c r="F120" s="43" t="str">
        <f t="shared" si="44"/>
        <v>2021-01-01</v>
      </c>
      <c r="G120" s="44" t="str">
        <f t="shared" si="45"/>
        <v>21210000037</v>
      </c>
      <c r="H120" s="45">
        <f t="shared" si="46"/>
        <v>2</v>
      </c>
      <c r="I120" s="179">
        <v>3</v>
      </c>
      <c r="J120" s="180">
        <f t="shared" si="79"/>
        <v>32110107</v>
      </c>
      <c r="K120" s="42" t="str">
        <f t="shared" si="47"/>
        <v>Б-32110107-1</v>
      </c>
      <c r="L120" s="43" t="str">
        <f t="shared" si="48"/>
        <v>2020-01-01</v>
      </c>
      <c r="M120" s="42" t="s">
        <v>87</v>
      </c>
      <c r="N120" s="181">
        <f t="shared" si="74"/>
        <v>30000</v>
      </c>
      <c r="O120" s="42" t="s">
        <v>88</v>
      </c>
      <c r="P120" s="179">
        <v>1</v>
      </c>
      <c r="Q120" s="42">
        <v>20</v>
      </c>
      <c r="R120" s="182">
        <f>S120</f>
        <v>7</v>
      </c>
      <c r="S120" s="182">
        <v>7</v>
      </c>
      <c r="T120" s="52" t="str">
        <f t="shared" si="80"/>
        <v>4321101071</v>
      </c>
      <c r="U120" s="183" t="str">
        <f t="shared" si="81"/>
        <v>43211010711</v>
      </c>
      <c r="V120" s="42">
        <v>1</v>
      </c>
      <c r="W120" s="43" t="str">
        <f t="shared" ca="1" si="82"/>
        <v>2020-01-09</v>
      </c>
      <c r="X120" s="2"/>
      <c r="Y120" s="185">
        <v>30000</v>
      </c>
      <c r="Z120" s="185">
        <f t="shared" si="84"/>
        <v>5000</v>
      </c>
      <c r="AA120" s="42">
        <v>0</v>
      </c>
      <c r="AB120" s="186" t="s">
        <v>89</v>
      </c>
      <c r="AC120" s="185">
        <f t="shared" si="77"/>
        <v>30000</v>
      </c>
      <c r="AD120" s="45">
        <v>0</v>
      </c>
      <c r="AE120" s="52">
        <f t="shared" si="71"/>
        <v>532110115</v>
      </c>
      <c r="AF120" s="187">
        <f t="shared" si="85"/>
        <v>25000</v>
      </c>
      <c r="AG120" s="188"/>
      <c r="AH120" s="58">
        <f t="shared" si="57"/>
        <v>25000</v>
      </c>
      <c r="AI120" s="60">
        <f t="shared" si="92"/>
        <v>30000</v>
      </c>
      <c r="AJ120" s="49" t="str">
        <f t="shared" si="87"/>
        <v>2020-01-31</v>
      </c>
      <c r="AK120" s="189" t="str">
        <f t="shared" si="59"/>
        <v>888532110115</v>
      </c>
      <c r="AL120" s="45" t="str">
        <f t="shared" si="60"/>
        <v>12100000371</v>
      </c>
      <c r="AM120" s="190"/>
      <c r="AN120" s="190"/>
      <c r="AO120" s="45" t="s">
        <v>89</v>
      </c>
      <c r="AP120" s="145" t="s">
        <v>89</v>
      </c>
      <c r="AQ120" s="45"/>
      <c r="AR120" s="45"/>
      <c r="AS120" s="191" t="str">
        <f t="shared" si="88"/>
        <v>888532110115</v>
      </c>
      <c r="AT120" s="189" t="str">
        <f t="shared" si="62"/>
        <v>5532110107</v>
      </c>
      <c r="AU120" s="183" t="str">
        <f t="shared" si="63"/>
        <v>9932110107</v>
      </c>
      <c r="AV120" s="183">
        <f t="shared" si="64"/>
        <v>7</v>
      </c>
      <c r="AW120" s="183" t="str">
        <f t="shared" si="65"/>
        <v>7732110107</v>
      </c>
      <c r="AX120" s="147" t="str">
        <f t="shared" si="66"/>
        <v>77532110115</v>
      </c>
      <c r="AY120" s="183">
        <v>0</v>
      </c>
      <c r="AZ120" s="183">
        <v>0</v>
      </c>
      <c r="BA120" s="43" t="str">
        <f t="shared" si="67"/>
        <v>2020-01-01</v>
      </c>
      <c r="BB120" s="43" t="str">
        <f t="shared" si="68"/>
        <v>2020-01-31</v>
      </c>
      <c r="BC120" s="192" t="s">
        <v>90</v>
      </c>
      <c r="BD120" s="44" t="str">
        <f t="shared" si="89"/>
        <v>a32110107</v>
      </c>
      <c r="BE120" s="189"/>
      <c r="BF120" s="189"/>
      <c r="BG120" s="186"/>
      <c r="BH120" s="174"/>
      <c r="BI120" s="174"/>
      <c r="BJ120" s="174"/>
      <c r="BK120" s="174"/>
      <c r="BL120" s="149"/>
      <c r="BM120" s="149"/>
      <c r="BN120" s="149"/>
      <c r="BO120" s="241" t="s">
        <v>155</v>
      </c>
      <c r="BP120" s="328">
        <v>7</v>
      </c>
      <c r="BQ120" s="194">
        <f>SUM(AF120:AF124)</f>
        <v>158333.33333333334</v>
      </c>
      <c r="BR120" s="194">
        <f>BQ120*0.05</f>
        <v>7916.6666666666679</v>
      </c>
      <c r="BS120" s="194" t="s">
        <v>152</v>
      </c>
      <c r="BU120" s="357" t="str">
        <f t="shared" ca="1" si="69"/>
        <v>insert into x_t_contract2(TMP_ID,ID,EXTERNAL_ID,CLIENT_ID) values(s_x_t_contract2.NEXTVAL, 1210000037, '1210000037/20',21210000037);insert into x_t_contract_collateral(TMP_ID,ID,CONTRACT2_ID,DT,IS_SIGNED) values(s_x_t_contract_collateral.NEXTVAL, 12100000371, 1210000037, date'2020-01-01', date'2020-01-01');insert into x_mv_contract_signed_attr (TMP_ID,CONTRACT_ID,COLLATERAL_ID,CODE,VALUE_DT) values (s_x_mv_contract_signed_attr.NEXTVAL, 1210000037, 12100000371,'FINISH_DT' ,date'2021-01-01');insert into x_mv_contract_signed_attr_hist(TMP_ID,VALUE_NUM,UPDATE_DT,CONTRACT2_ID,CODE,CL_DT,STAMP,DT) values(s_x_mv_contract_signed_attr_hist.NEXTVAL, 1, date'2020-01-01', 1210000037,'FIRM',date'2020-01-01',888532110115,date'2020-01-01');insert into x_mv_contract_signed_attr_hist(TMP_ID,VALUE_NUM,UPDATE_DT,CONTRACT2_ID,CODE,CL_DT,STAMP,DT) values(s_x_mv_contract_signed_attr_hist.NEXTVAL, 2, date'2020-01-01', 1210000037,'WHOLESALE_AGENT_PREMIUM_AWARDS_SCALE_TYPE',date'2020-01-01',888532110115,date'2020-01-01');insert into x_mv_contract_signed_attr_hist(TMP_ID,VALUE_NUM,UPDATE_DT,CONTRACT2_ID,CODE,CL_DT,STAMP,DT) values(s_x_mv_contract_signed_attr_hist.NEXTVAL, 3, date'2020-01-01', 1210000037,'PAYMENT_TYPE',date'2020-01-01',888532110115,date'2020-01-01');insert into x_t_invoice (TMP_ID,ID,DT, CLIENT_ID,EXTERNAL_ID,CONTRACT_ID,TOTAL_SUM,CURRENCY,DISCOUNT_TYPE,COMMISSION_TYPE,TYPE,LOYAL_CLIENTS,NDS,NDS_PCT,PERSON_ID) values (s_x_t_invoice.NEXTVAL, 32110107, date'2020-01-01',21210000037,'Б-32110107-1',1210000037,30000,'RUR',7,7,'y_invoice',0,1,20, 77532110115);insert into x_t_person (TMP_ID,ID) values (s_x_t_person.NEXTVAL, 77532110115);insert into x_t_act_internal(TMP_ID,ID,DT,CLIENT_ID,INVOICE_ID,HIDDEN,AMOUNT,EXTERNAL_ID,PAYMENT_TERM_DT,IS_LOYAL,TYPE) values (s_x_t_act_internal.NEXTVAL, 4321101071,date'2020-01-09',21210000037, 32110107    ,1,  30000  ,'43211010711',null, 0,'generic');insert into x_t_act_trans(TMP_ID, ACT_ID, CONSUME_ID, AMOUNT, AMOUNT_NDS, AMOUNT_NSP, NETTING, COMMISSION_TYPE) values (s_x_t_act_trans.NEXTVAL, 4321101071,  5532110107, 30000, 5000,  0,null, 7);insert into x_t_consume (TMP_ID, ID, PARENT_ORDER_ID) values (s_x_t_consume.NEXTVAL, 5532110107,  9932110107);insert into x_t_order(TMP_ID, ID, SERVICE_ID, SERVICE_ORDER_ID, CLIENT_ID) values (s_x_t_order.NEXTVAL, 9932110107,  7,  7732110107,  532110115 );insert into x_mv_oebs_receipts_2(TMP_ID, INVOICE_EID, SUM, DT, DOC_DATE, COMISS_DATE, PAYMENT_NUMBER, SOURCE_TYPE) values (s_x_mv_oebs_receipts_2.NEXTVAL, 'Б-32110107-1', 30000, date'2020-01-31',date'2020-01-31', null, '888532110115' ,'PAYCASH');insert into x_yt_ar_direct_domain_stats (ID,IS_GRAY,DOMAIN,IS_BLACKLIST,SERVICE_ID,COST,BILLING_EXPORT_ID,FROM_DT,TILL_DT,SERVICE_ORDER_ID) values(s_x_yt_ar_direct_domain_stats.NEXTVAL, 0, 'a32110107', 0,7,3330000000,7732110107,  date'2020-01-01',to_date('2020-01-31'||' '||'23:59:59','YYYY-MM-DD HH24:MI:SS'),7732110107);</v>
      </c>
    </row>
    <row r="121" spans="1:73" s="195" customFormat="1" x14ac:dyDescent="0.35">
      <c r="A121" s="127">
        <v>37</v>
      </c>
      <c r="B121" s="178"/>
      <c r="C121" s="42" t="str">
        <f t="shared" si="42"/>
        <v>1210000037</v>
      </c>
      <c r="D121" s="42" t="str">
        <f t="shared" si="43"/>
        <v>1210000037/20</v>
      </c>
      <c r="E121" s="43" t="str">
        <f t="shared" si="70"/>
        <v>2020-01-01</v>
      </c>
      <c r="F121" s="43" t="str">
        <f t="shared" si="44"/>
        <v>2021-01-01</v>
      </c>
      <c r="G121" s="44" t="str">
        <f t="shared" si="45"/>
        <v>21210000037</v>
      </c>
      <c r="H121" s="45">
        <f t="shared" si="46"/>
        <v>2</v>
      </c>
      <c r="I121" s="179">
        <v>3</v>
      </c>
      <c r="J121" s="180">
        <f t="shared" si="79"/>
        <v>32110108</v>
      </c>
      <c r="K121" s="42" t="str">
        <f t="shared" si="47"/>
        <v>Б-32110108-1</v>
      </c>
      <c r="L121" s="43" t="str">
        <f t="shared" si="48"/>
        <v>2020-01-01</v>
      </c>
      <c r="M121" s="42" t="s">
        <v>87</v>
      </c>
      <c r="N121" s="181">
        <f t="shared" si="74"/>
        <v>40000</v>
      </c>
      <c r="O121" s="42" t="s">
        <v>88</v>
      </c>
      <c r="P121" s="179">
        <v>1</v>
      </c>
      <c r="Q121" s="42">
        <v>20</v>
      </c>
      <c r="R121" s="182">
        <f>S121</f>
        <v>7</v>
      </c>
      <c r="S121" s="182">
        <v>7</v>
      </c>
      <c r="T121" s="52" t="str">
        <f t="shared" si="80"/>
        <v>4321101081</v>
      </c>
      <c r="U121" s="183" t="str">
        <f t="shared" si="81"/>
        <v>43211010811</v>
      </c>
      <c r="V121" s="42">
        <v>1</v>
      </c>
      <c r="W121" s="43" t="str">
        <f t="shared" ca="1" si="82"/>
        <v>2020-01-09</v>
      </c>
      <c r="X121" s="2"/>
      <c r="Y121" s="185">
        <v>40000</v>
      </c>
      <c r="Z121" s="185">
        <f t="shared" si="84"/>
        <v>6666.6666666666642</v>
      </c>
      <c r="AA121" s="42">
        <v>0</v>
      </c>
      <c r="AB121" s="186" t="s">
        <v>89</v>
      </c>
      <c r="AC121" s="185">
        <f t="shared" si="77"/>
        <v>40000</v>
      </c>
      <c r="AD121" s="45">
        <v>0</v>
      </c>
      <c r="AE121" s="52">
        <f t="shared" si="71"/>
        <v>532110116</v>
      </c>
      <c r="AF121" s="187">
        <f t="shared" si="85"/>
        <v>33333.333333333336</v>
      </c>
      <c r="AG121" s="188"/>
      <c r="AH121" s="58">
        <f t="shared" si="57"/>
        <v>33333.333333333336</v>
      </c>
      <c r="AI121" s="60">
        <f t="shared" si="92"/>
        <v>40000</v>
      </c>
      <c r="AJ121" s="49" t="str">
        <f t="shared" si="87"/>
        <v>2020-01-31</v>
      </c>
      <c r="AK121" s="189" t="str">
        <f t="shared" si="59"/>
        <v>888532110116</v>
      </c>
      <c r="AL121" s="45" t="str">
        <f t="shared" si="60"/>
        <v>12100000371</v>
      </c>
      <c r="AM121" s="190"/>
      <c r="AN121" s="190"/>
      <c r="AO121" s="45" t="s">
        <v>89</v>
      </c>
      <c r="AP121" s="145" t="s">
        <v>89</v>
      </c>
      <c r="AQ121" s="45"/>
      <c r="AR121" s="45"/>
      <c r="AS121" s="191" t="str">
        <f t="shared" si="88"/>
        <v>888532110116</v>
      </c>
      <c r="AT121" s="189" t="str">
        <f t="shared" si="62"/>
        <v>5532110108</v>
      </c>
      <c r="AU121" s="183" t="str">
        <f t="shared" si="63"/>
        <v>9932110108</v>
      </c>
      <c r="AV121" s="183">
        <f t="shared" si="64"/>
        <v>7</v>
      </c>
      <c r="AW121" s="183" t="str">
        <f t="shared" si="65"/>
        <v>7732110108</v>
      </c>
      <c r="AX121" s="147" t="str">
        <f t="shared" si="66"/>
        <v>77532110116</v>
      </c>
      <c r="AY121" s="183">
        <v>0</v>
      </c>
      <c r="AZ121" s="183">
        <v>0</v>
      </c>
      <c r="BA121" s="43" t="str">
        <f t="shared" si="67"/>
        <v>2020-01-01</v>
      </c>
      <c r="BB121" s="43" t="str">
        <f t="shared" si="68"/>
        <v>2020-01-31</v>
      </c>
      <c r="BC121" s="192" t="s">
        <v>90</v>
      </c>
      <c r="BD121" s="44" t="str">
        <f t="shared" si="89"/>
        <v>a32110108</v>
      </c>
      <c r="BE121" s="189"/>
      <c r="BF121" s="189"/>
      <c r="BG121" s="186"/>
      <c r="BH121" s="149"/>
      <c r="BI121" s="149"/>
      <c r="BJ121" s="149"/>
      <c r="BK121" s="149"/>
      <c r="BL121" s="149"/>
      <c r="BM121" s="149"/>
      <c r="BN121" s="149"/>
      <c r="BO121" s="241" t="s">
        <v>153</v>
      </c>
      <c r="BP121" s="328">
        <v>1</v>
      </c>
      <c r="BQ121" s="194">
        <f>AF125</f>
        <v>16666.666666666668</v>
      </c>
      <c r="BR121" s="194">
        <f>BQ121*0.13</f>
        <v>2166.666666666667</v>
      </c>
      <c r="BS121" s="194" t="s">
        <v>152</v>
      </c>
      <c r="BU121" s="357" t="str">
        <f t="shared" ca="1" si="69"/>
        <v>insert into x_t_invoice (TMP_ID,ID,DT, CLIENT_ID,EXTERNAL_ID,CONTRACT_ID,TOTAL_SUM,CURRENCY,DISCOUNT_TYPE,COMMISSION_TYPE,TYPE,LOYAL_CLIENTS,NDS,NDS_PCT,PERSON_ID) values (s_x_t_invoice.NEXTVAL, 32110108, date'2020-01-01',21210000037,'Б-32110108-1',1210000037,40000,'RUR',7,7,'y_invoice',0,1,20, 77532110116);insert into x_t_person (TMP_ID,ID) values (s_x_t_person.NEXTVAL, 77532110116);insert into x_t_act_internal(TMP_ID,ID,DT,CLIENT_ID,INVOICE_ID,HIDDEN,AMOUNT,EXTERNAL_ID,PAYMENT_TERM_DT,IS_LOYAL,TYPE) values (s_x_t_act_internal.NEXTVAL, 4321101081,date'2020-01-09',21210000037, 32110108    ,1,  40000  ,'43211010811',null, 0,'generic');insert into x_t_act_trans(TMP_ID, ACT_ID, CONSUME_ID, AMOUNT, AMOUNT_NDS, AMOUNT_NSP, NETTING, COMMISSION_TYPE) values (s_x_t_act_trans.NEXTVAL, 4321101081,  5532110108, 40000, 6666.66666666666,  0,null, 7);insert into x_t_consume (TMP_ID, ID, PARENT_ORDER_ID) values (s_x_t_consume.NEXTVAL, 5532110108,  9932110108);insert into x_t_order(TMP_ID, ID, SERVICE_ID, SERVICE_ORDER_ID, CLIENT_ID) values (s_x_t_order.NEXTVAL, 9932110108,  7,  7732110108,  532110116 );insert into x_mv_oebs_receipts_2(TMP_ID, INVOICE_EID, SUM, DT, DOC_DATE, COMISS_DATE, PAYMENT_NUMBER, SOURCE_TYPE) values (s_x_mv_oebs_receipts_2.NEXTVAL, 'Б-32110108-1', 40000, date'2020-01-31',date'2020-01-31', null, '888532110116' ,'PAYCASH');insert into x_yt_ar_direct_domain_stats (ID,IS_GRAY,DOMAIN,IS_BLACKLIST,SERVICE_ID,COST,BILLING_EXPORT_ID,FROM_DT,TILL_DT,SERVICE_ORDER_ID) values(s_x_yt_ar_direct_domain_stats.NEXTVAL, 0, 'a32110108', 0,7,3330000000,7732110108,  date'2020-01-01',to_date('2020-01-31'||' '||'23:59:59','YYYY-MM-DD HH24:MI:SS'),7732110108);</v>
      </c>
    </row>
    <row r="122" spans="1:73" s="195" customFormat="1" x14ac:dyDescent="0.35">
      <c r="A122" s="127">
        <v>37</v>
      </c>
      <c r="B122" s="178"/>
      <c r="C122" s="42" t="str">
        <f t="shared" si="42"/>
        <v>1210000037</v>
      </c>
      <c r="D122" s="42" t="str">
        <f t="shared" si="43"/>
        <v>1210000037/20</v>
      </c>
      <c r="E122" s="43" t="str">
        <f t="shared" si="70"/>
        <v>2020-01-01</v>
      </c>
      <c r="F122" s="43" t="str">
        <f t="shared" si="44"/>
        <v>2021-01-01</v>
      </c>
      <c r="G122" s="44" t="str">
        <f t="shared" si="45"/>
        <v>21210000037</v>
      </c>
      <c r="H122" s="45">
        <f t="shared" si="46"/>
        <v>2</v>
      </c>
      <c r="I122" s="179">
        <v>3</v>
      </c>
      <c r="J122" s="180">
        <f t="shared" si="79"/>
        <v>32110109</v>
      </c>
      <c r="K122" s="42" t="str">
        <f t="shared" si="47"/>
        <v>Б-32110109-1</v>
      </c>
      <c r="L122" s="43" t="str">
        <f t="shared" si="48"/>
        <v>2020-01-01</v>
      </c>
      <c r="M122" s="42" t="s">
        <v>87</v>
      </c>
      <c r="N122" s="181">
        <f t="shared" si="74"/>
        <v>40000</v>
      </c>
      <c r="O122" s="42" t="s">
        <v>88</v>
      </c>
      <c r="P122" s="179">
        <v>1</v>
      </c>
      <c r="Q122" s="42">
        <v>20</v>
      </c>
      <c r="R122" s="182">
        <f>S122</f>
        <v>7</v>
      </c>
      <c r="S122" s="182">
        <v>7</v>
      </c>
      <c r="T122" s="52" t="str">
        <f t="shared" si="80"/>
        <v>4321101091</v>
      </c>
      <c r="U122" s="183" t="str">
        <f t="shared" si="81"/>
        <v>43211010911</v>
      </c>
      <c r="V122" s="42">
        <v>1</v>
      </c>
      <c r="W122" s="43" t="str">
        <f t="shared" ca="1" si="82"/>
        <v>2020-01-09</v>
      </c>
      <c r="X122" s="2"/>
      <c r="Y122" s="185">
        <v>40000</v>
      </c>
      <c r="Z122" s="185">
        <f t="shared" si="84"/>
        <v>6666.6666666666642</v>
      </c>
      <c r="AA122" s="42">
        <v>0</v>
      </c>
      <c r="AB122" s="186" t="s">
        <v>89</v>
      </c>
      <c r="AC122" s="185">
        <f t="shared" si="77"/>
        <v>40000</v>
      </c>
      <c r="AD122" s="45">
        <v>0</v>
      </c>
      <c r="AE122" s="52">
        <f t="shared" si="71"/>
        <v>532110117</v>
      </c>
      <c r="AF122" s="187">
        <f t="shared" si="85"/>
        <v>33333.333333333336</v>
      </c>
      <c r="AG122" s="188"/>
      <c r="AH122" s="58">
        <f t="shared" si="57"/>
        <v>33333.333333333336</v>
      </c>
      <c r="AI122" s="60">
        <f t="shared" si="92"/>
        <v>40000</v>
      </c>
      <c r="AJ122" s="49" t="str">
        <f t="shared" si="87"/>
        <v>2020-01-31</v>
      </c>
      <c r="AK122" s="189" t="str">
        <f t="shared" si="59"/>
        <v>888532110117</v>
      </c>
      <c r="AL122" s="45" t="str">
        <f t="shared" si="60"/>
        <v>12100000371</v>
      </c>
      <c r="AM122" s="190"/>
      <c r="AN122" s="190"/>
      <c r="AO122" s="45" t="s">
        <v>89</v>
      </c>
      <c r="AP122" s="145" t="s">
        <v>89</v>
      </c>
      <c r="AQ122" s="45"/>
      <c r="AR122" s="45"/>
      <c r="AS122" s="191" t="str">
        <f t="shared" si="88"/>
        <v>888532110117</v>
      </c>
      <c r="AT122" s="189" t="str">
        <f t="shared" si="62"/>
        <v>5532110109</v>
      </c>
      <c r="AU122" s="183" t="str">
        <f t="shared" si="63"/>
        <v>9932110109</v>
      </c>
      <c r="AV122" s="183">
        <f t="shared" si="64"/>
        <v>7</v>
      </c>
      <c r="AW122" s="183" t="str">
        <f t="shared" si="65"/>
        <v>7732110109</v>
      </c>
      <c r="AX122" s="147" t="str">
        <f t="shared" si="66"/>
        <v>77532110117</v>
      </c>
      <c r="AY122" s="183">
        <v>0</v>
      </c>
      <c r="AZ122" s="183">
        <v>0</v>
      </c>
      <c r="BA122" s="43" t="str">
        <f t="shared" si="67"/>
        <v>2020-01-01</v>
      </c>
      <c r="BB122" s="43" t="str">
        <f t="shared" si="68"/>
        <v>2020-01-31</v>
      </c>
      <c r="BC122" s="192" t="s">
        <v>90</v>
      </c>
      <c r="BD122" s="44" t="str">
        <f t="shared" si="89"/>
        <v>a32110109</v>
      </c>
      <c r="BE122" s="189"/>
      <c r="BF122" s="189"/>
      <c r="BG122" s="186"/>
      <c r="BH122" s="149"/>
      <c r="BI122" s="149"/>
      <c r="BJ122" s="149"/>
      <c r="BK122" s="149"/>
      <c r="BL122" s="149"/>
      <c r="BM122" s="149"/>
      <c r="BN122" s="149"/>
      <c r="BO122" s="243"/>
      <c r="BP122" s="328">
        <v>37</v>
      </c>
      <c r="BQ122" s="194">
        <f>AF126</f>
        <v>25000</v>
      </c>
      <c r="BR122" s="194">
        <f>BQ122*0.11</f>
        <v>2750</v>
      </c>
      <c r="BS122" s="194" t="s">
        <v>152</v>
      </c>
      <c r="BU122" s="357" t="str">
        <f t="shared" ca="1" si="69"/>
        <v>insert into x_t_invoice (TMP_ID,ID,DT, CLIENT_ID,EXTERNAL_ID,CONTRACT_ID,TOTAL_SUM,CURRENCY,DISCOUNT_TYPE,COMMISSION_TYPE,TYPE,LOYAL_CLIENTS,NDS,NDS_PCT,PERSON_ID) values (s_x_t_invoice.NEXTVAL, 32110109, date'2020-01-01',21210000037,'Б-32110109-1',1210000037,40000,'RUR',7,7,'y_invoice',0,1,20, 77532110117);insert into x_t_person (TMP_ID,ID) values (s_x_t_person.NEXTVAL, 77532110117);insert into x_t_act_internal(TMP_ID,ID,DT,CLIENT_ID,INVOICE_ID,HIDDEN,AMOUNT,EXTERNAL_ID,PAYMENT_TERM_DT,IS_LOYAL,TYPE) values (s_x_t_act_internal.NEXTVAL, 4321101091,date'2020-01-09',21210000037, 32110109    ,1,  40000  ,'43211010911',null, 0,'generic');insert into x_t_act_trans(TMP_ID, ACT_ID, CONSUME_ID, AMOUNT, AMOUNT_NDS, AMOUNT_NSP, NETTING, COMMISSION_TYPE) values (s_x_t_act_trans.NEXTVAL, 4321101091,  5532110109, 40000, 6666.66666666666,  0,null, 7);insert into x_t_consume (TMP_ID, ID, PARENT_ORDER_ID) values (s_x_t_consume.NEXTVAL, 5532110109,  9932110109);insert into x_t_order(TMP_ID, ID, SERVICE_ID, SERVICE_ORDER_ID, CLIENT_ID) values (s_x_t_order.NEXTVAL, 9932110109,  7,  7732110109,  532110117 );insert into x_mv_oebs_receipts_2(TMP_ID, INVOICE_EID, SUM, DT, DOC_DATE, COMISS_DATE, PAYMENT_NUMBER, SOURCE_TYPE) values (s_x_mv_oebs_receipts_2.NEXTVAL, 'Б-32110109-1', 40000, date'2020-01-31',date'2020-01-31', null, '888532110117' ,'PAYCASH');insert into x_yt_ar_direct_domain_stats (ID,IS_GRAY,DOMAIN,IS_BLACKLIST,SERVICE_ID,COST,BILLING_EXPORT_ID,FROM_DT,TILL_DT,SERVICE_ORDER_ID) values(s_x_yt_ar_direct_domain_stats.NEXTVAL, 0, 'a32110109', 0,7,3330000000,7732110109,  date'2020-01-01',to_date('2020-01-31'||' '||'23:59:59','YYYY-MM-DD HH24:MI:SS'),7732110109);</v>
      </c>
    </row>
    <row r="123" spans="1:73" s="195" customFormat="1" x14ac:dyDescent="0.35">
      <c r="A123" s="127">
        <v>37</v>
      </c>
      <c r="B123" s="178"/>
      <c r="C123" s="42" t="str">
        <f t="shared" si="42"/>
        <v>1210000037</v>
      </c>
      <c r="D123" s="42" t="str">
        <f t="shared" si="43"/>
        <v>1210000037/20</v>
      </c>
      <c r="E123" s="43" t="str">
        <f t="shared" si="70"/>
        <v>2020-01-01</v>
      </c>
      <c r="F123" s="43" t="str">
        <f t="shared" si="44"/>
        <v>2021-01-01</v>
      </c>
      <c r="G123" s="44" t="str">
        <f t="shared" si="45"/>
        <v>21210000037</v>
      </c>
      <c r="H123" s="45">
        <f t="shared" si="46"/>
        <v>2</v>
      </c>
      <c r="I123" s="179">
        <v>3</v>
      </c>
      <c r="J123" s="180">
        <f t="shared" si="79"/>
        <v>32110110</v>
      </c>
      <c r="K123" s="42" t="str">
        <f t="shared" si="47"/>
        <v>Б-32110110-1</v>
      </c>
      <c r="L123" s="43" t="str">
        <f t="shared" si="48"/>
        <v>2020-01-01</v>
      </c>
      <c r="M123" s="42" t="s">
        <v>87</v>
      </c>
      <c r="N123" s="181">
        <f t="shared" si="74"/>
        <v>40000</v>
      </c>
      <c r="O123" s="42" t="s">
        <v>88</v>
      </c>
      <c r="P123" s="179">
        <v>1</v>
      </c>
      <c r="Q123" s="42">
        <v>20</v>
      </c>
      <c r="R123" s="182">
        <f>S123</f>
        <v>7</v>
      </c>
      <c r="S123" s="182">
        <v>7</v>
      </c>
      <c r="T123" s="52" t="str">
        <f t="shared" si="80"/>
        <v>4321101101</v>
      </c>
      <c r="U123" s="183" t="str">
        <f t="shared" si="81"/>
        <v>43211011011</v>
      </c>
      <c r="V123" s="42">
        <v>1</v>
      </c>
      <c r="W123" s="43" t="str">
        <f t="shared" ca="1" si="82"/>
        <v>2020-01-06</v>
      </c>
      <c r="X123" s="2"/>
      <c r="Y123" s="185">
        <v>40000</v>
      </c>
      <c r="Z123" s="185">
        <f t="shared" si="84"/>
        <v>6666.6666666666642</v>
      </c>
      <c r="AA123" s="42">
        <v>0</v>
      </c>
      <c r="AB123" s="186" t="s">
        <v>89</v>
      </c>
      <c r="AC123" s="185">
        <f t="shared" si="77"/>
        <v>40000</v>
      </c>
      <c r="AD123" s="45">
        <v>0</v>
      </c>
      <c r="AE123" s="52">
        <f t="shared" si="71"/>
        <v>532110118</v>
      </c>
      <c r="AF123" s="187">
        <f t="shared" si="85"/>
        <v>33333.333333333336</v>
      </c>
      <c r="AG123" s="188"/>
      <c r="AH123" s="58">
        <f t="shared" si="57"/>
        <v>33333.333333333336</v>
      </c>
      <c r="AI123" s="60">
        <f t="shared" si="92"/>
        <v>40000</v>
      </c>
      <c r="AJ123" s="49" t="str">
        <f t="shared" si="87"/>
        <v>2020-01-31</v>
      </c>
      <c r="AK123" s="189" t="str">
        <f t="shared" si="59"/>
        <v>888532110118</v>
      </c>
      <c r="AL123" s="45" t="str">
        <f t="shared" si="60"/>
        <v>12100000371</v>
      </c>
      <c r="AM123" s="190"/>
      <c r="AN123" s="190"/>
      <c r="AO123" s="45" t="s">
        <v>89</v>
      </c>
      <c r="AP123" s="145" t="s">
        <v>89</v>
      </c>
      <c r="AQ123" s="45"/>
      <c r="AR123" s="45"/>
      <c r="AS123" s="191" t="str">
        <f t="shared" si="88"/>
        <v>888532110118</v>
      </c>
      <c r="AT123" s="189" t="str">
        <f t="shared" si="62"/>
        <v>5532110110</v>
      </c>
      <c r="AU123" s="183" t="str">
        <f t="shared" si="63"/>
        <v>9932110110</v>
      </c>
      <c r="AV123" s="183">
        <f t="shared" si="64"/>
        <v>7</v>
      </c>
      <c r="AW123" s="183" t="str">
        <f t="shared" si="65"/>
        <v>7732110110</v>
      </c>
      <c r="AX123" s="147" t="str">
        <f t="shared" si="66"/>
        <v>77532110118</v>
      </c>
      <c r="AY123" s="183">
        <v>0</v>
      </c>
      <c r="AZ123" s="183">
        <v>0</v>
      </c>
      <c r="BA123" s="43" t="str">
        <f t="shared" si="67"/>
        <v>2020-01-01</v>
      </c>
      <c r="BB123" s="43" t="str">
        <f t="shared" si="68"/>
        <v>2020-01-31</v>
      </c>
      <c r="BC123" s="192" t="s">
        <v>90</v>
      </c>
      <c r="BD123" s="44" t="str">
        <f t="shared" si="89"/>
        <v>a32110110</v>
      </c>
      <c r="BE123" s="189"/>
      <c r="BF123" s="189"/>
      <c r="BG123" s="186"/>
      <c r="BH123" s="149"/>
      <c r="BI123" s="149"/>
      <c r="BJ123" s="149"/>
      <c r="BK123" s="149"/>
      <c r="BL123" s="149"/>
      <c r="BM123" s="149"/>
      <c r="BN123" s="149"/>
      <c r="BO123" s="330"/>
      <c r="BP123" s="330"/>
      <c r="BQ123" s="196"/>
      <c r="BR123" s="196"/>
      <c r="BS123" s="196"/>
      <c r="BT123" s="197"/>
      <c r="BU123" s="357" t="str">
        <f t="shared" ca="1" si="69"/>
        <v>insert into x_t_invoice (TMP_ID,ID,DT, CLIENT_ID,EXTERNAL_ID,CONTRACT_ID,TOTAL_SUM,CURRENCY,DISCOUNT_TYPE,COMMISSION_TYPE,TYPE,LOYAL_CLIENTS,NDS,NDS_PCT,PERSON_ID) values (s_x_t_invoice.NEXTVAL, 32110110, date'2020-01-01',21210000037,'Б-32110110-1',1210000037,40000,'RUR',7,7,'y_invoice',0,1,20, 77532110118);insert into x_t_person (TMP_ID,ID) values (s_x_t_person.NEXTVAL, 77532110118);insert into x_t_act_internal(TMP_ID,ID,DT,CLIENT_ID,INVOICE_ID,HIDDEN,AMOUNT,EXTERNAL_ID,PAYMENT_TERM_DT,IS_LOYAL,TYPE) values (s_x_t_act_internal.NEXTVAL, 4321101101,date'2020-01-06',21210000037, 32110110    ,1,  40000  ,'43211011011',null, 0,'generic');insert into x_t_act_trans(TMP_ID, ACT_ID, CONSUME_ID, AMOUNT, AMOUNT_NDS, AMOUNT_NSP, NETTING, COMMISSION_TYPE) values (s_x_t_act_trans.NEXTVAL, 4321101101,  5532110110, 40000, 6666.66666666666,  0,null, 7);insert into x_t_consume (TMP_ID, ID, PARENT_ORDER_ID) values (s_x_t_consume.NEXTVAL, 5532110110,  9932110110);insert into x_t_order(TMP_ID, ID, SERVICE_ID, SERVICE_ORDER_ID, CLIENT_ID) values (s_x_t_order.NEXTVAL, 9932110110,  7,  7732110110,  532110118 );insert into x_mv_oebs_receipts_2(TMP_ID, INVOICE_EID, SUM, DT, DOC_DATE, COMISS_DATE, PAYMENT_NUMBER, SOURCE_TYPE) values (s_x_mv_oebs_receipts_2.NEXTVAL, 'Б-32110110-1', 40000, date'2020-01-31',date'2020-01-31', null, '888532110118' ,'PAYCASH');insert into x_yt_ar_direct_domain_stats (ID,IS_GRAY,DOMAIN,IS_BLACKLIST,SERVICE_ID,COST,BILLING_EXPORT_ID,FROM_DT,TILL_DT,SERVICE_ORDER_ID) values(s_x_yt_ar_direct_domain_stats.NEXTVAL, 0, 'a32110110', 0,7,3330000000,7732110110,  date'2020-01-01',to_date('2020-01-31'||' '||'23:59:59','YYYY-MM-DD HH24:MI:SS'),7732110110);</v>
      </c>
    </row>
    <row r="124" spans="1:73" s="195" customFormat="1" ht="15" thickBot="1" x14ac:dyDescent="0.4">
      <c r="A124" s="127">
        <v>37</v>
      </c>
      <c r="B124" s="178"/>
      <c r="C124" s="42" t="str">
        <f t="shared" si="42"/>
        <v>1210000037</v>
      </c>
      <c r="D124" s="42" t="str">
        <f t="shared" si="43"/>
        <v>1210000037/20</v>
      </c>
      <c r="E124" s="43" t="str">
        <f t="shared" si="70"/>
        <v>2020-01-01</v>
      </c>
      <c r="F124" s="43" t="str">
        <f t="shared" si="44"/>
        <v>2021-01-01</v>
      </c>
      <c r="G124" s="44" t="str">
        <f t="shared" si="45"/>
        <v>21210000037</v>
      </c>
      <c r="H124" s="45">
        <f t="shared" si="46"/>
        <v>2</v>
      </c>
      <c r="I124" s="179">
        <v>3</v>
      </c>
      <c r="J124" s="180">
        <f t="shared" si="79"/>
        <v>32110111</v>
      </c>
      <c r="K124" s="42" t="str">
        <f t="shared" si="47"/>
        <v>Б-32110111-1</v>
      </c>
      <c r="L124" s="43" t="str">
        <f t="shared" si="48"/>
        <v>2020-01-01</v>
      </c>
      <c r="M124" s="42" t="s">
        <v>87</v>
      </c>
      <c r="N124" s="181">
        <f t="shared" si="74"/>
        <v>40000</v>
      </c>
      <c r="O124" s="42" t="s">
        <v>88</v>
      </c>
      <c r="P124" s="179">
        <v>1</v>
      </c>
      <c r="Q124" s="42">
        <v>20</v>
      </c>
      <c r="R124" s="182">
        <f>S124</f>
        <v>7</v>
      </c>
      <c r="S124" s="182">
        <v>7</v>
      </c>
      <c r="T124" s="52" t="str">
        <f t="shared" si="80"/>
        <v>4321101111</v>
      </c>
      <c r="U124" s="183" t="str">
        <f t="shared" si="81"/>
        <v>43211011111</v>
      </c>
      <c r="V124" s="42">
        <v>1</v>
      </c>
      <c r="W124" s="43" t="str">
        <f t="shared" ca="1" si="82"/>
        <v>2020-01-09</v>
      </c>
      <c r="X124" s="2"/>
      <c r="Y124" s="185">
        <v>40000</v>
      </c>
      <c r="Z124" s="185">
        <f t="shared" si="84"/>
        <v>6666.6666666666642</v>
      </c>
      <c r="AA124" s="42">
        <v>0</v>
      </c>
      <c r="AB124" s="186" t="s">
        <v>89</v>
      </c>
      <c r="AC124" s="185">
        <f t="shared" si="77"/>
        <v>40000</v>
      </c>
      <c r="AD124" s="45">
        <v>0</v>
      </c>
      <c r="AE124" s="52">
        <f t="shared" si="71"/>
        <v>532110119</v>
      </c>
      <c r="AF124" s="187">
        <f t="shared" si="85"/>
        <v>33333.333333333336</v>
      </c>
      <c r="AG124" s="188"/>
      <c r="AH124" s="58">
        <f t="shared" si="57"/>
        <v>33333.333333333336</v>
      </c>
      <c r="AI124" s="60">
        <f t="shared" si="92"/>
        <v>40000</v>
      </c>
      <c r="AJ124" s="49" t="str">
        <f t="shared" si="87"/>
        <v>2020-01-31</v>
      </c>
      <c r="AK124" s="189" t="str">
        <f t="shared" si="59"/>
        <v>888532110119</v>
      </c>
      <c r="AL124" s="45" t="str">
        <f t="shared" si="60"/>
        <v>12100000371</v>
      </c>
      <c r="AM124" s="190"/>
      <c r="AN124" s="190"/>
      <c r="AO124" s="45" t="s">
        <v>89</v>
      </c>
      <c r="AP124" s="145" t="s">
        <v>89</v>
      </c>
      <c r="AQ124" s="45"/>
      <c r="AR124" s="45"/>
      <c r="AS124" s="191" t="str">
        <f t="shared" si="88"/>
        <v>888532110119</v>
      </c>
      <c r="AT124" s="189" t="str">
        <f t="shared" si="62"/>
        <v>5532110111</v>
      </c>
      <c r="AU124" s="183" t="str">
        <f t="shared" si="63"/>
        <v>9932110111</v>
      </c>
      <c r="AV124" s="183">
        <f t="shared" si="64"/>
        <v>7</v>
      </c>
      <c r="AW124" s="183" t="str">
        <f t="shared" si="65"/>
        <v>7732110111</v>
      </c>
      <c r="AX124" s="147" t="str">
        <f t="shared" si="66"/>
        <v>77532110119</v>
      </c>
      <c r="AY124" s="183">
        <v>0</v>
      </c>
      <c r="AZ124" s="183">
        <v>0</v>
      </c>
      <c r="BA124" s="43" t="str">
        <f t="shared" si="67"/>
        <v>2020-01-01</v>
      </c>
      <c r="BB124" s="43" t="str">
        <f t="shared" si="68"/>
        <v>2020-01-31</v>
      </c>
      <c r="BC124" s="192" t="s">
        <v>90</v>
      </c>
      <c r="BD124" s="44" t="str">
        <f t="shared" si="89"/>
        <v>a32110111</v>
      </c>
      <c r="BE124" s="189"/>
      <c r="BF124" s="189"/>
      <c r="BG124" s="186"/>
      <c r="BH124" s="174"/>
      <c r="BI124" s="174"/>
      <c r="BJ124" s="174"/>
      <c r="BK124" s="174"/>
      <c r="BL124" s="149"/>
      <c r="BM124" s="149"/>
      <c r="BN124" s="149"/>
      <c r="BO124" s="247">
        <f>SUM(AF120:AF126)</f>
        <v>200000</v>
      </c>
      <c r="BP124" s="328"/>
      <c r="BQ124" s="194"/>
      <c r="BR124" s="194"/>
      <c r="BS124" s="194"/>
      <c r="BT124" s="197"/>
      <c r="BU124" s="357" t="str">
        <f t="shared" ca="1" si="69"/>
        <v>insert into x_t_invoice (TMP_ID,ID,DT, CLIENT_ID,EXTERNAL_ID,CONTRACT_ID,TOTAL_SUM,CURRENCY,DISCOUNT_TYPE,COMMISSION_TYPE,TYPE,LOYAL_CLIENTS,NDS,NDS_PCT,PERSON_ID) values (s_x_t_invoice.NEXTVAL, 32110111, date'2020-01-01',21210000037,'Б-32110111-1',1210000037,40000,'RUR',7,7,'y_invoice',0,1,20, 77532110119);insert into x_t_person (TMP_ID,ID) values (s_x_t_person.NEXTVAL, 77532110119);insert into x_t_act_internal(TMP_ID,ID,DT,CLIENT_ID,INVOICE_ID,HIDDEN,AMOUNT,EXTERNAL_ID,PAYMENT_TERM_DT,IS_LOYAL,TYPE) values (s_x_t_act_internal.NEXTVAL, 4321101111,date'2020-01-09',21210000037, 32110111    ,1,  40000  ,'43211011111',null, 0,'generic');insert into x_t_act_trans(TMP_ID, ACT_ID, CONSUME_ID, AMOUNT, AMOUNT_NDS, AMOUNT_NSP, NETTING, COMMISSION_TYPE) values (s_x_t_act_trans.NEXTVAL, 4321101111,  5532110111, 40000, 6666.66666666666,  0,null, 7);insert into x_t_consume (TMP_ID, ID, PARENT_ORDER_ID) values (s_x_t_consume.NEXTVAL, 5532110111,  9932110111);insert into x_t_order(TMP_ID, ID, SERVICE_ID, SERVICE_ORDER_ID, CLIENT_ID) values (s_x_t_order.NEXTVAL, 9932110111,  7,  7732110111,  532110119 );insert into x_mv_oebs_receipts_2(TMP_ID, INVOICE_EID, SUM, DT, DOC_DATE, COMISS_DATE, PAYMENT_NUMBER, SOURCE_TYPE) values (s_x_mv_oebs_receipts_2.NEXTVAL, 'Б-32110111-1', 40000, date'2020-01-31',date'2020-01-31', null, '888532110119' ,'PAYCASH');insert into x_yt_ar_direct_domain_stats (ID,IS_GRAY,DOMAIN,IS_BLACKLIST,SERVICE_ID,COST,BILLING_EXPORT_ID,FROM_DT,TILL_DT,SERVICE_ORDER_ID) values(s_x_yt_ar_direct_domain_stats.NEXTVAL, 0, 'a32110111', 0,7,3330000000,7732110111,  date'2020-01-01',to_date('2020-01-31'||' '||'23:59:59','YYYY-MM-DD HH24:MI:SS'),7732110111);</v>
      </c>
    </row>
    <row r="125" spans="1:73" s="195" customFormat="1" x14ac:dyDescent="0.35">
      <c r="A125" s="127">
        <v>37</v>
      </c>
      <c r="B125" s="178"/>
      <c r="C125" s="42" t="str">
        <f t="shared" ref="C125:C148" si="93">$H$2&amp;$C$2&amp;$D$2&amp;"00000"&amp;A125</f>
        <v>1210000037</v>
      </c>
      <c r="D125" s="42" t="str">
        <f t="shared" ref="D125:D148" si="94">C125&amp;"/"&amp;MID(YEAR($F$2),3,2)</f>
        <v>1210000037/20</v>
      </c>
      <c r="E125" s="43" t="str">
        <f t="shared" si="70"/>
        <v>2020-01-01</v>
      </c>
      <c r="F125" s="43" t="str">
        <f t="shared" ref="F125:F150" si="95">TEXT(DATE(YEAR($F$2)+1,MONTH($F$2),1),"ГГГГ-ММ-ДД")</f>
        <v>2021-01-01</v>
      </c>
      <c r="G125" s="44" t="str">
        <f t="shared" ref="G125:G148" si="96">$I$2&amp;C125</f>
        <v>21210000037</v>
      </c>
      <c r="H125" s="45">
        <f t="shared" ref="H125:H194" si="97">$C$2</f>
        <v>2</v>
      </c>
      <c r="I125" s="179">
        <v>3</v>
      </c>
      <c r="J125" s="180">
        <f t="shared" si="79"/>
        <v>32110112</v>
      </c>
      <c r="K125" s="42" t="str">
        <f t="shared" ref="K125:K148" si="98">"Б-"&amp;J125&amp;"-1"</f>
        <v>Б-32110112-1</v>
      </c>
      <c r="L125" s="43" t="str">
        <f t="shared" ref="L125:L150" si="99">TEXT(DATE(YEAR($F$2),MONTH($F$2),1),"ГГГГ-ММ-ДД")</f>
        <v>2020-01-01</v>
      </c>
      <c r="M125" s="42" t="s">
        <v>87</v>
      </c>
      <c r="N125" s="181">
        <f t="shared" si="74"/>
        <v>20000</v>
      </c>
      <c r="O125" s="42" t="s">
        <v>88</v>
      </c>
      <c r="P125" s="179">
        <v>1</v>
      </c>
      <c r="Q125" s="42">
        <v>20</v>
      </c>
      <c r="R125" s="198">
        <v>1</v>
      </c>
      <c r="S125" s="198">
        <v>1</v>
      </c>
      <c r="T125" s="52" t="str">
        <f t="shared" si="80"/>
        <v>4321101121</v>
      </c>
      <c r="U125" s="183" t="str">
        <f t="shared" si="81"/>
        <v>43211011211</v>
      </c>
      <c r="V125" s="42">
        <v>1</v>
      </c>
      <c r="W125" s="43" t="str">
        <f t="shared" ca="1" si="82"/>
        <v>2020-01-05</v>
      </c>
      <c r="X125" s="2"/>
      <c r="Y125" s="185">
        <v>20000</v>
      </c>
      <c r="Z125" s="185">
        <f t="shared" si="84"/>
        <v>3333.3333333333321</v>
      </c>
      <c r="AA125" s="42">
        <v>0</v>
      </c>
      <c r="AB125" s="186" t="s">
        <v>89</v>
      </c>
      <c r="AC125" s="185">
        <f t="shared" si="77"/>
        <v>20000</v>
      </c>
      <c r="AD125" s="45">
        <v>0</v>
      </c>
      <c r="AE125" s="52">
        <f t="shared" si="71"/>
        <v>532110120</v>
      </c>
      <c r="AF125" s="187">
        <f t="shared" si="85"/>
        <v>16666.666666666668</v>
      </c>
      <c r="AG125" s="188"/>
      <c r="AH125" s="58">
        <f t="shared" ref="AH125:AH148" si="100">AI125/(1+Q125/100)</f>
        <v>16666.666666666668</v>
      </c>
      <c r="AI125" s="60">
        <f t="shared" si="92"/>
        <v>20000</v>
      </c>
      <c r="AJ125" s="49" t="str">
        <f t="shared" si="87"/>
        <v>2020-01-31</v>
      </c>
      <c r="AK125" s="189" t="str">
        <f t="shared" ref="AK125:AK148" si="101">"888"&amp;AE125</f>
        <v>888532110120</v>
      </c>
      <c r="AL125" s="45" t="str">
        <f t="shared" ref="AL125:AL148" si="102">C125&amp;1</f>
        <v>12100000371</v>
      </c>
      <c r="AM125" s="190"/>
      <c r="AN125" s="190"/>
      <c r="AO125" s="45" t="s">
        <v>89</v>
      </c>
      <c r="AP125" s="145" t="s">
        <v>89</v>
      </c>
      <c r="AQ125" s="45"/>
      <c r="AR125" s="45"/>
      <c r="AS125" s="191" t="str">
        <f t="shared" si="88"/>
        <v>888532110120</v>
      </c>
      <c r="AT125" s="189" t="str">
        <f t="shared" ref="AT125:AT148" si="103">"55"&amp;J125</f>
        <v>5532110112</v>
      </c>
      <c r="AU125" s="183" t="str">
        <f t="shared" ref="AU125:AU148" si="104">"99"&amp;J125</f>
        <v>9932110112</v>
      </c>
      <c r="AV125" s="183">
        <f t="shared" ref="AV125:AV148" si="105">S125</f>
        <v>1</v>
      </c>
      <c r="AW125" s="183" t="str">
        <f t="shared" ref="AW125:AW148" si="106">"77"&amp;J125</f>
        <v>7732110112</v>
      </c>
      <c r="AX125" s="147" t="str">
        <f t="shared" ref="AX125:AX150" si="107">"77"&amp;AE125</f>
        <v>77532110120</v>
      </c>
      <c r="AY125" s="183">
        <v>0</v>
      </c>
      <c r="AZ125" s="183">
        <v>0</v>
      </c>
      <c r="BA125" s="43" t="str">
        <f t="shared" ref="BA125:BA127" si="108">TEXT(DATE(YEAR($F$2),MONTH($F$2),1),"ГГГГ-ММ-ДД")</f>
        <v>2020-01-01</v>
      </c>
      <c r="BB125" s="43" t="str">
        <f t="shared" ref="BB125:BB127" si="109">TEXT(DATE(YEAR($F$2),MONTH($F$2)+1,0),"ГГГГ-ММ-ДД")</f>
        <v>2020-01-31</v>
      </c>
      <c r="BC125" s="192" t="s">
        <v>90</v>
      </c>
      <c r="BD125" s="44" t="str">
        <f t="shared" si="89"/>
        <v>a32110112</v>
      </c>
      <c r="BE125" s="189"/>
      <c r="BF125" s="189"/>
      <c r="BG125" s="186"/>
      <c r="BH125" s="149"/>
      <c r="BI125" s="149"/>
      <c r="BJ125" s="149"/>
      <c r="BK125" s="149"/>
      <c r="BL125" s="149"/>
      <c r="BM125" s="149"/>
      <c r="BN125" s="149"/>
      <c r="BO125" s="243"/>
      <c r="BP125" s="328"/>
      <c r="BQ125" s="194"/>
      <c r="BR125" s="194"/>
      <c r="BS125" s="194"/>
      <c r="BU125" s="357" t="str">
        <f t="shared" ref="BU125:BU150" ca="1" si="110">IF(((LEN(C125)&gt;0) *(C125&lt;&gt;C124)=1), "insert into x_t_contract2(TMP_ID,ID,EXTERNAL_ID,CLIENT_ID) values(s_x_t_contract2.NEXTVAL, "&amp;C125&amp;", '"&amp;D125&amp;"',"&amp;G125&amp;");","")&amp;IF(((LEN(C125)&gt;0) *(C125&lt;&gt;C124)=1), "insert into x_t_contract_collateral(TMP_ID,ID,CONTRACT2_ID,DT,IS_SIGNED) values(s_x_t_contract_collateral.NEXTVAL, "&amp;AL125&amp;", "&amp;C125&amp;", date'"&amp;E125&amp;"', date'"&amp;E125&amp;"');","")&amp;         IF(((LEN(C125)&gt;0) *(C125&lt;&gt;C124)=1),"insert into x_mv_contract_signed_attr (TMP_ID,CONTRACT_ID,COLLATERAL_ID,CODE,VALUE_DT) values (s_x_mv_contract_signed_attr.NEXTVAL, "&amp;C125&amp;", "&amp;AL125&amp;",'FINISH_DT' ,date'"&amp;F125&amp;"');","")&amp;
IF(((LEN(C125)&gt;0) *(C125&lt;&gt;C124)=1), "insert into x_mv_contract_signed_attr_hist(TMP_ID,VALUE_NUM,UPDATE_DT,CONTRACT2_ID,CODE,CL_DT,STAMP,DT) values(s_x_mv_contract_signed_attr_hist.NEXTVAL, "&amp;$E$2&amp;", date'"&amp;E125&amp;"', "&amp;C125&amp;",'FIRM',date'"&amp;E125&amp;"',"&amp;AS125&amp;",date'"&amp;E125&amp;"');","")&amp;IF(((LEN(C125)&gt;0) *(C125&lt;&gt;C124)*($G$2="opt")=1), "insert into x_mv_contract_signed_attr_hist(TMP_ID,VALUE_NUM,UPDATE_DT,CONTRACT2_ID,CODE,CL_DT,STAMP,DT) values(s_x_mv_contract_signed_attr_hist.NEXTVAL, "&amp;H125&amp;", date'"&amp;E125&amp;"', "&amp;C125&amp;",'WHOLESALE_AGENT_PREMIUM_AWARDS_SCALE_TYPE',date'"&amp;E125&amp;"',"&amp;AS125&amp;",date'"&amp;E125&amp;"');","")&amp;IF(((LEN(C125)&gt;0) *(C125&lt;&gt;C124)*($G$2="comm")=1), "insert into x_mv_contract_signed_attr(TMP_ID,VALUE_NUM,CONTRACT_ID,CODE,DT,COLLATERAL_ID) values(s_x_mv_contract_signed_attr.NEXTVAL, "&amp;H125&amp;","&amp;C125&amp;",'COMMISSION_TYPE',date'"&amp;E125&amp;"', "&amp;AL125&amp;");","")&amp;IF(((LEN(C125)&gt;0) *(C125&lt;&gt;C124)*($G$2="opt")=1), "insert into x_mv_contract_signed_attr_hist(TMP_ID,VALUE_NUM,UPDATE_DT,CONTRACT2_ID,CODE,CL_DT,STAMP,DT) values(s_x_mv_contract_signed_attr_hist.NEXTVAL, "&amp;I125&amp;", date'"&amp;E125&amp;"', "&amp;C125&amp;",'PAYMENT_TYPE',date'"&amp;E125&amp;"',"&amp;AS125&amp;",date'"&amp;E125&amp;"');","")&amp;IF(((LEN(C125)&gt;0) *(C125&lt;&gt;C124)*($G$2="comm")=1), "insert into x_mv_contract_signed_attr(TMP_ID,VALUE_NUM,CONTRACT_ID,CODE,DT,COLLATERAL_ID) values(s_x_mv_contract_signed_attr.NEXTVAL,  "&amp;I125&amp;","&amp;C125&amp;",'PAYMENT_TYPE',date'"&amp;E125&amp;"', "&amp;AL125&amp;");","")&amp;IF(LEN(BG125)&gt;0, "insert into x_mv_contract_signed_attr_hist(TMP_ID,VALUE_NUM,UPDATE_DT,CONTRACT2_ID,CODE,CL_DT,STAMP,DT) values(s_x_mv_contract_signed_attr_hist.NEXTVAL, "&amp;BG125&amp;", date'"&amp;E125&amp;"', "&amp;C125&amp;",'AR_PAYMENT_CONTROL_TYPE',date'"&amp;E125&amp;"',"&amp;AS125&amp;",date'"&amp;E125&amp;"');","")&amp;
IF(((LEN(J125)&gt;0) *(J125&lt;&gt;J124)*(N125&lt;&gt;"null")=1), "insert into x_t_invoice (TMP_ID,ID,DT, CLIENT_ID,EXTERNAL_ID,CONTRACT_ID,TOTAL_SUM,CURRENCY,DISCOUNT_TYPE,COMMISSION_TYPE,TYPE,LOYAL_CLIENTS,NDS,NDS_PCT,PERSON_ID) values (s_x_t_invoice.NEXTVAL, "&amp;J125&amp;", date'"&amp;L125&amp;"',"&amp;G125&amp;",'"&amp;K125&amp;"',"&amp;IF((LEN(C125)&gt;0),""&amp;C125&amp;"","null")&amp;","&amp;N125&amp;",'"&amp;O125&amp;"',"&amp;R125&amp;","&amp;R125&amp;",'"&amp;M125&amp;"',"&amp;AD125&amp;","&amp;P125&amp;","&amp;Q125&amp;", "&amp;AX125&amp;");","")&amp;IF(((LEN(AX125)&gt;0) *(AX125&lt;&gt;AX124)=1), "insert into x_t_person (TMP_ID,ID) values (s_x_t_person.NEXTVAL, "&amp;AX125&amp;");","")&amp;
IF(AQ125=1,"insert into x_t_extprops(TMP_ID, CLASSNAME,ATTRNAME,OBJECT_ID,VALUE_NUM) values (s_x_t_extprops.NEXTVAL, 'PersonalAccount', 'subclient_id',"&amp;AR125&amp;" , "&amp;AE125&amp;");insert into x_t_invoice_repayment(TMP_ID, INVOICE_ID,REPAYMENT_INVOICE_ID) values (s_x_t_invoice_repayment.NEXTVAL,"&amp;AR125&amp;" , "&amp;J125&amp;");","")&amp;IF(((LEN(T125)&gt;0) *(T125&lt;&gt;T124)=1), "insert into x_t_act_internal(TMP_ID,ID,DT,CLIENT_ID,INVOICE_ID,HIDDEN,AMOUNT,EXTERNAL_ID,PAYMENT_TERM_DT,IS_LOYAL,TYPE) values (s_x_t_act_internal.NEXTVAL, "&amp;T125&amp;",date'"&amp;W125&amp;"',"&amp;G125&amp;", "&amp;J125&amp;"    ,"&amp;V125&amp;",  "&amp;AC125&amp;"  ,'"&amp;U125&amp;"',"&amp;IF((LEN(X125)&gt;0),"date'"&amp;X125&amp;"'","null")&amp;", "&amp;AD125&amp;",'generic');","")&amp;
IF(((LEN(T125)&gt;0) *(Y125&lt;&gt;"null")=1),"insert into x_t_act_trans(TMP_ID, ACT_ID, CONSUME_ID, AMOUNT, AMOUNT_NDS, AMOUNT_NSP, NETTING, COMMISSION_TYPE) values (s_x_t_act_trans.NEXTVAL, "&amp;T125&amp;",  "&amp;AT125&amp;", "&amp;Y125&amp;", "&amp;Z125&amp;",  "&amp;AA125&amp;","&amp;AB125&amp;", "&amp;S125&amp;");","")&amp;
IF(((LEN(AT125)&gt;0)*(AT125&lt;&gt;AT124)=1),"insert into x_t_consume (TMP_ID, ID, PARENT_ORDER_ID) values (s_x_t_consume.NEXTVAL, "&amp;AT125&amp;",  "&amp;AU125&amp;");","")&amp;
IF(((LEN(AU125)&gt;0)*(AU125&lt;&gt;AU124))=1,"insert into x_t_order(TMP_ID, ID, SERVICE_ID, SERVICE_ORDER_ID, CLIENT_ID) values (s_x_t_order.NEXTVAL, "&amp;AU125&amp;",  "&amp;AV125&amp;",  "&amp;AW125&amp;",  "&amp;AE125&amp;" );","")&amp;IF(LEN(AI125)&gt;0,"insert into x_mv_oebs_receipts_2(TMP_ID, INVOICE_EID, SUM, DT, DOC_DATE, COMISS_DATE, PAYMENT_NUMBER, SOURCE_TYPE) values (s_x_mv_oebs_receipts_2.NEXTVAL, '"&amp;K125&amp;"', "&amp;AI125&amp;", date'"&amp;AJ125&amp;"',date'"&amp;AJ125&amp;"', null, '"&amp;AK125&amp;"' ,'PAYCASH');","")&amp;
IF(((AP125&lt;&gt;AP124)* (AP126&lt;&gt;"null")=1),"insert into x_mv_ui_contract_apex (TMP_ID,CONTRACT_ID,CONTRACT_EID,DT,FINISH_DT,CLIENT_ID,AGENCY_ID) values (s_x_mv_ui_contract_apex.NEXTVAL, "&amp;C125&amp;", '"&amp;D125&amp;"',"&amp;IF((LEN(AM125)&gt;0),"date'"&amp;AM125&amp;"'","null")&amp;", "&amp;IF((LEN(AN125)&gt;0),"date'"&amp;AN125&amp;"'","null")&amp;","&amp;AP125&amp;","&amp;G125&amp;" );","")&amp;IF(AP125&lt;&gt;"null","insert into x_mv_contract_signed_attr (TMP_ID,CONTRACT_ID,COLLATERAL_ID,CODE,KEY_NUM,COLLATERAL_DT,VALUE_NUM) values (s_x_mv_contract_signed_attr.NEXTVAL, "&amp;C125&amp;", "&amp;AL125&amp;",'BRAND_CLIENTS' , "&amp;AE125&amp;", "&amp;IF((LEN(AM125)&gt;0),"date'"&amp;AM125&amp;"'","null")&amp;",  "&amp;AO125&amp;");","")&amp;IF(LEN(BA125)&gt;0,"insert into x_yt_ar_direct_domain_stats (ID,IS_GRAY,DOMAIN,IS_BLACKLIST,SERVICE_ID,COST,BILLING_EXPORT_ID,FROM_DT,TILL_DT,SERVICE_ORDER_ID) values(s_x_yt_ar_direct_domain_stats.NEXTVAL, "&amp;AY125&amp;", '"&amp;BD125&amp;"', "&amp;AZ125&amp;","&amp;AV125&amp;","&amp;BC125&amp;","&amp;AW125&amp;",  date'"&amp;BA125&amp;"',to_date('"&amp;BB125&amp;"'||' '||'23:59:59','YYYY-MM-DD HH24:MI:SS'),"&amp;AW125&amp;");","")&amp;IF(LEN(BE125)&gt;0,"insert into x_yt_fin_docs (ID, CONTRACT_EID, AGENCY_ID, FROM_DT, RECEIVE_DT) values (s_x_yt_fin_docs.NEXTVAL, '"&amp;D125&amp;"', "&amp;G125&amp;", date'"&amp;BE125&amp;"', date'"&amp;BF125&amp;"');","")&amp; IF(((LEN(BL125)&gt;0)*(LEN(BM125)&gt;0)=1), "insert into x_mv_contract_signed_attr_hist(TMP_ID,VALUE_DT,CODE,COLLATERAL_ID,CL_DT,CONTRACT2_ID) values(s_x_mv_contract_signed_attr_hist.NEXTVAL, date'"&amp;AN125&amp;"', 'CONSOLIDATION_FINISH_DT', "&amp;AL125&amp;",date'"&amp;AM125&amp;"',"&amp;C125&amp;");insert into x_mv_contract_signed_attr_hist(TMP_ID,VALUE_NUM,CODE,COLLATERAL_ID,CL_DT,CONTRACT2_ID,KEY_NUM) values(s_x_mv_contract_signed_attr_hist.NEXTVAL, "&amp;AO125&amp;", 'LINKED_REWARD_CONTRACTS', "&amp;AL125&amp;",date'"&amp;AM125&amp;"',"&amp;C125&amp;","&amp;BL125&amp;");","")&amp; IF(((LEN(BL125)&gt;0)*(LEN(BM125)=0)=1), "insert into x_mv_contract_signed_attr_hist(TMP_ID,VALUE_NUM,CODE,COLLATERAL_ID,CL_DT,CONTRACT2_ID,KEY_NUM) values(s_x_mv_contract_signed_attr_hist.NEXTVAL, "&amp;AO125&amp;", 'LINKED_REWARD_CONTRACTS', "&amp;AL125&amp;",date'"&amp;AM125&amp;"',"&amp;C125&amp;","&amp;BL125&amp;");","")&amp;IF(LEN(BM125)&gt;0, "insert into x_mv_contract_signed_attr_hist(TMP_ID,VALUE_NUM,CL_DT,CODE,COLLATERAL_ID,CONTRACT2_ID) values(s_x_mv_contract_signed_attr_hist.NEXTVAL,"&amp;BM125&amp;", date'"&amp;AM125&amp;"','REWARD_CONSOLIDATION_PERIOD', "&amp;AL125&amp;","&amp;C125&amp;");","")&amp;IF(LEN(BN125)&gt;0, "insert into x_mv_contract_signed_attr_hist(TMP_ID,VALUE_NUM,CL_DT,CODE,COLLATERAL_ID,CONTRACT2_ID) values(s_x_mv_contract_signed_attr_hist.NEXTVAL,"&amp;BN125&amp;", date'"&amp;AM125&amp;"','REWARD_CONSOLIDATION_TYPE', "&amp;AL125&amp;","&amp;C125&amp;");","")&amp;IF(LEN(BH125)&gt;0, "insert into x_yt_loyal_domains(TMP_ID,DOMAIN,PERIOD) values(s_x_yt_loyal_domains.NEXTVAL,'"&amp;BD125&amp;"', date'"&amp;BI125&amp;"');","")&amp;IF(LEN(BJ125)&gt;0, "insert into x_yt_new_domains(TMP_ID,DOMAIN,PERIOD) values(s_x_yt_new_domains.NEXTVAL,'"&amp;BD125&amp;"', date'"&amp;BK125&amp;"');","")</f>
        <v>insert into x_t_invoice (TMP_ID,ID,DT, CLIENT_ID,EXTERNAL_ID,CONTRACT_ID,TOTAL_SUM,CURRENCY,DISCOUNT_TYPE,COMMISSION_TYPE,TYPE,LOYAL_CLIENTS,NDS,NDS_PCT,PERSON_ID) values (s_x_t_invoice.NEXTVAL, 32110112, date'2020-01-01',21210000037,'Б-32110112-1',1210000037,20000,'RUR',1,1,'y_invoice',0,1,20, 77532110120);insert into x_t_person (TMP_ID,ID) values (s_x_t_person.NEXTVAL, 77532110120);insert into x_t_act_internal(TMP_ID,ID,DT,CLIENT_ID,INVOICE_ID,HIDDEN,AMOUNT,EXTERNAL_ID,PAYMENT_TERM_DT,IS_LOYAL,TYPE) values (s_x_t_act_internal.NEXTVAL, 4321101121,date'2020-01-05',21210000037, 32110112    ,1,  20000  ,'43211011211',null, 0,'generic');insert into x_t_act_trans(TMP_ID, ACT_ID, CONSUME_ID, AMOUNT, AMOUNT_NDS, AMOUNT_NSP, NETTING, COMMISSION_TYPE) values (s_x_t_act_trans.NEXTVAL, 4321101121,  5532110112, 20000, 3333.33333333333,  0,null, 1);insert into x_t_consume (TMP_ID, ID, PARENT_ORDER_ID) values (s_x_t_consume.NEXTVAL, 5532110112,  9932110112);insert into x_t_order(TMP_ID, ID, SERVICE_ID, SERVICE_ORDER_ID, CLIENT_ID) values (s_x_t_order.NEXTVAL, 9932110112,  1,  7732110112,  532110120 );insert into x_mv_oebs_receipts_2(TMP_ID, INVOICE_EID, SUM, DT, DOC_DATE, COMISS_DATE, PAYMENT_NUMBER, SOURCE_TYPE) values (s_x_mv_oebs_receipts_2.NEXTVAL, 'Б-32110112-1', 20000, date'2020-01-31',date'2020-01-31', null, '888532110120' ,'PAYCASH');insert into x_yt_ar_direct_domain_stats (ID,IS_GRAY,DOMAIN,IS_BLACKLIST,SERVICE_ID,COST,BILLING_EXPORT_ID,FROM_DT,TILL_DT,SERVICE_ORDER_ID) values(s_x_yt_ar_direct_domain_stats.NEXTVAL, 0, 'a32110112', 0,1,3330000000,7732110112,  date'2020-01-01',to_date('2020-01-31'||' '||'23:59:59','YYYY-MM-DD HH24:MI:SS'),7732110112);</v>
      </c>
    </row>
    <row r="126" spans="1:73" s="215" customFormat="1" ht="15" thickBot="1" x14ac:dyDescent="0.4">
      <c r="A126" s="152">
        <v>37</v>
      </c>
      <c r="B126" s="199"/>
      <c r="C126" s="76" t="str">
        <f t="shared" si="93"/>
        <v>1210000037</v>
      </c>
      <c r="D126" s="76" t="str">
        <f t="shared" si="94"/>
        <v>1210000037/20</v>
      </c>
      <c r="E126" s="77" t="str">
        <f t="shared" ref="E126:E150" si="111">TEXT(DATE(YEAR($F$2),MONTH($F$2),1),"ГГГГ-ММ-ДД")</f>
        <v>2020-01-01</v>
      </c>
      <c r="F126" s="77" t="str">
        <f t="shared" si="95"/>
        <v>2021-01-01</v>
      </c>
      <c r="G126" s="78" t="str">
        <f t="shared" si="96"/>
        <v>21210000037</v>
      </c>
      <c r="H126" s="79">
        <f t="shared" si="97"/>
        <v>2</v>
      </c>
      <c r="I126" s="200">
        <v>3</v>
      </c>
      <c r="J126" s="201">
        <f t="shared" si="79"/>
        <v>32110113</v>
      </c>
      <c r="K126" s="76" t="str">
        <f t="shared" si="98"/>
        <v>Б-32110113-1</v>
      </c>
      <c r="L126" s="77" t="str">
        <f t="shared" si="99"/>
        <v>2020-01-01</v>
      </c>
      <c r="M126" s="76" t="s">
        <v>87</v>
      </c>
      <c r="N126" s="202">
        <f t="shared" si="74"/>
        <v>30000</v>
      </c>
      <c r="O126" s="76" t="s">
        <v>88</v>
      </c>
      <c r="P126" s="200">
        <v>1</v>
      </c>
      <c r="Q126" s="76">
        <v>20</v>
      </c>
      <c r="R126" s="201">
        <v>37</v>
      </c>
      <c r="S126" s="201">
        <v>37</v>
      </c>
      <c r="T126" s="81" t="str">
        <f t="shared" si="80"/>
        <v>4321101131</v>
      </c>
      <c r="U126" s="203" t="str">
        <f t="shared" si="81"/>
        <v>43211011311</v>
      </c>
      <c r="V126" s="76">
        <v>1</v>
      </c>
      <c r="W126" s="77" t="str">
        <f t="shared" ca="1" si="82"/>
        <v>2020-01-01</v>
      </c>
      <c r="X126" s="218"/>
      <c r="Y126" s="205">
        <v>30000</v>
      </c>
      <c r="Z126" s="205">
        <f t="shared" si="84"/>
        <v>5000</v>
      </c>
      <c r="AA126" s="76">
        <v>0</v>
      </c>
      <c r="AB126" s="206" t="s">
        <v>89</v>
      </c>
      <c r="AC126" s="205">
        <f t="shared" si="77"/>
        <v>30000</v>
      </c>
      <c r="AD126" s="79">
        <v>0</v>
      </c>
      <c r="AE126" s="81">
        <f t="shared" ref="AE126:AE149" si="112">AE125+1</f>
        <v>532110121</v>
      </c>
      <c r="AF126" s="207">
        <f t="shared" si="85"/>
        <v>25000</v>
      </c>
      <c r="AG126" s="208"/>
      <c r="AH126" s="91">
        <f t="shared" si="100"/>
        <v>12500</v>
      </c>
      <c r="AI126" s="126">
        <f>Y126/2</f>
        <v>15000</v>
      </c>
      <c r="AJ126" s="83" t="str">
        <f t="shared" si="87"/>
        <v>2020-01-31</v>
      </c>
      <c r="AK126" s="209" t="str">
        <f t="shared" si="101"/>
        <v>888532110121</v>
      </c>
      <c r="AL126" s="79" t="str">
        <f t="shared" si="102"/>
        <v>12100000371</v>
      </c>
      <c r="AM126" s="210"/>
      <c r="AN126" s="210"/>
      <c r="AO126" s="79" t="s">
        <v>89</v>
      </c>
      <c r="AP126" s="169" t="s">
        <v>89</v>
      </c>
      <c r="AQ126" s="79"/>
      <c r="AR126" s="79"/>
      <c r="AS126" s="211" t="str">
        <f t="shared" si="88"/>
        <v>888532110121</v>
      </c>
      <c r="AT126" s="209" t="str">
        <f t="shared" si="103"/>
        <v>5532110113</v>
      </c>
      <c r="AU126" s="203" t="str">
        <f t="shared" si="104"/>
        <v>9932110113</v>
      </c>
      <c r="AV126" s="203">
        <f t="shared" si="105"/>
        <v>37</v>
      </c>
      <c r="AW126" s="203" t="str">
        <f t="shared" si="106"/>
        <v>7732110113</v>
      </c>
      <c r="AX126" s="172" t="str">
        <f t="shared" si="107"/>
        <v>77532110121</v>
      </c>
      <c r="AY126" s="203">
        <v>0</v>
      </c>
      <c r="AZ126" s="203">
        <v>0</v>
      </c>
      <c r="BA126" s="77" t="str">
        <f t="shared" si="108"/>
        <v>2020-01-01</v>
      </c>
      <c r="BB126" s="77" t="str">
        <f t="shared" si="109"/>
        <v>2020-01-31</v>
      </c>
      <c r="BC126" s="212" t="s">
        <v>90</v>
      </c>
      <c r="BD126" s="78" t="str">
        <f t="shared" si="89"/>
        <v>a32110113</v>
      </c>
      <c r="BE126" s="209"/>
      <c r="BF126" s="209"/>
      <c r="BG126" s="206"/>
      <c r="BH126" s="174"/>
      <c r="BI126" s="174"/>
      <c r="BJ126" s="174"/>
      <c r="BK126" s="174"/>
      <c r="BL126" s="174"/>
      <c r="BM126" s="174"/>
      <c r="BN126" s="174"/>
      <c r="BO126" s="213"/>
      <c r="BP126" s="329"/>
      <c r="BQ126" s="202"/>
      <c r="BR126" s="214"/>
      <c r="BS126" s="214"/>
      <c r="BU126" s="357" t="str">
        <f t="shared" ca="1" si="110"/>
        <v>insert into x_t_invoice (TMP_ID,ID,DT, CLIENT_ID,EXTERNAL_ID,CONTRACT_ID,TOTAL_SUM,CURRENCY,DISCOUNT_TYPE,COMMISSION_TYPE,TYPE,LOYAL_CLIENTS,NDS,NDS_PCT,PERSON_ID) values (s_x_t_invoice.NEXTVAL, 32110113, date'2020-01-01',21210000037,'Б-32110113-1',1210000037,30000,'RUR',37,37,'y_invoice',0,1,20, 77532110121);insert into x_t_person (TMP_ID,ID) values (s_x_t_person.NEXTVAL, 77532110121);insert into x_t_act_internal(TMP_ID,ID,DT,CLIENT_ID,INVOICE_ID,HIDDEN,AMOUNT,EXTERNAL_ID,PAYMENT_TERM_DT,IS_LOYAL,TYPE) values (s_x_t_act_internal.NEXTVAL, 4321101131,date'2020-01-01',21210000037, 32110113    ,1,  30000  ,'43211011311',null, 0,'generic');insert into x_t_act_trans(TMP_ID, ACT_ID, CONSUME_ID, AMOUNT, AMOUNT_NDS, AMOUNT_NSP, NETTING, COMMISSION_TYPE) values (s_x_t_act_trans.NEXTVAL, 4321101131,  5532110113, 30000, 5000,  0,null, 37);insert into x_t_consume (TMP_ID, ID, PARENT_ORDER_ID) values (s_x_t_consume.NEXTVAL, 5532110113,  9932110113);insert into x_t_order(TMP_ID, ID, SERVICE_ID, SERVICE_ORDER_ID, CLIENT_ID) values (s_x_t_order.NEXTVAL, 9932110113,  37,  7732110113,  532110121 );insert into x_mv_oebs_receipts_2(TMP_ID, INVOICE_EID, SUM, DT, DOC_DATE, COMISS_DATE, PAYMENT_NUMBER, SOURCE_TYPE) values (s_x_mv_oebs_receipts_2.NEXTVAL, 'Б-32110113-1', 15000, date'2020-01-31',date'2020-01-31', null, '888532110121' ,'PAYCASH');insert into x_yt_ar_direct_domain_stats (ID,IS_GRAY,DOMAIN,IS_BLACKLIST,SERVICE_ID,COST,BILLING_EXPORT_ID,FROM_DT,TILL_DT,SERVICE_ORDER_ID) values(s_x_yt_ar_direct_domain_stats.NEXTVAL, 0, 'a32110113', 0,37,3330000000,7732110113,  date'2020-01-01',to_date('2020-01-31'||' '||'23:59:59','YYYY-MM-DD HH24:MI:SS'),7732110113);</v>
      </c>
    </row>
    <row r="127" spans="1:73" s="151" customFormat="1" ht="15.5" customHeight="1" x14ac:dyDescent="0.35">
      <c r="A127" s="127">
        <v>38</v>
      </c>
      <c r="B127" s="128"/>
      <c r="C127" s="129" t="str">
        <f t="shared" si="93"/>
        <v>1210000038</v>
      </c>
      <c r="D127" s="129" t="str">
        <f t="shared" si="94"/>
        <v>1210000038/20</v>
      </c>
      <c r="E127" s="130" t="str">
        <f t="shared" si="111"/>
        <v>2020-01-01</v>
      </c>
      <c r="F127" s="130" t="str">
        <f t="shared" si="95"/>
        <v>2021-01-01</v>
      </c>
      <c r="G127" s="131" t="str">
        <f t="shared" si="96"/>
        <v>21210000038</v>
      </c>
      <c r="H127" s="132">
        <f t="shared" si="97"/>
        <v>2</v>
      </c>
      <c r="I127" s="133">
        <v>3</v>
      </c>
      <c r="J127" s="136">
        <f t="shared" si="79"/>
        <v>32110114</v>
      </c>
      <c r="K127" s="129" t="str">
        <f t="shared" si="98"/>
        <v>Б-32110114-1</v>
      </c>
      <c r="L127" s="43" t="str">
        <f t="shared" si="99"/>
        <v>2020-01-01</v>
      </c>
      <c r="M127" s="129" t="s">
        <v>87</v>
      </c>
      <c r="N127" s="135">
        <f t="shared" si="74"/>
        <v>30000</v>
      </c>
      <c r="O127" s="129" t="s">
        <v>88</v>
      </c>
      <c r="P127" s="133">
        <v>1</v>
      </c>
      <c r="Q127" s="129">
        <v>20</v>
      </c>
      <c r="R127" s="219">
        <f t="shared" ref="R127:R132" si="113">S127</f>
        <v>7</v>
      </c>
      <c r="S127" s="219">
        <v>7</v>
      </c>
      <c r="T127" s="52" t="str">
        <f t="shared" si="80"/>
        <v>4321101141</v>
      </c>
      <c r="U127" s="137" t="str">
        <f t="shared" si="81"/>
        <v>43211011411</v>
      </c>
      <c r="V127" s="129">
        <v>1</v>
      </c>
      <c r="W127" s="130" t="str">
        <f t="shared" ca="1" si="82"/>
        <v>2020-01-05</v>
      </c>
      <c r="X127" s="138" t="str">
        <f>TEXT(DATE(YEAR($F$2),MONTH($F$2)+2,1),"ГГГГ-ММ-ДД")</f>
        <v>2020-03-01</v>
      </c>
      <c r="Y127" s="139">
        <v>30000</v>
      </c>
      <c r="Z127" s="139">
        <f t="shared" si="84"/>
        <v>5000</v>
      </c>
      <c r="AA127" s="129">
        <v>0</v>
      </c>
      <c r="AB127" s="140" t="s">
        <v>89</v>
      </c>
      <c r="AC127" s="139">
        <f t="shared" si="77"/>
        <v>30000</v>
      </c>
      <c r="AD127" s="132">
        <v>0</v>
      </c>
      <c r="AE127" s="52">
        <f t="shared" si="112"/>
        <v>532110122</v>
      </c>
      <c r="AF127" s="141">
        <f t="shared" si="85"/>
        <v>25000</v>
      </c>
      <c r="AG127" s="220"/>
      <c r="AH127" s="58">
        <f t="shared" si="100"/>
        <v>12500</v>
      </c>
      <c r="AI127" s="125">
        <f>Y127/2</f>
        <v>15000</v>
      </c>
      <c r="AJ127" s="49" t="str">
        <f t="shared" si="87"/>
        <v>2020-01-31</v>
      </c>
      <c r="AK127" s="143" t="str">
        <f t="shared" si="101"/>
        <v>888532110122</v>
      </c>
      <c r="AL127" s="132" t="str">
        <f t="shared" si="102"/>
        <v>12100000381</v>
      </c>
      <c r="AM127" s="144"/>
      <c r="AN127" s="144"/>
      <c r="AO127" s="132" t="s">
        <v>89</v>
      </c>
      <c r="AP127" s="145" t="s">
        <v>89</v>
      </c>
      <c r="AQ127" s="132"/>
      <c r="AR127" s="132"/>
      <c r="AS127" s="146" t="str">
        <f t="shared" si="88"/>
        <v>888532110122</v>
      </c>
      <c r="AT127" s="143" t="str">
        <f t="shared" si="103"/>
        <v>5532110114</v>
      </c>
      <c r="AU127" s="137" t="str">
        <f t="shared" si="104"/>
        <v>9932110114</v>
      </c>
      <c r="AV127" s="137">
        <f t="shared" si="105"/>
        <v>7</v>
      </c>
      <c r="AW127" s="137" t="str">
        <f t="shared" si="106"/>
        <v>7732110114</v>
      </c>
      <c r="AX127" s="147" t="str">
        <f t="shared" si="107"/>
        <v>77532110122</v>
      </c>
      <c r="AY127" s="137">
        <v>0</v>
      </c>
      <c r="AZ127" s="137">
        <v>0</v>
      </c>
      <c r="BA127" s="43" t="str">
        <f t="shared" si="108"/>
        <v>2020-01-01</v>
      </c>
      <c r="BB127" s="130" t="str">
        <f t="shared" si="109"/>
        <v>2020-01-31</v>
      </c>
      <c r="BC127" s="148" t="s">
        <v>90</v>
      </c>
      <c r="BD127" s="131" t="str">
        <f t="shared" si="89"/>
        <v>a32110114</v>
      </c>
      <c r="BE127" s="143"/>
      <c r="BF127" s="143"/>
      <c r="BG127" s="140"/>
      <c r="BH127" s="149"/>
      <c r="BI127" s="149"/>
      <c r="BJ127" s="149"/>
      <c r="BK127" s="149"/>
      <c r="BL127" s="149"/>
      <c r="BM127" s="149"/>
      <c r="BN127" s="149"/>
      <c r="BO127" s="229" t="s">
        <v>156</v>
      </c>
      <c r="BP127" s="229">
        <v>7</v>
      </c>
      <c r="BQ127" s="150">
        <f>SUM(AF129:AF132)+AF127</f>
        <v>158333.33333333334</v>
      </c>
      <c r="BR127" s="150">
        <f>BQ127*0.05</f>
        <v>7916.6666666666679</v>
      </c>
      <c r="BS127" s="150" t="s">
        <v>152</v>
      </c>
      <c r="BU127" s="357" t="str">
        <f t="shared" ca="1" si="110"/>
        <v>insert into x_t_contract2(TMP_ID,ID,EXTERNAL_ID,CLIENT_ID) values(s_x_t_contract2.NEXTVAL, 1210000038, '1210000038/20',21210000038);insert into x_t_contract_collateral(TMP_ID,ID,CONTRACT2_ID,DT,IS_SIGNED) values(s_x_t_contract_collateral.NEXTVAL, 12100000381, 1210000038, date'2020-01-01', date'2020-01-01');insert into x_mv_contract_signed_attr (TMP_ID,CONTRACT_ID,COLLATERAL_ID,CODE,VALUE_DT) values (s_x_mv_contract_signed_attr.NEXTVAL, 1210000038, 12100000381,'FINISH_DT' ,date'2021-01-01');insert into x_mv_contract_signed_attr_hist(TMP_ID,VALUE_NUM,UPDATE_DT,CONTRACT2_ID,CODE,CL_DT,STAMP,DT) values(s_x_mv_contract_signed_attr_hist.NEXTVAL, 1, date'2020-01-01', 1210000038,'FIRM',date'2020-01-01',888532110122,date'2020-01-01');insert into x_mv_contract_signed_attr_hist(TMP_ID,VALUE_NUM,UPDATE_DT,CONTRACT2_ID,CODE,CL_DT,STAMP,DT) values(s_x_mv_contract_signed_attr_hist.NEXTVAL, 2, date'2020-01-01', 1210000038,'WHOLESALE_AGENT_PREMIUM_AWARDS_SCALE_TYPE',date'2020-01-01',888532110122,date'2020-01-01');insert into x_mv_contract_signed_attr_hist(TMP_ID,VALUE_NUM,UPDATE_DT,CONTRACT2_ID,CODE,CL_DT,STAMP,DT) values(s_x_mv_contract_signed_attr_hist.NEXTVAL, 3, date'2020-01-01', 1210000038,'PAYMENT_TYPE',date'2020-01-01',888532110122,date'2020-01-01');insert into x_t_invoice (TMP_ID,ID,DT, CLIENT_ID,EXTERNAL_ID,CONTRACT_ID,TOTAL_SUM,CURRENCY,DISCOUNT_TYPE,COMMISSION_TYPE,TYPE,LOYAL_CLIENTS,NDS,NDS_PCT,PERSON_ID) values (s_x_t_invoice.NEXTVAL, 32110114, date'2020-01-01',21210000038,'Б-32110114-1',1210000038,30000,'RUR',7,7,'y_invoice',0,1,20, 77532110122);insert into x_t_person (TMP_ID,ID) values (s_x_t_person.NEXTVAL, 77532110122);insert into x_t_act_internal(TMP_ID,ID,DT,CLIENT_ID,INVOICE_ID,HIDDEN,AMOUNT,EXTERNAL_ID,PAYMENT_TERM_DT,IS_LOYAL,TYPE) values (s_x_t_act_internal.NEXTVAL, 4321101141,date'2020-01-05',21210000038, 32110114    ,1,  30000  ,'43211011411',date'2020-03-01', 0,'generic');insert into x_t_act_trans(TMP_ID, ACT_ID, CONSUME_ID, AMOUNT, AMOUNT_NDS, AMOUNT_NSP, NETTING, COMMISSION_TYPE) values (s_x_t_act_trans.NEXTVAL, 4321101141,  5532110114, 30000, 5000,  0,null, 7);insert into x_t_consume (TMP_ID, ID, PARENT_ORDER_ID) values (s_x_t_consume.NEXTVAL, 5532110114,  9932110114);insert into x_t_order(TMP_ID, ID, SERVICE_ID, SERVICE_ORDER_ID, CLIENT_ID) values (s_x_t_order.NEXTVAL, 9932110114,  7,  7732110114,  532110122 );insert into x_mv_oebs_receipts_2(TMP_ID, INVOICE_EID, SUM, DT, DOC_DATE, COMISS_DATE, PAYMENT_NUMBER, SOURCE_TYPE) values (s_x_mv_oebs_receipts_2.NEXTVAL, 'Б-32110114-1', 15000, date'2020-01-31',date'2020-01-31', null, '888532110122' ,'PAYCASH');insert into x_yt_ar_direct_domain_stats (ID,IS_GRAY,DOMAIN,IS_BLACKLIST,SERVICE_ID,COST,BILLING_EXPORT_ID,FROM_DT,TILL_DT,SERVICE_ORDER_ID) values(s_x_yt_ar_direct_domain_stats.NEXTVAL, 0, 'a32110114', 0,7,3330000000,7732110114,  date'2020-01-01',to_date('2020-01-31'||' '||'23:59:59','YYYY-MM-DD HH24:MI:SS'),7732110114);</v>
      </c>
    </row>
    <row r="128" spans="1:73" s="151" customFormat="1" ht="15.5" customHeight="1" thickBot="1" x14ac:dyDescent="0.4">
      <c r="A128" s="127">
        <v>38</v>
      </c>
      <c r="B128" s="128"/>
      <c r="C128" s="129" t="str">
        <f t="shared" si="93"/>
        <v>1210000038</v>
      </c>
      <c r="D128" s="129" t="str">
        <f t="shared" si="94"/>
        <v>1210000038/20</v>
      </c>
      <c r="E128" s="130" t="str">
        <f t="shared" si="111"/>
        <v>2020-01-01</v>
      </c>
      <c r="F128" s="130" t="str">
        <f t="shared" si="95"/>
        <v>2021-01-01</v>
      </c>
      <c r="G128" s="131" t="str">
        <f t="shared" si="96"/>
        <v>21210000038</v>
      </c>
      <c r="H128" s="132">
        <f t="shared" si="97"/>
        <v>2</v>
      </c>
      <c r="I128" s="133">
        <v>3</v>
      </c>
      <c r="J128" s="136">
        <f>J127</f>
        <v>32110114</v>
      </c>
      <c r="K128" s="129" t="str">
        <f t="shared" si="98"/>
        <v>Б-32110114-1</v>
      </c>
      <c r="L128" s="43" t="str">
        <f t="shared" si="99"/>
        <v>2020-01-01</v>
      </c>
      <c r="M128" s="129" t="s">
        <v>87</v>
      </c>
      <c r="N128" s="135" t="str">
        <f t="shared" si="74"/>
        <v>null</v>
      </c>
      <c r="O128" s="129" t="s">
        <v>88</v>
      </c>
      <c r="P128" s="133">
        <v>1</v>
      </c>
      <c r="Q128" s="129">
        <v>20</v>
      </c>
      <c r="R128" s="219">
        <f t="shared" si="113"/>
        <v>7</v>
      </c>
      <c r="S128" s="219">
        <v>7</v>
      </c>
      <c r="T128" s="104"/>
      <c r="U128" s="221"/>
      <c r="V128" s="129">
        <v>1</v>
      </c>
      <c r="W128" s="130" t="str">
        <f ca="1">W127</f>
        <v>2020-01-05</v>
      </c>
      <c r="X128" s="138"/>
      <c r="Y128" s="136" t="s">
        <v>89</v>
      </c>
      <c r="Z128" s="136" t="s">
        <v>89</v>
      </c>
      <c r="AA128" s="129">
        <v>0</v>
      </c>
      <c r="AB128" s="140" t="s">
        <v>89</v>
      </c>
      <c r="AC128" s="222" t="str">
        <f t="shared" si="77"/>
        <v>null</v>
      </c>
      <c r="AD128" s="132">
        <v>0</v>
      </c>
      <c r="AE128" s="52">
        <f t="shared" si="112"/>
        <v>532110123</v>
      </c>
      <c r="AF128" s="141"/>
      <c r="AG128" s="220"/>
      <c r="AH128" s="58"/>
      <c r="AI128" s="125">
        <f>AI127</f>
        <v>15000</v>
      </c>
      <c r="AJ128" s="112" t="str">
        <f>TEXT(DATE(YEAR($F$2),MONTH($F$2)+2,0),"ГГГГ-ММ-ДД")</f>
        <v>2020-02-29</v>
      </c>
      <c r="AK128" s="143" t="str">
        <f t="shared" si="101"/>
        <v>888532110123</v>
      </c>
      <c r="AL128" s="132" t="str">
        <f t="shared" si="102"/>
        <v>12100000381</v>
      </c>
      <c r="AM128" s="144"/>
      <c r="AN128" s="144"/>
      <c r="AO128" s="132" t="s">
        <v>89</v>
      </c>
      <c r="AP128" s="145" t="s">
        <v>89</v>
      </c>
      <c r="AQ128" s="132"/>
      <c r="AR128" s="132"/>
      <c r="AS128" s="146" t="str">
        <f t="shared" si="88"/>
        <v>888532110123</v>
      </c>
      <c r="AT128" s="143" t="str">
        <f t="shared" si="103"/>
        <v>5532110114</v>
      </c>
      <c r="AU128" s="137" t="str">
        <f t="shared" si="104"/>
        <v>9932110114</v>
      </c>
      <c r="AV128" s="137">
        <f t="shared" si="105"/>
        <v>7</v>
      </c>
      <c r="AW128" s="137" t="str">
        <f t="shared" si="106"/>
        <v>7732110114</v>
      </c>
      <c r="AX128" s="147" t="str">
        <f t="shared" si="107"/>
        <v>77532110123</v>
      </c>
      <c r="AY128" s="137">
        <v>0</v>
      </c>
      <c r="AZ128" s="137">
        <v>0</v>
      </c>
      <c r="BA128" s="138"/>
      <c r="BB128" s="138"/>
      <c r="BC128" s="148" t="s">
        <v>90</v>
      </c>
      <c r="BD128" s="131" t="str">
        <f t="shared" si="89"/>
        <v>a32110114</v>
      </c>
      <c r="BE128" s="143"/>
      <c r="BF128" s="143"/>
      <c r="BG128" s="140"/>
      <c r="BH128" s="174"/>
      <c r="BI128" s="174"/>
      <c r="BJ128" s="174"/>
      <c r="BK128" s="174"/>
      <c r="BL128" s="149"/>
      <c r="BM128" s="149"/>
      <c r="BN128" s="149"/>
      <c r="BO128" s="361" t="s">
        <v>157</v>
      </c>
      <c r="BP128" s="229">
        <v>1</v>
      </c>
      <c r="BQ128" s="150">
        <f>AF133</f>
        <v>16666.666666666668</v>
      </c>
      <c r="BR128" s="150">
        <f>BQ128*0.13</f>
        <v>2166.666666666667</v>
      </c>
      <c r="BS128" s="150" t="s">
        <v>152</v>
      </c>
      <c r="BU128" s="357" t="str">
        <f t="shared" si="110"/>
        <v>insert into x_t_person (TMP_ID,ID) values (s_x_t_person.NEXTVAL, 77532110123);insert into x_mv_oebs_receipts_2(TMP_ID, INVOICE_EID, SUM, DT, DOC_DATE, COMISS_DATE, PAYMENT_NUMBER, SOURCE_TYPE) values (s_x_mv_oebs_receipts_2.NEXTVAL, 'Б-32110114-1', 15000, date'2020-02-29',date'2020-02-29', null, '888532110123' ,'PAYCASH');</v>
      </c>
    </row>
    <row r="129" spans="1:73" s="151" customFormat="1" ht="15" thickBot="1" x14ac:dyDescent="0.4">
      <c r="A129" s="127">
        <v>38</v>
      </c>
      <c r="B129" s="128"/>
      <c r="C129" s="129" t="str">
        <f t="shared" si="93"/>
        <v>1210000038</v>
      </c>
      <c r="D129" s="129" t="str">
        <f t="shared" si="94"/>
        <v>1210000038/20</v>
      </c>
      <c r="E129" s="130" t="str">
        <f t="shared" si="111"/>
        <v>2020-01-01</v>
      </c>
      <c r="F129" s="130" t="str">
        <f t="shared" si="95"/>
        <v>2021-01-01</v>
      </c>
      <c r="G129" s="131" t="str">
        <f t="shared" si="96"/>
        <v>21210000038</v>
      </c>
      <c r="H129" s="132">
        <f t="shared" si="97"/>
        <v>2</v>
      </c>
      <c r="I129" s="133">
        <v>3</v>
      </c>
      <c r="J129" s="134">
        <f>J127+1</f>
        <v>32110115</v>
      </c>
      <c r="K129" s="129" t="str">
        <f t="shared" si="98"/>
        <v>Б-32110115-1</v>
      </c>
      <c r="L129" s="43" t="str">
        <f t="shared" si="99"/>
        <v>2020-01-01</v>
      </c>
      <c r="M129" s="129" t="s">
        <v>87</v>
      </c>
      <c r="N129" s="135">
        <f t="shared" si="74"/>
        <v>40000</v>
      </c>
      <c r="O129" s="129" t="s">
        <v>88</v>
      </c>
      <c r="P129" s="133">
        <v>1</v>
      </c>
      <c r="Q129" s="129">
        <v>20</v>
      </c>
      <c r="R129" s="219">
        <f t="shared" si="113"/>
        <v>7</v>
      </c>
      <c r="S129" s="219">
        <v>7</v>
      </c>
      <c r="T129" s="52" t="str">
        <f t="shared" ref="T129:T148" si="114">$K$2&amp;J129&amp;"1"</f>
        <v>4321101151</v>
      </c>
      <c r="U129" s="137" t="str">
        <f t="shared" ref="U129:U148" si="115">T129&amp;1</f>
        <v>43211011511</v>
      </c>
      <c r="V129" s="129">
        <v>1</v>
      </c>
      <c r="W129" s="130" t="str">
        <f t="shared" ref="W129:W150" ca="1" si="116">TEXT(DATE(YEAR($F$2),MONTH($F$2),RANDBETWEEN(1,9)),"ГГГГ-ММ-ДД")</f>
        <v>2020-01-09</v>
      </c>
      <c r="X129" s="138" t="str">
        <f t="shared" ref="X129:X134" si="117">TEXT(DATE(YEAR($F$2),MONTH($F$2)+1,1),"ГГГГ-ММ-ДД")</f>
        <v>2020-02-01</v>
      </c>
      <c r="Y129" s="139">
        <v>40000</v>
      </c>
      <c r="Z129" s="139">
        <f>Y129-(Y129/1.2)</f>
        <v>6666.6666666666642</v>
      </c>
      <c r="AA129" s="129">
        <v>0</v>
      </c>
      <c r="AB129" s="140" t="s">
        <v>89</v>
      </c>
      <c r="AC129" s="139">
        <f t="shared" si="77"/>
        <v>40000</v>
      </c>
      <c r="AD129" s="132">
        <v>0</v>
      </c>
      <c r="AE129" s="52">
        <f t="shared" si="112"/>
        <v>532110124</v>
      </c>
      <c r="AF129" s="141">
        <f t="shared" ref="AF129:AF137" si="118">Y129-Z129</f>
        <v>33333.333333333336</v>
      </c>
      <c r="AG129" s="220"/>
      <c r="AH129" s="58">
        <f t="shared" si="100"/>
        <v>33333.333333333336</v>
      </c>
      <c r="AI129" s="60">
        <f>Y129</f>
        <v>40000</v>
      </c>
      <c r="AJ129" s="49" t="str">
        <f t="shared" ref="AJ129:AJ134" si="119">TEXT(DATE(YEAR($F$2),MONTH($F$2)+1,0),"ГГГГ-ММ-ДД")</f>
        <v>2020-01-31</v>
      </c>
      <c r="AK129" s="143" t="str">
        <f t="shared" si="101"/>
        <v>888532110124</v>
      </c>
      <c r="AL129" s="132" t="str">
        <f t="shared" si="102"/>
        <v>12100000381</v>
      </c>
      <c r="AM129" s="144"/>
      <c r="AN129" s="144"/>
      <c r="AO129" s="132" t="s">
        <v>89</v>
      </c>
      <c r="AP129" s="145" t="s">
        <v>89</v>
      </c>
      <c r="AQ129" s="132"/>
      <c r="AR129" s="132"/>
      <c r="AS129" s="146" t="str">
        <f t="shared" si="88"/>
        <v>888532110124</v>
      </c>
      <c r="AT129" s="143" t="str">
        <f t="shared" si="103"/>
        <v>5532110115</v>
      </c>
      <c r="AU129" s="137" t="str">
        <f t="shared" si="104"/>
        <v>9932110115</v>
      </c>
      <c r="AV129" s="137">
        <f t="shared" si="105"/>
        <v>7</v>
      </c>
      <c r="AW129" s="137" t="str">
        <f t="shared" si="106"/>
        <v>7732110115</v>
      </c>
      <c r="AX129" s="147" t="str">
        <f t="shared" si="107"/>
        <v>77532110124</v>
      </c>
      <c r="AY129" s="137">
        <v>0</v>
      </c>
      <c r="AZ129" s="137">
        <v>0</v>
      </c>
      <c r="BA129" s="43" t="str">
        <f t="shared" ref="BA129:BA150" si="120">TEXT(DATE(YEAR($F$2),MONTH($F$2),1),"ГГГГ-ММ-ДД")</f>
        <v>2020-01-01</v>
      </c>
      <c r="BB129" s="130" t="str">
        <f t="shared" ref="BB129:BB150" si="121">TEXT(DATE(YEAR($F$2),MONTH($F$2)+1,0),"ГГГГ-ММ-ДД")</f>
        <v>2020-01-31</v>
      </c>
      <c r="BC129" s="148" t="s">
        <v>90</v>
      </c>
      <c r="BD129" s="131" t="str">
        <f t="shared" si="89"/>
        <v>a32110115</v>
      </c>
      <c r="BE129" s="143"/>
      <c r="BF129" s="143"/>
      <c r="BG129" s="140"/>
      <c r="BH129" s="149"/>
      <c r="BI129" s="149"/>
      <c r="BJ129" s="149"/>
      <c r="BK129" s="149"/>
      <c r="BL129" s="149"/>
      <c r="BM129" s="149"/>
      <c r="BN129" s="149"/>
      <c r="BO129" s="229" t="s">
        <v>158</v>
      </c>
      <c r="BP129" s="228">
        <v>37</v>
      </c>
      <c r="BQ129" s="175">
        <f>AF134</f>
        <v>25000</v>
      </c>
      <c r="BR129" s="175">
        <f>BQ129*0.11</f>
        <v>2750</v>
      </c>
      <c r="BS129" s="175" t="s">
        <v>152</v>
      </c>
      <c r="BU129" s="357" t="str">
        <f t="shared" ca="1" si="110"/>
        <v>insert into x_t_invoice (TMP_ID,ID,DT, CLIENT_ID,EXTERNAL_ID,CONTRACT_ID,TOTAL_SUM,CURRENCY,DISCOUNT_TYPE,COMMISSION_TYPE,TYPE,LOYAL_CLIENTS,NDS,NDS_PCT,PERSON_ID) values (s_x_t_invoice.NEXTVAL, 32110115, date'2020-01-01',21210000038,'Б-32110115-1',1210000038,40000,'RUR',7,7,'y_invoice',0,1,20, 77532110124);insert into x_t_person (TMP_ID,ID) values (s_x_t_person.NEXTVAL, 77532110124);insert into x_t_act_internal(TMP_ID,ID,DT,CLIENT_ID,INVOICE_ID,HIDDEN,AMOUNT,EXTERNAL_ID,PAYMENT_TERM_DT,IS_LOYAL,TYPE) values (s_x_t_act_internal.NEXTVAL, 4321101151,date'2020-01-09',21210000038, 32110115    ,1,  40000  ,'43211011511',date'2020-02-01', 0,'generic');insert into x_t_act_trans(TMP_ID, ACT_ID, CONSUME_ID, AMOUNT, AMOUNT_NDS, AMOUNT_NSP, NETTING, COMMISSION_TYPE) values (s_x_t_act_trans.NEXTVAL, 4321101151,  5532110115, 40000, 6666.66666666666,  0,null, 7);insert into x_t_consume (TMP_ID, ID, PARENT_ORDER_ID) values (s_x_t_consume.NEXTVAL, 5532110115,  9932110115);insert into x_t_order(TMP_ID, ID, SERVICE_ID, SERVICE_ORDER_ID, CLIENT_ID) values (s_x_t_order.NEXTVAL, 9932110115,  7,  7732110115,  532110124 );insert into x_mv_oebs_receipts_2(TMP_ID, INVOICE_EID, SUM, DT, DOC_DATE, COMISS_DATE, PAYMENT_NUMBER, SOURCE_TYPE) values (s_x_mv_oebs_receipts_2.NEXTVAL, 'Б-32110115-1', 40000, date'2020-01-31',date'2020-01-31', null, '888532110124' ,'PAYCASH');insert into x_yt_ar_direct_domain_stats (ID,IS_GRAY,DOMAIN,IS_BLACKLIST,SERVICE_ID,COST,BILLING_EXPORT_ID,FROM_DT,TILL_DT,SERVICE_ORDER_ID) values(s_x_yt_ar_direct_domain_stats.NEXTVAL, 0, 'a32110115', 0,7,3330000000,7732110115,  date'2020-01-01',to_date('2020-01-31'||' '||'23:59:59','YYYY-MM-DD HH24:MI:SS'),7732110115);</v>
      </c>
    </row>
    <row r="130" spans="1:73" s="151" customFormat="1" x14ac:dyDescent="0.35">
      <c r="A130" s="127">
        <v>38</v>
      </c>
      <c r="B130" s="128"/>
      <c r="C130" s="129" t="str">
        <f t="shared" si="93"/>
        <v>1210000038</v>
      </c>
      <c r="D130" s="129" t="str">
        <f t="shared" si="94"/>
        <v>1210000038/20</v>
      </c>
      <c r="E130" s="130" t="str">
        <f t="shared" si="111"/>
        <v>2020-01-01</v>
      </c>
      <c r="F130" s="130" t="str">
        <f t="shared" si="95"/>
        <v>2021-01-01</v>
      </c>
      <c r="G130" s="131" t="str">
        <f t="shared" si="96"/>
        <v>21210000038</v>
      </c>
      <c r="H130" s="132">
        <f t="shared" si="97"/>
        <v>2</v>
      </c>
      <c r="I130" s="133">
        <v>3</v>
      </c>
      <c r="J130" s="134">
        <f t="shared" si="79"/>
        <v>32110116</v>
      </c>
      <c r="K130" s="129" t="str">
        <f t="shared" si="98"/>
        <v>Б-32110116-1</v>
      </c>
      <c r="L130" s="43" t="str">
        <f t="shared" si="99"/>
        <v>2020-01-01</v>
      </c>
      <c r="M130" s="129" t="s">
        <v>87</v>
      </c>
      <c r="N130" s="135">
        <f t="shared" si="74"/>
        <v>40000</v>
      </c>
      <c r="O130" s="129" t="s">
        <v>88</v>
      </c>
      <c r="P130" s="133">
        <v>1</v>
      </c>
      <c r="Q130" s="129">
        <v>20</v>
      </c>
      <c r="R130" s="219">
        <f t="shared" si="113"/>
        <v>7</v>
      </c>
      <c r="S130" s="219">
        <v>7</v>
      </c>
      <c r="T130" s="52" t="str">
        <f t="shared" si="114"/>
        <v>4321101161</v>
      </c>
      <c r="U130" s="137" t="str">
        <f t="shared" si="115"/>
        <v>43211011611</v>
      </c>
      <c r="V130" s="129">
        <v>1</v>
      </c>
      <c r="W130" s="130" t="str">
        <f t="shared" ca="1" si="116"/>
        <v>2020-01-01</v>
      </c>
      <c r="X130" s="138" t="str">
        <f t="shared" si="117"/>
        <v>2020-02-01</v>
      </c>
      <c r="Y130" s="139">
        <v>40000</v>
      </c>
      <c r="Z130" s="139">
        <f t="shared" ref="Z130:Z150" si="122">Y130-(Y130/1.2)</f>
        <v>6666.6666666666642</v>
      </c>
      <c r="AA130" s="129">
        <v>0</v>
      </c>
      <c r="AB130" s="140" t="s">
        <v>89</v>
      </c>
      <c r="AC130" s="139">
        <f t="shared" si="77"/>
        <v>40000</v>
      </c>
      <c r="AD130" s="132">
        <v>0</v>
      </c>
      <c r="AE130" s="52">
        <f t="shared" si="112"/>
        <v>532110125</v>
      </c>
      <c r="AF130" s="141">
        <f t="shared" si="118"/>
        <v>33333.333333333336</v>
      </c>
      <c r="AG130" s="220"/>
      <c r="AH130" s="58">
        <f t="shared" si="100"/>
        <v>33333.333333333336</v>
      </c>
      <c r="AI130" s="60">
        <f>Y130</f>
        <v>40000</v>
      </c>
      <c r="AJ130" s="49" t="str">
        <f t="shared" si="119"/>
        <v>2020-01-31</v>
      </c>
      <c r="AK130" s="143" t="str">
        <f t="shared" si="101"/>
        <v>888532110125</v>
      </c>
      <c r="AL130" s="132" t="str">
        <f t="shared" si="102"/>
        <v>12100000381</v>
      </c>
      <c r="AM130" s="144"/>
      <c r="AN130" s="144"/>
      <c r="AO130" s="132" t="s">
        <v>89</v>
      </c>
      <c r="AP130" s="145" t="s">
        <v>89</v>
      </c>
      <c r="AQ130" s="132"/>
      <c r="AR130" s="132"/>
      <c r="AS130" s="146" t="str">
        <f t="shared" si="88"/>
        <v>888532110125</v>
      </c>
      <c r="AT130" s="143" t="str">
        <f t="shared" si="103"/>
        <v>5532110116</v>
      </c>
      <c r="AU130" s="137" t="str">
        <f t="shared" si="104"/>
        <v>9932110116</v>
      </c>
      <c r="AV130" s="137">
        <f t="shared" si="105"/>
        <v>7</v>
      </c>
      <c r="AW130" s="137" t="str">
        <f t="shared" si="106"/>
        <v>7732110116</v>
      </c>
      <c r="AX130" s="147" t="str">
        <f t="shared" si="107"/>
        <v>77532110125</v>
      </c>
      <c r="AY130" s="137">
        <v>0</v>
      </c>
      <c r="AZ130" s="137">
        <v>0</v>
      </c>
      <c r="BA130" s="43" t="str">
        <f t="shared" si="120"/>
        <v>2020-01-01</v>
      </c>
      <c r="BB130" s="130" t="str">
        <f t="shared" si="121"/>
        <v>2020-01-31</v>
      </c>
      <c r="BC130" s="148" t="s">
        <v>90</v>
      </c>
      <c r="BD130" s="131" t="str">
        <f t="shared" si="89"/>
        <v>a32110116</v>
      </c>
      <c r="BE130" s="143"/>
      <c r="BF130" s="143"/>
      <c r="BG130" s="140"/>
      <c r="BH130" s="149"/>
      <c r="BI130" s="149"/>
      <c r="BJ130" s="149"/>
      <c r="BK130" s="149"/>
      <c r="BL130" s="149"/>
      <c r="BM130" s="149"/>
      <c r="BN130" s="149"/>
      <c r="BO130" s="361" t="s">
        <v>159</v>
      </c>
      <c r="BP130" s="229">
        <v>7</v>
      </c>
      <c r="BQ130" s="150" t="s">
        <v>152</v>
      </c>
      <c r="BR130" s="150" t="s">
        <v>152</v>
      </c>
      <c r="BS130" s="150">
        <f>BR127</f>
        <v>7916.6666666666679</v>
      </c>
      <c r="BU130" s="357" t="str">
        <f t="shared" ca="1" si="110"/>
        <v>insert into x_t_invoice (TMP_ID,ID,DT, CLIENT_ID,EXTERNAL_ID,CONTRACT_ID,TOTAL_SUM,CURRENCY,DISCOUNT_TYPE,COMMISSION_TYPE,TYPE,LOYAL_CLIENTS,NDS,NDS_PCT,PERSON_ID) values (s_x_t_invoice.NEXTVAL, 32110116, date'2020-01-01',21210000038,'Б-32110116-1',1210000038,40000,'RUR',7,7,'y_invoice',0,1,20, 77532110125);insert into x_t_person (TMP_ID,ID) values (s_x_t_person.NEXTVAL, 77532110125);insert into x_t_act_internal(TMP_ID,ID,DT,CLIENT_ID,INVOICE_ID,HIDDEN,AMOUNT,EXTERNAL_ID,PAYMENT_TERM_DT,IS_LOYAL,TYPE) values (s_x_t_act_internal.NEXTVAL, 4321101161,date'2020-01-01',21210000038, 32110116    ,1,  40000  ,'43211011611',date'2020-02-01', 0,'generic');insert into x_t_act_trans(TMP_ID, ACT_ID, CONSUME_ID, AMOUNT, AMOUNT_NDS, AMOUNT_NSP, NETTING, COMMISSION_TYPE) values (s_x_t_act_trans.NEXTVAL, 4321101161,  5532110116, 40000, 6666.66666666666,  0,null, 7);insert into x_t_consume (TMP_ID, ID, PARENT_ORDER_ID) values (s_x_t_consume.NEXTVAL, 5532110116,  9932110116);insert into x_t_order(TMP_ID, ID, SERVICE_ID, SERVICE_ORDER_ID, CLIENT_ID) values (s_x_t_order.NEXTVAL, 9932110116,  7,  7732110116,  532110125 );insert into x_mv_oebs_receipts_2(TMP_ID, INVOICE_EID, SUM, DT, DOC_DATE, COMISS_DATE, PAYMENT_NUMBER, SOURCE_TYPE) values (s_x_mv_oebs_receipts_2.NEXTVAL, 'Б-32110116-1', 40000, date'2020-01-31',date'2020-01-31', null, '888532110125' ,'PAYCASH');insert into x_yt_ar_direct_domain_stats (ID,IS_GRAY,DOMAIN,IS_BLACKLIST,SERVICE_ID,COST,BILLING_EXPORT_ID,FROM_DT,TILL_DT,SERVICE_ORDER_ID) values(s_x_yt_ar_direct_domain_stats.NEXTVAL, 0, 'a32110116', 0,7,3330000000,7732110116,  date'2020-01-01',to_date('2020-01-31'||' '||'23:59:59','YYYY-MM-DD HH24:MI:SS'),7732110116);</v>
      </c>
    </row>
    <row r="131" spans="1:73" s="151" customFormat="1" x14ac:dyDescent="0.35">
      <c r="A131" s="127">
        <v>38</v>
      </c>
      <c r="B131" s="128"/>
      <c r="C131" s="129" t="str">
        <f t="shared" si="93"/>
        <v>1210000038</v>
      </c>
      <c r="D131" s="129" t="str">
        <f t="shared" si="94"/>
        <v>1210000038/20</v>
      </c>
      <c r="E131" s="130" t="str">
        <f t="shared" si="111"/>
        <v>2020-01-01</v>
      </c>
      <c r="F131" s="130" t="str">
        <f t="shared" si="95"/>
        <v>2021-01-01</v>
      </c>
      <c r="G131" s="131" t="str">
        <f t="shared" si="96"/>
        <v>21210000038</v>
      </c>
      <c r="H131" s="132">
        <f t="shared" si="97"/>
        <v>2</v>
      </c>
      <c r="I131" s="133">
        <v>3</v>
      </c>
      <c r="J131" s="134">
        <f t="shared" si="79"/>
        <v>32110117</v>
      </c>
      <c r="K131" s="129" t="str">
        <f t="shared" si="98"/>
        <v>Б-32110117-1</v>
      </c>
      <c r="L131" s="43" t="str">
        <f t="shared" si="99"/>
        <v>2020-01-01</v>
      </c>
      <c r="M131" s="129" t="s">
        <v>87</v>
      </c>
      <c r="N131" s="135">
        <f t="shared" si="74"/>
        <v>40000</v>
      </c>
      <c r="O131" s="129" t="s">
        <v>88</v>
      </c>
      <c r="P131" s="133">
        <v>1</v>
      </c>
      <c r="Q131" s="129">
        <v>20</v>
      </c>
      <c r="R131" s="219">
        <f t="shared" si="113"/>
        <v>7</v>
      </c>
      <c r="S131" s="219">
        <v>7</v>
      </c>
      <c r="T131" s="52" t="str">
        <f t="shared" si="114"/>
        <v>4321101171</v>
      </c>
      <c r="U131" s="137" t="str">
        <f t="shared" si="115"/>
        <v>43211011711</v>
      </c>
      <c r="V131" s="129">
        <v>1</v>
      </c>
      <c r="W131" s="130" t="str">
        <f t="shared" ca="1" si="116"/>
        <v>2020-01-02</v>
      </c>
      <c r="X131" s="138" t="str">
        <f t="shared" si="117"/>
        <v>2020-02-01</v>
      </c>
      <c r="Y131" s="139">
        <v>40000</v>
      </c>
      <c r="Z131" s="139">
        <f t="shared" si="122"/>
        <v>6666.6666666666642</v>
      </c>
      <c r="AA131" s="129">
        <v>0</v>
      </c>
      <c r="AB131" s="140" t="s">
        <v>89</v>
      </c>
      <c r="AC131" s="139">
        <f t="shared" si="77"/>
        <v>40000</v>
      </c>
      <c r="AD131" s="132">
        <v>0</v>
      </c>
      <c r="AE131" s="52">
        <f t="shared" si="112"/>
        <v>532110126</v>
      </c>
      <c r="AF131" s="141">
        <f t="shared" si="118"/>
        <v>33333.333333333336</v>
      </c>
      <c r="AG131" s="220"/>
      <c r="AH131" s="58">
        <f t="shared" si="100"/>
        <v>33333.333333333336</v>
      </c>
      <c r="AI131" s="60">
        <f t="shared" ref="AI131:AI150" si="123">Y131</f>
        <v>40000</v>
      </c>
      <c r="AJ131" s="49" t="str">
        <f t="shared" si="119"/>
        <v>2020-01-31</v>
      </c>
      <c r="AK131" s="143" t="str">
        <f t="shared" si="101"/>
        <v>888532110126</v>
      </c>
      <c r="AL131" s="132" t="str">
        <f t="shared" si="102"/>
        <v>12100000381</v>
      </c>
      <c r="AM131" s="144"/>
      <c r="AN131" s="144"/>
      <c r="AO131" s="132" t="s">
        <v>89</v>
      </c>
      <c r="AP131" s="145" t="s">
        <v>89</v>
      </c>
      <c r="AQ131" s="132"/>
      <c r="AR131" s="132"/>
      <c r="AS131" s="146" t="str">
        <f t="shared" si="88"/>
        <v>888532110126</v>
      </c>
      <c r="AT131" s="143" t="str">
        <f t="shared" si="103"/>
        <v>5532110117</v>
      </c>
      <c r="AU131" s="137" t="str">
        <f t="shared" si="104"/>
        <v>9932110117</v>
      </c>
      <c r="AV131" s="137">
        <f t="shared" si="105"/>
        <v>7</v>
      </c>
      <c r="AW131" s="137" t="str">
        <f t="shared" si="106"/>
        <v>7732110117</v>
      </c>
      <c r="AX131" s="147" t="str">
        <f t="shared" si="107"/>
        <v>77532110126</v>
      </c>
      <c r="AY131" s="137">
        <v>0</v>
      </c>
      <c r="AZ131" s="137">
        <v>0</v>
      </c>
      <c r="BA131" s="43" t="str">
        <f t="shared" si="120"/>
        <v>2020-01-01</v>
      </c>
      <c r="BB131" s="130" t="str">
        <f t="shared" si="121"/>
        <v>2020-01-31</v>
      </c>
      <c r="BC131" s="148" t="s">
        <v>90</v>
      </c>
      <c r="BD131" s="131" t="str">
        <f t="shared" si="89"/>
        <v>a32110117</v>
      </c>
      <c r="BE131" s="143"/>
      <c r="BF131" s="143"/>
      <c r="BG131" s="140"/>
      <c r="BH131" s="149"/>
      <c r="BI131" s="149"/>
      <c r="BJ131" s="149"/>
      <c r="BK131" s="149"/>
      <c r="BL131" s="149"/>
      <c r="BM131" s="149"/>
      <c r="BN131" s="149"/>
      <c r="BO131" s="361"/>
      <c r="BP131" s="229">
        <v>1</v>
      </c>
      <c r="BQ131" s="150" t="s">
        <v>152</v>
      </c>
      <c r="BR131" s="150" t="s">
        <v>152</v>
      </c>
      <c r="BS131" s="150">
        <f>BR128</f>
        <v>2166.666666666667</v>
      </c>
      <c r="BT131" s="223"/>
      <c r="BU131" s="357" t="str">
        <f t="shared" ca="1" si="110"/>
        <v>insert into x_t_invoice (TMP_ID,ID,DT, CLIENT_ID,EXTERNAL_ID,CONTRACT_ID,TOTAL_SUM,CURRENCY,DISCOUNT_TYPE,COMMISSION_TYPE,TYPE,LOYAL_CLIENTS,NDS,NDS_PCT,PERSON_ID) values (s_x_t_invoice.NEXTVAL, 32110117, date'2020-01-01',21210000038,'Б-32110117-1',1210000038,40000,'RUR',7,7,'y_invoice',0,1,20, 77532110126);insert into x_t_person (TMP_ID,ID) values (s_x_t_person.NEXTVAL, 77532110126);insert into x_t_act_internal(TMP_ID,ID,DT,CLIENT_ID,INVOICE_ID,HIDDEN,AMOUNT,EXTERNAL_ID,PAYMENT_TERM_DT,IS_LOYAL,TYPE) values (s_x_t_act_internal.NEXTVAL, 4321101171,date'2020-01-02',21210000038, 32110117    ,1,  40000  ,'43211011711',date'2020-02-01', 0,'generic');insert into x_t_act_trans(TMP_ID, ACT_ID, CONSUME_ID, AMOUNT, AMOUNT_NDS, AMOUNT_NSP, NETTING, COMMISSION_TYPE) values (s_x_t_act_trans.NEXTVAL, 4321101171,  5532110117, 40000, 6666.66666666666,  0,null, 7);insert into x_t_consume (TMP_ID, ID, PARENT_ORDER_ID) values (s_x_t_consume.NEXTVAL, 5532110117,  9932110117);insert into x_t_order(TMP_ID, ID, SERVICE_ID, SERVICE_ORDER_ID, CLIENT_ID) values (s_x_t_order.NEXTVAL, 9932110117,  7,  7732110117,  532110126 );insert into x_mv_oebs_receipts_2(TMP_ID, INVOICE_EID, SUM, DT, DOC_DATE, COMISS_DATE, PAYMENT_NUMBER, SOURCE_TYPE) values (s_x_mv_oebs_receipts_2.NEXTVAL, 'Б-32110117-1', 40000, date'2020-01-31',date'2020-01-31', null, '888532110126' ,'PAYCASH');insert into x_yt_ar_direct_domain_stats (ID,IS_GRAY,DOMAIN,IS_BLACKLIST,SERVICE_ID,COST,BILLING_EXPORT_ID,FROM_DT,TILL_DT,SERVICE_ORDER_ID) values(s_x_yt_ar_direct_domain_stats.NEXTVAL, 0, 'a32110117', 0,7,3330000000,7732110117,  date'2020-01-01',to_date('2020-01-31'||' '||'23:59:59','YYYY-MM-DD HH24:MI:SS'),7732110117);</v>
      </c>
    </row>
    <row r="132" spans="1:73" s="151" customFormat="1" ht="15" thickBot="1" x14ac:dyDescent="0.4">
      <c r="A132" s="127">
        <v>38</v>
      </c>
      <c r="B132" s="128"/>
      <c r="C132" s="129" t="str">
        <f t="shared" si="93"/>
        <v>1210000038</v>
      </c>
      <c r="D132" s="129" t="str">
        <f t="shared" si="94"/>
        <v>1210000038/20</v>
      </c>
      <c r="E132" s="130" t="str">
        <f t="shared" si="111"/>
        <v>2020-01-01</v>
      </c>
      <c r="F132" s="130" t="str">
        <f t="shared" si="95"/>
        <v>2021-01-01</v>
      </c>
      <c r="G132" s="131" t="str">
        <f t="shared" si="96"/>
        <v>21210000038</v>
      </c>
      <c r="H132" s="132">
        <f t="shared" si="97"/>
        <v>2</v>
      </c>
      <c r="I132" s="133">
        <v>3</v>
      </c>
      <c r="J132" s="134">
        <f t="shared" si="79"/>
        <v>32110118</v>
      </c>
      <c r="K132" s="129" t="str">
        <f t="shared" si="98"/>
        <v>Б-32110118-1</v>
      </c>
      <c r="L132" s="43" t="str">
        <f t="shared" si="99"/>
        <v>2020-01-01</v>
      </c>
      <c r="M132" s="129" t="s">
        <v>87</v>
      </c>
      <c r="N132" s="135">
        <f t="shared" si="74"/>
        <v>40000</v>
      </c>
      <c r="O132" s="129" t="s">
        <v>88</v>
      </c>
      <c r="P132" s="133">
        <v>1</v>
      </c>
      <c r="Q132" s="129">
        <v>20</v>
      </c>
      <c r="R132" s="219">
        <f t="shared" si="113"/>
        <v>7</v>
      </c>
      <c r="S132" s="219">
        <v>7</v>
      </c>
      <c r="T132" s="52" t="str">
        <f t="shared" si="114"/>
        <v>4321101181</v>
      </c>
      <c r="U132" s="137" t="str">
        <f t="shared" si="115"/>
        <v>43211011811</v>
      </c>
      <c r="V132" s="129">
        <v>1</v>
      </c>
      <c r="W132" s="130" t="str">
        <f t="shared" ca="1" si="116"/>
        <v>2020-01-06</v>
      </c>
      <c r="X132" s="138" t="str">
        <f t="shared" si="117"/>
        <v>2020-02-01</v>
      </c>
      <c r="Y132" s="139">
        <v>40000</v>
      </c>
      <c r="Z132" s="139">
        <f t="shared" si="122"/>
        <v>6666.6666666666642</v>
      </c>
      <c r="AA132" s="129">
        <v>0</v>
      </c>
      <c r="AB132" s="140" t="s">
        <v>89</v>
      </c>
      <c r="AC132" s="139">
        <f t="shared" si="77"/>
        <v>40000</v>
      </c>
      <c r="AD132" s="132">
        <v>0</v>
      </c>
      <c r="AE132" s="52">
        <f t="shared" si="112"/>
        <v>532110127</v>
      </c>
      <c r="AF132" s="141">
        <f t="shared" si="118"/>
        <v>33333.333333333336</v>
      </c>
      <c r="AG132" s="220"/>
      <c r="AH132" s="58">
        <f t="shared" si="100"/>
        <v>33333.333333333336</v>
      </c>
      <c r="AI132" s="60">
        <f t="shared" si="123"/>
        <v>40000</v>
      </c>
      <c r="AJ132" s="49" t="str">
        <f t="shared" si="119"/>
        <v>2020-01-31</v>
      </c>
      <c r="AK132" s="143" t="str">
        <f t="shared" si="101"/>
        <v>888532110127</v>
      </c>
      <c r="AL132" s="132" t="str">
        <f t="shared" si="102"/>
        <v>12100000381</v>
      </c>
      <c r="AM132" s="144"/>
      <c r="AN132" s="144"/>
      <c r="AO132" s="132" t="s">
        <v>89</v>
      </c>
      <c r="AP132" s="145" t="s">
        <v>89</v>
      </c>
      <c r="AQ132" s="132"/>
      <c r="AR132" s="132"/>
      <c r="AS132" s="146" t="str">
        <f t="shared" si="88"/>
        <v>888532110127</v>
      </c>
      <c r="AT132" s="143" t="str">
        <f t="shared" si="103"/>
        <v>5532110118</v>
      </c>
      <c r="AU132" s="137" t="str">
        <f t="shared" si="104"/>
        <v>9932110118</v>
      </c>
      <c r="AV132" s="137">
        <f t="shared" si="105"/>
        <v>7</v>
      </c>
      <c r="AW132" s="137" t="str">
        <f t="shared" si="106"/>
        <v>7732110118</v>
      </c>
      <c r="AX132" s="147" t="str">
        <f t="shared" si="107"/>
        <v>77532110127</v>
      </c>
      <c r="AY132" s="137">
        <v>0</v>
      </c>
      <c r="AZ132" s="137">
        <v>0</v>
      </c>
      <c r="BA132" s="43" t="str">
        <f t="shared" si="120"/>
        <v>2020-01-01</v>
      </c>
      <c r="BB132" s="130" t="str">
        <f t="shared" si="121"/>
        <v>2020-01-31</v>
      </c>
      <c r="BC132" s="148" t="s">
        <v>90</v>
      </c>
      <c r="BD132" s="131" t="str">
        <f t="shared" si="89"/>
        <v>a32110118</v>
      </c>
      <c r="BE132" s="143"/>
      <c r="BF132" s="143"/>
      <c r="BG132" s="140"/>
      <c r="BH132" s="174"/>
      <c r="BI132" s="174"/>
      <c r="BJ132" s="174"/>
      <c r="BK132" s="174"/>
      <c r="BL132" s="149"/>
      <c r="BM132" s="149"/>
      <c r="BN132" s="149"/>
      <c r="BO132" s="233">
        <f>SUM(AF127:AF134)</f>
        <v>200000</v>
      </c>
      <c r="BP132" s="229">
        <v>37</v>
      </c>
      <c r="BQ132" s="150" t="s">
        <v>152</v>
      </c>
      <c r="BR132" s="150" t="s">
        <v>152</v>
      </c>
      <c r="BS132" s="150">
        <f>BR129</f>
        <v>2750</v>
      </c>
      <c r="BT132" s="223"/>
      <c r="BU132" s="357" t="str">
        <f t="shared" ca="1" si="110"/>
        <v>insert into x_t_invoice (TMP_ID,ID,DT, CLIENT_ID,EXTERNAL_ID,CONTRACT_ID,TOTAL_SUM,CURRENCY,DISCOUNT_TYPE,COMMISSION_TYPE,TYPE,LOYAL_CLIENTS,NDS,NDS_PCT,PERSON_ID) values (s_x_t_invoice.NEXTVAL, 32110118, date'2020-01-01',21210000038,'Б-32110118-1',1210000038,40000,'RUR',7,7,'y_invoice',0,1,20, 77532110127);insert into x_t_person (TMP_ID,ID) values (s_x_t_person.NEXTVAL, 77532110127);insert into x_t_act_internal(TMP_ID,ID,DT,CLIENT_ID,INVOICE_ID,HIDDEN,AMOUNT,EXTERNAL_ID,PAYMENT_TERM_DT,IS_LOYAL,TYPE) values (s_x_t_act_internal.NEXTVAL, 4321101181,date'2020-01-06',21210000038, 32110118    ,1,  40000  ,'43211011811',date'2020-02-01', 0,'generic');insert into x_t_act_trans(TMP_ID, ACT_ID, CONSUME_ID, AMOUNT, AMOUNT_NDS, AMOUNT_NSP, NETTING, COMMISSION_TYPE) values (s_x_t_act_trans.NEXTVAL, 4321101181,  5532110118, 40000, 6666.66666666666,  0,null, 7);insert into x_t_consume (TMP_ID, ID, PARENT_ORDER_ID) values (s_x_t_consume.NEXTVAL, 5532110118,  9932110118);insert into x_t_order(TMP_ID, ID, SERVICE_ID, SERVICE_ORDER_ID, CLIENT_ID) values (s_x_t_order.NEXTVAL, 9932110118,  7,  7732110118,  532110127 );insert into x_mv_oebs_receipts_2(TMP_ID, INVOICE_EID, SUM, DT, DOC_DATE, COMISS_DATE, PAYMENT_NUMBER, SOURCE_TYPE) values (s_x_mv_oebs_receipts_2.NEXTVAL, 'Б-32110118-1', 40000, date'2020-01-31',date'2020-01-31', null, '888532110127' ,'PAYCASH');insert into x_yt_ar_direct_domain_stats (ID,IS_GRAY,DOMAIN,IS_BLACKLIST,SERVICE_ID,COST,BILLING_EXPORT_ID,FROM_DT,TILL_DT,SERVICE_ORDER_ID) values(s_x_yt_ar_direct_domain_stats.NEXTVAL, 0, 'a32110118', 0,7,3330000000,7732110118,  date'2020-01-01',to_date('2020-01-31'||' '||'23:59:59','YYYY-MM-DD HH24:MI:SS'),7732110118);</v>
      </c>
    </row>
    <row r="133" spans="1:73" s="151" customFormat="1" x14ac:dyDescent="0.35">
      <c r="A133" s="127">
        <v>38</v>
      </c>
      <c r="B133" s="128"/>
      <c r="C133" s="129" t="str">
        <f t="shared" si="93"/>
        <v>1210000038</v>
      </c>
      <c r="D133" s="129" t="str">
        <f t="shared" si="94"/>
        <v>1210000038/20</v>
      </c>
      <c r="E133" s="130" t="str">
        <f t="shared" si="111"/>
        <v>2020-01-01</v>
      </c>
      <c r="F133" s="130" t="str">
        <f t="shared" si="95"/>
        <v>2021-01-01</v>
      </c>
      <c r="G133" s="131" t="str">
        <f t="shared" si="96"/>
        <v>21210000038</v>
      </c>
      <c r="H133" s="132">
        <f t="shared" si="97"/>
        <v>2</v>
      </c>
      <c r="I133" s="133">
        <v>3</v>
      </c>
      <c r="J133" s="134">
        <f t="shared" si="79"/>
        <v>32110119</v>
      </c>
      <c r="K133" s="129" t="str">
        <f t="shared" si="98"/>
        <v>Б-32110119-1</v>
      </c>
      <c r="L133" s="43" t="str">
        <f t="shared" si="99"/>
        <v>2020-01-01</v>
      </c>
      <c r="M133" s="129" t="s">
        <v>87</v>
      </c>
      <c r="N133" s="135">
        <f t="shared" si="74"/>
        <v>20000</v>
      </c>
      <c r="O133" s="129" t="s">
        <v>88</v>
      </c>
      <c r="P133" s="133">
        <v>1</v>
      </c>
      <c r="Q133" s="129">
        <v>20</v>
      </c>
      <c r="R133" s="224">
        <v>1</v>
      </c>
      <c r="S133" s="224">
        <v>1</v>
      </c>
      <c r="T133" s="52" t="str">
        <f t="shared" si="114"/>
        <v>4321101191</v>
      </c>
      <c r="U133" s="137" t="str">
        <f t="shared" si="115"/>
        <v>43211011911</v>
      </c>
      <c r="V133" s="129">
        <v>1</v>
      </c>
      <c r="W133" s="130" t="str">
        <f t="shared" ca="1" si="116"/>
        <v>2020-01-05</v>
      </c>
      <c r="X133" s="138" t="str">
        <f t="shared" si="117"/>
        <v>2020-02-01</v>
      </c>
      <c r="Y133" s="139">
        <v>20000</v>
      </c>
      <c r="Z133" s="139">
        <f t="shared" si="122"/>
        <v>3333.3333333333321</v>
      </c>
      <c r="AA133" s="129">
        <v>0</v>
      </c>
      <c r="AB133" s="140" t="s">
        <v>89</v>
      </c>
      <c r="AC133" s="139">
        <f t="shared" si="77"/>
        <v>20000</v>
      </c>
      <c r="AD133" s="132">
        <v>0</v>
      </c>
      <c r="AE133" s="52">
        <f t="shared" si="112"/>
        <v>532110128</v>
      </c>
      <c r="AF133" s="141">
        <f t="shared" si="118"/>
        <v>16666.666666666668</v>
      </c>
      <c r="AG133" s="220"/>
      <c r="AH133" s="58">
        <f t="shared" si="100"/>
        <v>16666.666666666668</v>
      </c>
      <c r="AI133" s="60">
        <f t="shared" si="123"/>
        <v>20000</v>
      </c>
      <c r="AJ133" s="49" t="str">
        <f t="shared" si="119"/>
        <v>2020-01-31</v>
      </c>
      <c r="AK133" s="143" t="str">
        <f t="shared" si="101"/>
        <v>888532110128</v>
      </c>
      <c r="AL133" s="132" t="str">
        <f t="shared" si="102"/>
        <v>12100000381</v>
      </c>
      <c r="AM133" s="144"/>
      <c r="AN133" s="144"/>
      <c r="AO133" s="132" t="s">
        <v>89</v>
      </c>
      <c r="AP133" s="145" t="s">
        <v>89</v>
      </c>
      <c r="AQ133" s="132"/>
      <c r="AR133" s="132"/>
      <c r="AS133" s="146" t="str">
        <f t="shared" si="88"/>
        <v>888532110128</v>
      </c>
      <c r="AT133" s="143" t="str">
        <f t="shared" si="103"/>
        <v>5532110119</v>
      </c>
      <c r="AU133" s="137" t="str">
        <f t="shared" si="104"/>
        <v>9932110119</v>
      </c>
      <c r="AV133" s="137">
        <f t="shared" si="105"/>
        <v>1</v>
      </c>
      <c r="AW133" s="137" t="str">
        <f t="shared" si="106"/>
        <v>7732110119</v>
      </c>
      <c r="AX133" s="147" t="str">
        <f t="shared" si="107"/>
        <v>77532110128</v>
      </c>
      <c r="AY133" s="137">
        <v>0</v>
      </c>
      <c r="AZ133" s="137">
        <v>0</v>
      </c>
      <c r="BA133" s="43" t="str">
        <f t="shared" si="120"/>
        <v>2020-01-01</v>
      </c>
      <c r="BB133" s="130" t="str">
        <f t="shared" si="121"/>
        <v>2020-01-31</v>
      </c>
      <c r="BC133" s="148" t="s">
        <v>90</v>
      </c>
      <c r="BD133" s="131" t="str">
        <f t="shared" si="89"/>
        <v>a32110119</v>
      </c>
      <c r="BE133" s="143"/>
      <c r="BF133" s="143"/>
      <c r="BG133" s="140"/>
      <c r="BH133" s="149"/>
      <c r="BI133" s="149"/>
      <c r="BJ133" s="149"/>
      <c r="BK133" s="149"/>
      <c r="BL133" s="149"/>
      <c r="BM133" s="149"/>
      <c r="BN133" s="149"/>
      <c r="BO133" s="232"/>
      <c r="BP133" s="361">
        <v>7</v>
      </c>
      <c r="BQ133" s="150"/>
      <c r="BR133" s="150">
        <f>SUM(AF127:AF132)*0.02</f>
        <v>3166.666666666667</v>
      </c>
      <c r="BS133" s="150">
        <f>BR133</f>
        <v>3166.666666666667</v>
      </c>
      <c r="BU133" s="357" t="str">
        <f t="shared" ca="1" si="110"/>
        <v>insert into x_t_invoice (TMP_ID,ID,DT, CLIENT_ID,EXTERNAL_ID,CONTRACT_ID,TOTAL_SUM,CURRENCY,DISCOUNT_TYPE,COMMISSION_TYPE,TYPE,LOYAL_CLIENTS,NDS,NDS_PCT,PERSON_ID) values (s_x_t_invoice.NEXTVAL, 32110119, date'2020-01-01',21210000038,'Б-32110119-1',1210000038,20000,'RUR',1,1,'y_invoice',0,1,20, 77532110128);insert into x_t_person (TMP_ID,ID) values (s_x_t_person.NEXTVAL, 77532110128);insert into x_t_act_internal(TMP_ID,ID,DT,CLIENT_ID,INVOICE_ID,HIDDEN,AMOUNT,EXTERNAL_ID,PAYMENT_TERM_DT,IS_LOYAL,TYPE) values (s_x_t_act_internal.NEXTVAL, 4321101191,date'2020-01-05',21210000038, 32110119    ,1,  20000  ,'43211011911',date'2020-02-01', 0,'generic');insert into x_t_act_trans(TMP_ID, ACT_ID, CONSUME_ID, AMOUNT, AMOUNT_NDS, AMOUNT_NSP, NETTING, COMMISSION_TYPE) values (s_x_t_act_trans.NEXTVAL, 4321101191,  5532110119, 20000, 3333.33333333333,  0,null, 1);insert into x_t_consume (TMP_ID, ID, PARENT_ORDER_ID) values (s_x_t_consume.NEXTVAL, 5532110119,  9932110119);insert into x_t_order(TMP_ID, ID, SERVICE_ID, SERVICE_ORDER_ID, CLIENT_ID) values (s_x_t_order.NEXTVAL, 9932110119,  1,  7732110119,  532110128 );insert into x_mv_oebs_receipts_2(TMP_ID, INVOICE_EID, SUM, DT, DOC_DATE, COMISS_DATE, PAYMENT_NUMBER, SOURCE_TYPE) values (s_x_mv_oebs_receipts_2.NEXTVAL, 'Б-32110119-1', 20000, date'2020-01-31',date'2020-01-31', null, '888532110128' ,'PAYCASH');insert into x_yt_ar_direct_domain_stats (ID,IS_GRAY,DOMAIN,IS_BLACKLIST,SERVICE_ID,COST,BILLING_EXPORT_ID,FROM_DT,TILL_DT,SERVICE_ORDER_ID) values(s_x_yt_ar_direct_domain_stats.NEXTVAL, 0, 'a32110119', 0,1,3330000000,7732110119,  date'2020-01-01',to_date('2020-01-31'||' '||'23:59:59','YYYY-MM-DD HH24:MI:SS'),7732110119);</v>
      </c>
    </row>
    <row r="134" spans="1:73" s="177" customFormat="1" ht="15" thickBot="1" x14ac:dyDescent="0.4">
      <c r="A134" s="152">
        <v>38</v>
      </c>
      <c r="B134" s="153"/>
      <c r="C134" s="154" t="str">
        <f t="shared" si="93"/>
        <v>1210000038</v>
      </c>
      <c r="D134" s="154" t="str">
        <f t="shared" si="94"/>
        <v>1210000038/20</v>
      </c>
      <c r="E134" s="155" t="str">
        <f t="shared" si="111"/>
        <v>2020-01-01</v>
      </c>
      <c r="F134" s="155" t="str">
        <f t="shared" si="95"/>
        <v>2021-01-01</v>
      </c>
      <c r="G134" s="156" t="str">
        <f t="shared" si="96"/>
        <v>21210000038</v>
      </c>
      <c r="H134" s="157">
        <f t="shared" si="97"/>
        <v>2</v>
      </c>
      <c r="I134" s="158">
        <v>3</v>
      </c>
      <c r="J134" s="159">
        <f t="shared" si="79"/>
        <v>32110120</v>
      </c>
      <c r="K134" s="154" t="str">
        <f t="shared" si="98"/>
        <v>Б-32110120-1</v>
      </c>
      <c r="L134" s="77" t="str">
        <f t="shared" si="99"/>
        <v>2020-01-01</v>
      </c>
      <c r="M134" s="154" t="s">
        <v>87</v>
      </c>
      <c r="N134" s="160">
        <f t="shared" ref="N134:N148" si="124">Y134</f>
        <v>30000</v>
      </c>
      <c r="O134" s="154" t="s">
        <v>88</v>
      </c>
      <c r="P134" s="158">
        <v>1</v>
      </c>
      <c r="Q134" s="154">
        <v>20</v>
      </c>
      <c r="R134" s="159">
        <v>37</v>
      </c>
      <c r="S134" s="159">
        <v>37</v>
      </c>
      <c r="T134" s="81" t="str">
        <f t="shared" si="114"/>
        <v>4321101201</v>
      </c>
      <c r="U134" s="171" t="str">
        <f t="shared" si="115"/>
        <v>43211012011</v>
      </c>
      <c r="V134" s="154">
        <v>1</v>
      </c>
      <c r="W134" s="155" t="str">
        <f t="shared" ca="1" si="116"/>
        <v>2020-01-03</v>
      </c>
      <c r="X134" s="225" t="str">
        <f t="shared" si="117"/>
        <v>2020-02-01</v>
      </c>
      <c r="Y134" s="226">
        <v>30000</v>
      </c>
      <c r="Z134" s="226">
        <f t="shared" si="122"/>
        <v>5000</v>
      </c>
      <c r="AA134" s="154">
        <v>0</v>
      </c>
      <c r="AB134" s="163" t="s">
        <v>89</v>
      </c>
      <c r="AC134" s="226">
        <f t="shared" ref="AC134:AC138" si="125">N134</f>
        <v>30000</v>
      </c>
      <c r="AD134" s="157">
        <v>0</v>
      </c>
      <c r="AE134" s="81">
        <f t="shared" si="112"/>
        <v>532110129</v>
      </c>
      <c r="AF134" s="165">
        <f t="shared" si="118"/>
        <v>25000</v>
      </c>
      <c r="AG134" s="227"/>
      <c r="AH134" s="91">
        <f t="shared" si="100"/>
        <v>25000</v>
      </c>
      <c r="AI134" s="93">
        <f t="shared" si="123"/>
        <v>30000</v>
      </c>
      <c r="AJ134" s="83" t="str">
        <f t="shared" si="119"/>
        <v>2020-01-31</v>
      </c>
      <c r="AK134" s="167" t="str">
        <f t="shared" si="101"/>
        <v>888532110129</v>
      </c>
      <c r="AL134" s="157" t="str">
        <f t="shared" si="102"/>
        <v>12100000381</v>
      </c>
      <c r="AM134" s="168"/>
      <c r="AN134" s="168"/>
      <c r="AO134" s="157" t="s">
        <v>89</v>
      </c>
      <c r="AP134" s="169" t="s">
        <v>89</v>
      </c>
      <c r="AQ134" s="157"/>
      <c r="AR134" s="157"/>
      <c r="AS134" s="170" t="str">
        <f t="shared" si="88"/>
        <v>888532110129</v>
      </c>
      <c r="AT134" s="167" t="str">
        <f t="shared" si="103"/>
        <v>5532110120</v>
      </c>
      <c r="AU134" s="171" t="str">
        <f t="shared" si="104"/>
        <v>9932110120</v>
      </c>
      <c r="AV134" s="171">
        <f t="shared" si="105"/>
        <v>37</v>
      </c>
      <c r="AW134" s="171" t="str">
        <f t="shared" si="106"/>
        <v>7732110120</v>
      </c>
      <c r="AX134" s="172" t="str">
        <f t="shared" si="107"/>
        <v>77532110129</v>
      </c>
      <c r="AY134" s="171">
        <v>0</v>
      </c>
      <c r="AZ134" s="171">
        <v>0</v>
      </c>
      <c r="BA134" s="77" t="str">
        <f t="shared" si="120"/>
        <v>2020-01-01</v>
      </c>
      <c r="BB134" s="155" t="str">
        <f t="shared" si="121"/>
        <v>2020-01-31</v>
      </c>
      <c r="BC134" s="173" t="s">
        <v>90</v>
      </c>
      <c r="BD134" s="156" t="str">
        <f t="shared" si="89"/>
        <v>a32110120</v>
      </c>
      <c r="BE134" s="167"/>
      <c r="BF134" s="167"/>
      <c r="BG134" s="163"/>
      <c r="BH134" s="174"/>
      <c r="BI134" s="174"/>
      <c r="BJ134" s="174"/>
      <c r="BK134" s="174"/>
      <c r="BL134" s="174"/>
      <c r="BM134" s="174"/>
      <c r="BN134" s="174"/>
      <c r="BO134" s="228"/>
      <c r="BP134" s="228">
        <v>37</v>
      </c>
      <c r="BQ134" s="160"/>
      <c r="BR134" s="175">
        <f>AF134*0.02</f>
        <v>500</v>
      </c>
      <c r="BS134" s="175">
        <f>BR134</f>
        <v>500</v>
      </c>
      <c r="BU134" s="357" t="str">
        <f t="shared" ca="1" si="110"/>
        <v>insert into x_t_invoice (TMP_ID,ID,DT, CLIENT_ID,EXTERNAL_ID,CONTRACT_ID,TOTAL_SUM,CURRENCY,DISCOUNT_TYPE,COMMISSION_TYPE,TYPE,LOYAL_CLIENTS,NDS,NDS_PCT,PERSON_ID) values (s_x_t_invoice.NEXTVAL, 32110120, date'2020-01-01',21210000038,'Б-32110120-1',1210000038,30000,'RUR',37,37,'y_invoice',0,1,20, 77532110129);insert into x_t_person (TMP_ID,ID) values (s_x_t_person.NEXTVAL, 77532110129);insert into x_t_act_internal(TMP_ID,ID,DT,CLIENT_ID,INVOICE_ID,HIDDEN,AMOUNT,EXTERNAL_ID,PAYMENT_TERM_DT,IS_LOYAL,TYPE) values (s_x_t_act_internal.NEXTVAL, 4321101201,date'2020-01-03',21210000038, 32110120    ,1,  30000  ,'43211012011',date'2020-02-01', 0,'generic');insert into x_t_act_trans(TMP_ID, ACT_ID, CONSUME_ID, AMOUNT, AMOUNT_NDS, AMOUNT_NSP, NETTING, COMMISSION_TYPE) values (s_x_t_act_trans.NEXTVAL, 4321101201,  5532110120, 30000, 5000,  0,null, 37);insert into x_t_consume (TMP_ID, ID, PARENT_ORDER_ID) values (s_x_t_consume.NEXTVAL, 5532110120,  9932110120);insert into x_t_order(TMP_ID, ID, SERVICE_ID, SERVICE_ORDER_ID, CLIENT_ID) values (s_x_t_order.NEXTVAL, 9932110120,  37,  7732110120,  532110129 );insert into x_mv_oebs_receipts_2(TMP_ID, INVOICE_EID, SUM, DT, DOC_DATE, COMISS_DATE, PAYMENT_NUMBER, SOURCE_TYPE) values (s_x_mv_oebs_receipts_2.NEXTVAL, 'Б-32110120-1', 30000, date'2020-01-31',date'2020-01-31', null, '888532110129' ,'PAYCASH');insert into x_yt_ar_direct_domain_stats (ID,IS_GRAY,DOMAIN,IS_BLACKLIST,SERVICE_ID,COST,BILLING_EXPORT_ID,FROM_DT,TILL_DT,SERVICE_ORDER_ID) values(s_x_yt_ar_direct_domain_stats.NEXTVAL, 0, 'a32110120', 0,37,3330000000,7732110120,  date'2020-01-01',to_date('2020-01-31'||' '||'23:59:59','YYYY-MM-DD HH24:MI:SS'),7732110120);</v>
      </c>
    </row>
    <row r="135" spans="1:73" s="151" customFormat="1" x14ac:dyDescent="0.35">
      <c r="A135" s="127">
        <v>39</v>
      </c>
      <c r="B135" s="128"/>
      <c r="C135" s="129" t="str">
        <f t="shared" si="93"/>
        <v>1210000039</v>
      </c>
      <c r="D135" s="129" t="str">
        <f t="shared" si="94"/>
        <v>1210000039/20</v>
      </c>
      <c r="E135" s="130" t="str">
        <f t="shared" si="111"/>
        <v>2020-01-01</v>
      </c>
      <c r="F135" s="130" t="str">
        <f t="shared" si="95"/>
        <v>2021-01-01</v>
      </c>
      <c r="G135" s="131" t="str">
        <f t="shared" si="96"/>
        <v>21210000039</v>
      </c>
      <c r="H135" s="132">
        <f t="shared" si="97"/>
        <v>2</v>
      </c>
      <c r="I135" s="133">
        <v>3</v>
      </c>
      <c r="J135" s="134">
        <f t="shared" si="79"/>
        <v>32110121</v>
      </c>
      <c r="K135" s="129" t="str">
        <f t="shared" si="98"/>
        <v>Б-32110121-1</v>
      </c>
      <c r="L135" s="130" t="str">
        <f t="shared" si="99"/>
        <v>2020-01-01</v>
      </c>
      <c r="M135" s="129" t="s">
        <v>87</v>
      </c>
      <c r="N135" s="135">
        <f t="shared" si="124"/>
        <v>60000</v>
      </c>
      <c r="O135" s="129" t="s">
        <v>88</v>
      </c>
      <c r="P135" s="133">
        <v>1</v>
      </c>
      <c r="Q135" s="129">
        <v>20</v>
      </c>
      <c r="R135" s="219">
        <f>S135</f>
        <v>7</v>
      </c>
      <c r="S135" s="219">
        <v>7</v>
      </c>
      <c r="T135" s="52" t="str">
        <f t="shared" si="114"/>
        <v>4321101211</v>
      </c>
      <c r="U135" s="137" t="str">
        <f t="shared" si="115"/>
        <v>43211012111</v>
      </c>
      <c r="V135" s="129">
        <v>1</v>
      </c>
      <c r="W135" s="130" t="str">
        <f t="shared" ca="1" si="116"/>
        <v>2020-01-06</v>
      </c>
      <c r="X135" s="129"/>
      <c r="Y135" s="139">
        <v>60000</v>
      </c>
      <c r="Z135" s="139">
        <f t="shared" si="122"/>
        <v>10000</v>
      </c>
      <c r="AA135" s="129">
        <v>0</v>
      </c>
      <c r="AB135" s="140" t="s">
        <v>89</v>
      </c>
      <c r="AC135" s="139">
        <f t="shared" si="125"/>
        <v>60000</v>
      </c>
      <c r="AD135" s="132">
        <v>0</v>
      </c>
      <c r="AE135" s="52">
        <f t="shared" si="112"/>
        <v>532110130</v>
      </c>
      <c r="AF135" s="141">
        <f t="shared" si="118"/>
        <v>50000</v>
      </c>
      <c r="AG135" s="142"/>
      <c r="AH135" s="58">
        <f t="shared" si="100"/>
        <v>50000</v>
      </c>
      <c r="AI135" s="60">
        <f t="shared" si="123"/>
        <v>60000</v>
      </c>
      <c r="AJ135" s="112" t="str">
        <f t="shared" ref="AJ135:AJ141" si="126">TEXT(DATE(YEAR($F$2),MONTH($F$2)+2,0),"ГГГГ-ММ-ДД")</f>
        <v>2020-02-29</v>
      </c>
      <c r="AK135" s="143" t="str">
        <f t="shared" si="101"/>
        <v>888532110130</v>
      </c>
      <c r="AL135" s="132" t="str">
        <f t="shared" si="102"/>
        <v>12100000391</v>
      </c>
      <c r="AM135" s="144"/>
      <c r="AN135" s="144"/>
      <c r="AO135" s="132" t="s">
        <v>89</v>
      </c>
      <c r="AP135" s="145" t="s">
        <v>89</v>
      </c>
      <c r="AQ135" s="132"/>
      <c r="AR135" s="132"/>
      <c r="AS135" s="146" t="str">
        <f t="shared" si="88"/>
        <v>888532110130</v>
      </c>
      <c r="AT135" s="143" t="str">
        <f t="shared" si="103"/>
        <v>5532110121</v>
      </c>
      <c r="AU135" s="137" t="str">
        <f t="shared" si="104"/>
        <v>9932110121</v>
      </c>
      <c r="AV135" s="137">
        <f t="shared" si="105"/>
        <v>7</v>
      </c>
      <c r="AW135" s="137" t="str">
        <f t="shared" si="106"/>
        <v>7732110121</v>
      </c>
      <c r="AX135" s="147" t="str">
        <f t="shared" si="107"/>
        <v>77532110130</v>
      </c>
      <c r="AY135" s="137">
        <v>0</v>
      </c>
      <c r="AZ135" s="137">
        <v>0</v>
      </c>
      <c r="BA135" s="130" t="str">
        <f t="shared" si="120"/>
        <v>2020-01-01</v>
      </c>
      <c r="BB135" s="130" t="str">
        <f t="shared" si="121"/>
        <v>2020-01-31</v>
      </c>
      <c r="BC135" s="148" t="s">
        <v>90</v>
      </c>
      <c r="BD135" s="131" t="str">
        <f t="shared" si="89"/>
        <v>a32110121</v>
      </c>
      <c r="BE135" s="143"/>
      <c r="BF135" s="143"/>
      <c r="BG135" s="140"/>
      <c r="BH135" s="149"/>
      <c r="BI135" s="149"/>
      <c r="BJ135" s="149"/>
      <c r="BK135" s="149"/>
      <c r="BL135" s="149"/>
      <c r="BM135" s="149"/>
      <c r="BN135" s="149"/>
      <c r="BO135" s="229" t="s">
        <v>160</v>
      </c>
      <c r="BP135" s="229">
        <v>7</v>
      </c>
      <c r="BQ135" s="230">
        <f>SUM(AF135:AF139)</f>
        <v>162500</v>
      </c>
      <c r="BR135" s="231">
        <f>BQ135*0.05</f>
        <v>8125</v>
      </c>
      <c r="BS135" s="231" t="s">
        <v>152</v>
      </c>
      <c r="BU135" s="357" t="str">
        <f t="shared" ca="1" si="110"/>
        <v>insert into x_t_contract2(TMP_ID,ID,EXTERNAL_ID,CLIENT_ID) values(s_x_t_contract2.NEXTVAL, 1210000039, '1210000039/20',21210000039);insert into x_t_contract_collateral(TMP_ID,ID,CONTRACT2_ID,DT,IS_SIGNED) values(s_x_t_contract_collateral.NEXTVAL, 12100000391, 1210000039, date'2020-01-01', date'2020-01-01');insert into x_mv_contract_signed_attr (TMP_ID,CONTRACT_ID,COLLATERAL_ID,CODE,VALUE_DT) values (s_x_mv_contract_signed_attr.NEXTVAL, 1210000039, 12100000391,'FINISH_DT' ,date'2021-01-01');insert into x_mv_contract_signed_attr_hist(TMP_ID,VALUE_NUM,UPDATE_DT,CONTRACT2_ID,CODE,CL_DT,STAMP,DT) values(s_x_mv_contract_signed_attr_hist.NEXTVAL, 1, date'2020-01-01', 1210000039,'FIRM',date'2020-01-01',888532110130,date'2020-01-01');insert into x_mv_contract_signed_attr_hist(TMP_ID,VALUE_NUM,UPDATE_DT,CONTRACT2_ID,CODE,CL_DT,STAMP,DT) values(s_x_mv_contract_signed_attr_hist.NEXTVAL, 2, date'2020-01-01', 1210000039,'WHOLESALE_AGENT_PREMIUM_AWARDS_SCALE_TYPE',date'2020-01-01',888532110130,date'2020-01-01');insert into x_mv_contract_signed_attr_hist(TMP_ID,VALUE_NUM,UPDATE_DT,CONTRACT2_ID,CODE,CL_DT,STAMP,DT) values(s_x_mv_contract_signed_attr_hist.NEXTVAL, 3, date'2020-01-01', 1210000039,'PAYMENT_TYPE',date'2020-01-01',888532110130,date'2020-01-01');insert into x_t_invoice (TMP_ID,ID,DT, CLIENT_ID,EXTERNAL_ID,CONTRACT_ID,TOTAL_SUM,CURRENCY,DISCOUNT_TYPE,COMMISSION_TYPE,TYPE,LOYAL_CLIENTS,NDS,NDS_PCT,PERSON_ID) values (s_x_t_invoice.NEXTVAL, 32110121, date'2020-01-01',21210000039,'Б-32110121-1',1210000039,60000,'RUR',7,7,'y_invoice',0,1,20, 77532110130);insert into x_t_person (TMP_ID,ID) values (s_x_t_person.NEXTVAL, 77532110130);insert into x_t_act_internal(TMP_ID,ID,DT,CLIENT_ID,INVOICE_ID,HIDDEN,AMOUNT,EXTERNAL_ID,PAYMENT_TERM_DT,IS_LOYAL,TYPE) values (s_x_t_act_internal.NEXTVAL, 4321101211,date'2020-01-06',21210000039, 32110121    ,1,  60000  ,'43211012111',null, 0,'generic');insert into x_t_act_trans(TMP_ID, ACT_ID, CONSUME_ID, AMOUNT, AMOUNT_NDS, AMOUNT_NSP, NETTING, COMMISSION_TYPE) values (s_x_t_act_trans.NEXTVAL, 4321101211,  5532110121, 60000, 10000,  0,null, 7);insert into x_t_consume (TMP_ID, ID, PARENT_ORDER_ID) values (s_x_t_consume.NEXTVAL, 5532110121,  9932110121);insert into x_t_order(TMP_ID, ID, SERVICE_ID, SERVICE_ORDER_ID, CLIENT_ID) values (s_x_t_order.NEXTVAL, 9932110121,  7,  7732110121,  532110130 );insert into x_mv_oebs_receipts_2(TMP_ID, INVOICE_EID, SUM, DT, DOC_DATE, COMISS_DATE, PAYMENT_NUMBER, SOURCE_TYPE) values (s_x_mv_oebs_receipts_2.NEXTVAL, 'Б-32110121-1', 60000, date'2020-02-29',date'2020-02-29', null, '888532110130' ,'PAYCASH');insert into x_yt_ar_direct_domain_stats (ID,IS_GRAY,DOMAIN,IS_BLACKLIST,SERVICE_ID,COST,BILLING_EXPORT_ID,FROM_DT,TILL_DT,SERVICE_ORDER_ID) values(s_x_yt_ar_direct_domain_stats.NEXTVAL, 0, 'a32110121', 0,7,3330000000,7732110121,  date'2020-01-01',to_date('2020-01-31'||' '||'23:59:59','YYYY-MM-DD HH24:MI:SS'),7732110121);</v>
      </c>
    </row>
    <row r="136" spans="1:73" s="151" customFormat="1" ht="15" thickBot="1" x14ac:dyDescent="0.4">
      <c r="A136" s="127">
        <v>39</v>
      </c>
      <c r="B136" s="128"/>
      <c r="C136" s="129" t="str">
        <f t="shared" si="93"/>
        <v>1210000039</v>
      </c>
      <c r="D136" s="129" t="str">
        <f t="shared" si="94"/>
        <v>1210000039/20</v>
      </c>
      <c r="E136" s="130" t="str">
        <f t="shared" si="111"/>
        <v>2020-01-01</v>
      </c>
      <c r="F136" s="130" t="str">
        <f t="shared" si="95"/>
        <v>2021-01-01</v>
      </c>
      <c r="G136" s="131" t="str">
        <f t="shared" si="96"/>
        <v>21210000039</v>
      </c>
      <c r="H136" s="132">
        <f t="shared" si="97"/>
        <v>2</v>
      </c>
      <c r="I136" s="133">
        <v>3</v>
      </c>
      <c r="J136" s="134">
        <f t="shared" si="79"/>
        <v>32110122</v>
      </c>
      <c r="K136" s="129" t="str">
        <f t="shared" si="98"/>
        <v>Б-32110122-1</v>
      </c>
      <c r="L136" s="130" t="str">
        <f t="shared" si="99"/>
        <v>2020-01-01</v>
      </c>
      <c r="M136" s="129" t="s">
        <v>87</v>
      </c>
      <c r="N136" s="135">
        <f t="shared" si="124"/>
        <v>60000</v>
      </c>
      <c r="O136" s="129" t="s">
        <v>88</v>
      </c>
      <c r="P136" s="133">
        <v>1</v>
      </c>
      <c r="Q136" s="129">
        <v>20</v>
      </c>
      <c r="R136" s="219">
        <f>S136</f>
        <v>7</v>
      </c>
      <c r="S136" s="219">
        <v>7</v>
      </c>
      <c r="T136" s="52" t="str">
        <f t="shared" si="114"/>
        <v>4321101221</v>
      </c>
      <c r="U136" s="137" t="str">
        <f t="shared" si="115"/>
        <v>43211012211</v>
      </c>
      <c r="V136" s="129">
        <v>1</v>
      </c>
      <c r="W136" s="130" t="str">
        <f t="shared" ca="1" si="116"/>
        <v>2020-01-07</v>
      </c>
      <c r="X136" s="129"/>
      <c r="Y136" s="139">
        <v>60000</v>
      </c>
      <c r="Z136" s="139">
        <f t="shared" si="122"/>
        <v>10000</v>
      </c>
      <c r="AA136" s="129">
        <v>0</v>
      </c>
      <c r="AB136" s="140" t="s">
        <v>89</v>
      </c>
      <c r="AC136" s="139">
        <f t="shared" si="125"/>
        <v>60000</v>
      </c>
      <c r="AD136" s="132">
        <v>0</v>
      </c>
      <c r="AE136" s="52">
        <f t="shared" si="112"/>
        <v>532110131</v>
      </c>
      <c r="AF136" s="141">
        <f t="shared" si="118"/>
        <v>50000</v>
      </c>
      <c r="AG136" s="142"/>
      <c r="AH136" s="58">
        <f t="shared" si="100"/>
        <v>50000</v>
      </c>
      <c r="AI136" s="60">
        <f t="shared" si="123"/>
        <v>60000</v>
      </c>
      <c r="AJ136" s="112" t="str">
        <f t="shared" si="126"/>
        <v>2020-02-29</v>
      </c>
      <c r="AK136" s="143" t="str">
        <f t="shared" si="101"/>
        <v>888532110131</v>
      </c>
      <c r="AL136" s="132" t="str">
        <f t="shared" si="102"/>
        <v>12100000391</v>
      </c>
      <c r="AM136" s="144"/>
      <c r="AN136" s="144"/>
      <c r="AO136" s="132" t="s">
        <v>89</v>
      </c>
      <c r="AP136" s="145" t="s">
        <v>89</v>
      </c>
      <c r="AQ136" s="132"/>
      <c r="AR136" s="132"/>
      <c r="AS136" s="146" t="str">
        <f t="shared" si="88"/>
        <v>888532110131</v>
      </c>
      <c r="AT136" s="143" t="str">
        <f t="shared" si="103"/>
        <v>5532110122</v>
      </c>
      <c r="AU136" s="137" t="str">
        <f t="shared" si="104"/>
        <v>9932110122</v>
      </c>
      <c r="AV136" s="137">
        <f t="shared" si="105"/>
        <v>7</v>
      </c>
      <c r="AW136" s="137" t="str">
        <f t="shared" si="106"/>
        <v>7732110122</v>
      </c>
      <c r="AX136" s="147" t="str">
        <f t="shared" si="107"/>
        <v>77532110131</v>
      </c>
      <c r="AY136" s="137">
        <v>0</v>
      </c>
      <c r="AZ136" s="137">
        <v>0</v>
      </c>
      <c r="BA136" s="130" t="str">
        <f t="shared" si="120"/>
        <v>2020-01-01</v>
      </c>
      <c r="BB136" s="130" t="str">
        <f t="shared" si="121"/>
        <v>2020-01-31</v>
      </c>
      <c r="BC136" s="148" t="s">
        <v>90</v>
      </c>
      <c r="BD136" s="131" t="str">
        <f t="shared" si="89"/>
        <v>a32110122</v>
      </c>
      <c r="BE136" s="143"/>
      <c r="BF136" s="143"/>
      <c r="BG136" s="140"/>
      <c r="BH136" s="174"/>
      <c r="BI136" s="174"/>
      <c r="BJ136" s="174"/>
      <c r="BK136" s="174"/>
      <c r="BL136" s="149"/>
      <c r="BM136" s="149"/>
      <c r="BN136" s="149"/>
      <c r="BO136" s="232"/>
      <c r="BP136" s="229">
        <v>1</v>
      </c>
      <c r="BQ136" s="230">
        <f>AF140</f>
        <v>12500</v>
      </c>
      <c r="BR136" s="230">
        <f>BQ136*0.13</f>
        <v>1625</v>
      </c>
      <c r="BS136" s="231" t="s">
        <v>152</v>
      </c>
      <c r="BU136" s="357" t="str">
        <f t="shared" ca="1" si="110"/>
        <v>insert into x_t_invoice (TMP_ID,ID,DT, CLIENT_ID,EXTERNAL_ID,CONTRACT_ID,TOTAL_SUM,CURRENCY,DISCOUNT_TYPE,COMMISSION_TYPE,TYPE,LOYAL_CLIENTS,NDS,NDS_PCT,PERSON_ID) values (s_x_t_invoice.NEXTVAL, 32110122, date'2020-01-01',21210000039,'Б-32110122-1',1210000039,60000,'RUR',7,7,'y_invoice',0,1,20, 77532110131);insert into x_t_person (TMP_ID,ID) values (s_x_t_person.NEXTVAL, 77532110131);insert into x_t_act_internal(TMP_ID,ID,DT,CLIENT_ID,INVOICE_ID,HIDDEN,AMOUNT,EXTERNAL_ID,PAYMENT_TERM_DT,IS_LOYAL,TYPE) values (s_x_t_act_internal.NEXTVAL, 4321101221,date'2020-01-07',21210000039, 32110122    ,1,  60000  ,'43211012211',null, 0,'generic');insert into x_t_act_trans(TMP_ID, ACT_ID, CONSUME_ID, AMOUNT, AMOUNT_NDS, AMOUNT_NSP, NETTING, COMMISSION_TYPE) values (s_x_t_act_trans.NEXTVAL, 4321101221,  5532110122, 60000, 10000,  0,null, 7);insert into x_t_consume (TMP_ID, ID, PARENT_ORDER_ID) values (s_x_t_consume.NEXTVAL, 5532110122,  9932110122);insert into x_t_order(TMP_ID, ID, SERVICE_ID, SERVICE_ORDER_ID, CLIENT_ID) values (s_x_t_order.NEXTVAL, 9932110122,  7,  7732110122,  532110131 );insert into x_mv_oebs_receipts_2(TMP_ID, INVOICE_EID, SUM, DT, DOC_DATE, COMISS_DATE, PAYMENT_NUMBER, SOURCE_TYPE) values (s_x_mv_oebs_receipts_2.NEXTVAL, 'Б-32110122-1', 60000, date'2020-02-29',date'2020-02-29', null, '888532110131' ,'PAYCASH');insert into x_yt_ar_direct_domain_stats (ID,IS_GRAY,DOMAIN,IS_BLACKLIST,SERVICE_ID,COST,BILLING_EXPORT_ID,FROM_DT,TILL_DT,SERVICE_ORDER_ID) values(s_x_yt_ar_direct_domain_stats.NEXTVAL, 0, 'a32110122', 0,7,3330000000,7732110122,  date'2020-01-01',to_date('2020-01-31'||' '||'23:59:59','YYYY-MM-DD HH24:MI:SS'),7732110122);</v>
      </c>
    </row>
    <row r="137" spans="1:73" s="151" customFormat="1" x14ac:dyDescent="0.35">
      <c r="A137" s="127">
        <v>39</v>
      </c>
      <c r="B137" s="128"/>
      <c r="C137" s="129" t="str">
        <f t="shared" si="93"/>
        <v>1210000039</v>
      </c>
      <c r="D137" s="129" t="str">
        <f t="shared" si="94"/>
        <v>1210000039/20</v>
      </c>
      <c r="E137" s="130" t="str">
        <f t="shared" si="111"/>
        <v>2020-01-01</v>
      </c>
      <c r="F137" s="130" t="str">
        <f t="shared" si="95"/>
        <v>2021-01-01</v>
      </c>
      <c r="G137" s="131" t="str">
        <f t="shared" si="96"/>
        <v>21210000039</v>
      </c>
      <c r="H137" s="132">
        <f t="shared" si="97"/>
        <v>2</v>
      </c>
      <c r="I137" s="133">
        <v>3</v>
      </c>
      <c r="J137" s="134">
        <f t="shared" si="79"/>
        <v>32110123</v>
      </c>
      <c r="K137" s="129" t="str">
        <f t="shared" si="98"/>
        <v>Б-32110123-1</v>
      </c>
      <c r="L137" s="130" t="str">
        <f t="shared" si="99"/>
        <v>2020-01-01</v>
      </c>
      <c r="M137" s="129" t="s">
        <v>87</v>
      </c>
      <c r="N137" s="135">
        <f t="shared" si="124"/>
        <v>30000</v>
      </c>
      <c r="O137" s="129" t="s">
        <v>88</v>
      </c>
      <c r="P137" s="133">
        <v>1</v>
      </c>
      <c r="Q137" s="129">
        <v>20</v>
      </c>
      <c r="R137" s="219">
        <f>S137</f>
        <v>7</v>
      </c>
      <c r="S137" s="219">
        <v>7</v>
      </c>
      <c r="T137" s="52" t="str">
        <f t="shared" si="114"/>
        <v>4321101231</v>
      </c>
      <c r="U137" s="137" t="str">
        <f t="shared" si="115"/>
        <v>43211012311</v>
      </c>
      <c r="V137" s="129">
        <v>1</v>
      </c>
      <c r="W137" s="130" t="str">
        <f t="shared" ca="1" si="116"/>
        <v>2020-01-03</v>
      </c>
      <c r="X137" s="129"/>
      <c r="Y137" s="139">
        <v>30000</v>
      </c>
      <c r="Z137" s="139">
        <f t="shared" si="122"/>
        <v>5000</v>
      </c>
      <c r="AA137" s="129">
        <v>0</v>
      </c>
      <c r="AB137" s="140" t="s">
        <v>89</v>
      </c>
      <c r="AC137" s="139">
        <f t="shared" si="125"/>
        <v>30000</v>
      </c>
      <c r="AD137" s="132">
        <v>0</v>
      </c>
      <c r="AE137" s="52">
        <f t="shared" si="112"/>
        <v>532110132</v>
      </c>
      <c r="AF137" s="141">
        <f t="shared" si="118"/>
        <v>25000</v>
      </c>
      <c r="AG137" s="142"/>
      <c r="AH137" s="58">
        <f t="shared" si="100"/>
        <v>25000</v>
      </c>
      <c r="AI137" s="60">
        <f t="shared" si="123"/>
        <v>30000</v>
      </c>
      <c r="AJ137" s="112" t="str">
        <f t="shared" si="126"/>
        <v>2020-02-29</v>
      </c>
      <c r="AK137" s="143" t="str">
        <f t="shared" si="101"/>
        <v>888532110132</v>
      </c>
      <c r="AL137" s="132" t="str">
        <f t="shared" si="102"/>
        <v>12100000391</v>
      </c>
      <c r="AM137" s="144"/>
      <c r="AN137" s="144"/>
      <c r="AO137" s="132" t="s">
        <v>89</v>
      </c>
      <c r="AP137" s="145" t="s">
        <v>89</v>
      </c>
      <c r="AQ137" s="132"/>
      <c r="AR137" s="132"/>
      <c r="AS137" s="146" t="str">
        <f t="shared" si="88"/>
        <v>888532110132</v>
      </c>
      <c r="AT137" s="143" t="str">
        <f t="shared" si="103"/>
        <v>5532110123</v>
      </c>
      <c r="AU137" s="137" t="str">
        <f t="shared" si="104"/>
        <v>9932110123</v>
      </c>
      <c r="AV137" s="137">
        <f t="shared" si="105"/>
        <v>7</v>
      </c>
      <c r="AW137" s="137" t="str">
        <f t="shared" si="106"/>
        <v>7732110123</v>
      </c>
      <c r="AX137" s="147" t="str">
        <f t="shared" si="107"/>
        <v>77532110132</v>
      </c>
      <c r="AY137" s="137">
        <v>0</v>
      </c>
      <c r="AZ137" s="137">
        <v>0</v>
      </c>
      <c r="BA137" s="130" t="str">
        <f t="shared" si="120"/>
        <v>2020-01-01</v>
      </c>
      <c r="BB137" s="130" t="str">
        <f t="shared" si="121"/>
        <v>2020-01-31</v>
      </c>
      <c r="BC137" s="148" t="s">
        <v>90</v>
      </c>
      <c r="BD137" s="131" t="str">
        <f t="shared" si="89"/>
        <v>a32110123</v>
      </c>
      <c r="BE137" s="143"/>
      <c r="BF137" s="143"/>
      <c r="BG137" s="140"/>
      <c r="BH137" s="149"/>
      <c r="BI137" s="149"/>
      <c r="BJ137" s="149"/>
      <c r="BK137" s="149"/>
      <c r="BL137" s="149"/>
      <c r="BM137" s="149"/>
      <c r="BN137" s="149"/>
      <c r="BO137" s="361"/>
      <c r="BP137" s="229">
        <v>37</v>
      </c>
      <c r="BQ137" s="230">
        <f>AF141</f>
        <v>25000</v>
      </c>
      <c r="BR137" s="230">
        <f>BQ137*0.11</f>
        <v>2750</v>
      </c>
      <c r="BS137" s="231" t="s">
        <v>152</v>
      </c>
      <c r="BU137" s="357" t="str">
        <f t="shared" ca="1" si="110"/>
        <v>insert into x_t_invoice (TMP_ID,ID,DT, CLIENT_ID,EXTERNAL_ID,CONTRACT_ID,TOTAL_SUM,CURRENCY,DISCOUNT_TYPE,COMMISSION_TYPE,TYPE,LOYAL_CLIENTS,NDS,NDS_PCT,PERSON_ID) values (s_x_t_invoice.NEXTVAL, 32110123, date'2020-01-01',21210000039,'Б-32110123-1',1210000039,30000,'RUR',7,7,'y_invoice',0,1,20, 77532110132);insert into x_t_person (TMP_ID,ID) values (s_x_t_person.NEXTVAL, 77532110132);insert into x_t_act_internal(TMP_ID,ID,DT,CLIENT_ID,INVOICE_ID,HIDDEN,AMOUNT,EXTERNAL_ID,PAYMENT_TERM_DT,IS_LOYAL,TYPE) values (s_x_t_act_internal.NEXTVAL, 4321101231,date'2020-01-03',21210000039, 32110123    ,1,  30000  ,'43211012311',null, 0,'generic');insert into x_t_act_trans(TMP_ID, ACT_ID, CONSUME_ID, AMOUNT, AMOUNT_NDS, AMOUNT_NSP, NETTING, COMMISSION_TYPE) values (s_x_t_act_trans.NEXTVAL, 4321101231,  5532110123, 30000, 5000,  0,null, 7);insert into x_t_consume (TMP_ID, ID, PARENT_ORDER_ID) values (s_x_t_consume.NEXTVAL, 5532110123,  9932110123);insert into x_t_order(TMP_ID, ID, SERVICE_ID, SERVICE_ORDER_ID, CLIENT_ID) values (s_x_t_order.NEXTVAL, 9932110123,  7,  7732110123,  532110132 );insert into x_mv_oebs_receipts_2(TMP_ID, INVOICE_EID, SUM, DT, DOC_DATE, COMISS_DATE, PAYMENT_NUMBER, SOURCE_TYPE) values (s_x_mv_oebs_receipts_2.NEXTVAL, 'Б-32110123-1', 30000, date'2020-02-29',date'2020-02-29', null, '888532110132' ,'PAYCASH');insert into x_yt_ar_direct_domain_stats (ID,IS_GRAY,DOMAIN,IS_BLACKLIST,SERVICE_ID,COST,BILLING_EXPORT_ID,FROM_DT,TILL_DT,SERVICE_ORDER_ID) values(s_x_yt_ar_direct_domain_stats.NEXTVAL, 0, 'a32110123', 0,7,3330000000,7732110123,  date'2020-01-01',to_date('2020-01-31'||' '||'23:59:59','YYYY-MM-DD HH24:MI:SS'),7732110123);</v>
      </c>
    </row>
    <row r="138" spans="1:73" s="151" customFormat="1" x14ac:dyDescent="0.35">
      <c r="A138" s="127">
        <v>39</v>
      </c>
      <c r="B138" s="128"/>
      <c r="C138" s="129" t="str">
        <f t="shared" si="93"/>
        <v>1210000039</v>
      </c>
      <c r="D138" s="129" t="str">
        <f t="shared" si="94"/>
        <v>1210000039/20</v>
      </c>
      <c r="E138" s="130" t="str">
        <f t="shared" si="111"/>
        <v>2020-01-01</v>
      </c>
      <c r="F138" s="130" t="str">
        <f t="shared" si="95"/>
        <v>2021-01-01</v>
      </c>
      <c r="G138" s="131" t="str">
        <f t="shared" si="96"/>
        <v>21210000039</v>
      </c>
      <c r="H138" s="132">
        <f t="shared" si="97"/>
        <v>2</v>
      </c>
      <c r="I138" s="133">
        <v>3</v>
      </c>
      <c r="J138" s="134">
        <f t="shared" si="79"/>
        <v>32110124</v>
      </c>
      <c r="K138" s="129" t="str">
        <f t="shared" si="98"/>
        <v>Б-32110124-1</v>
      </c>
      <c r="L138" s="130" t="str">
        <f t="shared" si="99"/>
        <v>2020-01-01</v>
      </c>
      <c r="M138" s="129" t="s">
        <v>87</v>
      </c>
      <c r="N138" s="135">
        <f t="shared" si="124"/>
        <v>15000</v>
      </c>
      <c r="O138" s="129" t="s">
        <v>88</v>
      </c>
      <c r="P138" s="133">
        <v>1</v>
      </c>
      <c r="Q138" s="129">
        <v>20</v>
      </c>
      <c r="R138" s="219">
        <f>S138</f>
        <v>7</v>
      </c>
      <c r="S138" s="219">
        <v>7</v>
      </c>
      <c r="T138" s="52" t="str">
        <f t="shared" si="114"/>
        <v>4321101241</v>
      </c>
      <c r="U138" s="137" t="str">
        <f t="shared" si="115"/>
        <v>43211012411</v>
      </c>
      <c r="V138" s="129">
        <v>1</v>
      </c>
      <c r="W138" s="130" t="str">
        <f t="shared" ca="1" si="116"/>
        <v>2020-01-05</v>
      </c>
      <c r="X138" s="129"/>
      <c r="Y138" s="139">
        <v>15000</v>
      </c>
      <c r="Z138" s="139">
        <f t="shared" si="122"/>
        <v>2500</v>
      </c>
      <c r="AA138" s="129">
        <v>0</v>
      </c>
      <c r="AB138" s="140" t="s">
        <v>89</v>
      </c>
      <c r="AC138" s="139">
        <f t="shared" si="125"/>
        <v>15000</v>
      </c>
      <c r="AD138" s="132">
        <v>0</v>
      </c>
      <c r="AE138" s="52">
        <f t="shared" si="112"/>
        <v>532110133</v>
      </c>
      <c r="AF138" s="141">
        <f>Y138-Z138</f>
        <v>12500</v>
      </c>
      <c r="AG138" s="142"/>
      <c r="AH138" s="58">
        <f t="shared" si="100"/>
        <v>12500</v>
      </c>
      <c r="AI138" s="60">
        <f t="shared" si="123"/>
        <v>15000</v>
      </c>
      <c r="AJ138" s="112" t="str">
        <f t="shared" si="126"/>
        <v>2020-02-29</v>
      </c>
      <c r="AK138" s="143" t="str">
        <f t="shared" si="101"/>
        <v>888532110133</v>
      </c>
      <c r="AL138" s="132" t="str">
        <f t="shared" si="102"/>
        <v>12100000391</v>
      </c>
      <c r="AM138" s="144"/>
      <c r="AN138" s="144"/>
      <c r="AO138" s="132" t="s">
        <v>89</v>
      </c>
      <c r="AP138" s="145" t="s">
        <v>89</v>
      </c>
      <c r="AQ138" s="132"/>
      <c r="AR138" s="132"/>
      <c r="AS138" s="146" t="str">
        <f t="shared" si="88"/>
        <v>888532110133</v>
      </c>
      <c r="AT138" s="143" t="str">
        <f t="shared" si="103"/>
        <v>5532110124</v>
      </c>
      <c r="AU138" s="137" t="str">
        <f t="shared" si="104"/>
        <v>9932110124</v>
      </c>
      <c r="AV138" s="137">
        <f t="shared" si="105"/>
        <v>7</v>
      </c>
      <c r="AW138" s="137" t="str">
        <f t="shared" si="106"/>
        <v>7732110124</v>
      </c>
      <c r="AX138" s="147" t="str">
        <f t="shared" si="107"/>
        <v>77532110133</v>
      </c>
      <c r="AY138" s="137">
        <v>0</v>
      </c>
      <c r="AZ138" s="137">
        <v>0</v>
      </c>
      <c r="BA138" s="130" t="str">
        <f t="shared" si="120"/>
        <v>2020-01-01</v>
      </c>
      <c r="BB138" s="130" t="str">
        <f t="shared" si="121"/>
        <v>2020-01-31</v>
      </c>
      <c r="BC138" s="148" t="s">
        <v>90</v>
      </c>
      <c r="BD138" s="131" t="str">
        <f t="shared" si="89"/>
        <v>a32110124</v>
      </c>
      <c r="BE138" s="143"/>
      <c r="BF138" s="143"/>
      <c r="BG138" s="140"/>
      <c r="BH138" s="149"/>
      <c r="BI138" s="149"/>
      <c r="BJ138" s="149"/>
      <c r="BK138" s="149"/>
      <c r="BL138" s="149"/>
      <c r="BM138" s="149"/>
      <c r="BN138" s="149"/>
      <c r="BO138" s="233">
        <f>SUM(AF135:AF141)</f>
        <v>200000</v>
      </c>
      <c r="BP138" s="229">
        <v>7</v>
      </c>
      <c r="BQ138" s="135"/>
      <c r="BR138" s="150" t="s">
        <v>152</v>
      </c>
      <c r="BS138" s="150">
        <f>BR135</f>
        <v>8125</v>
      </c>
      <c r="BU138" s="357" t="str">
        <f t="shared" ca="1" si="110"/>
        <v>insert into x_t_invoice (TMP_ID,ID,DT, CLIENT_ID,EXTERNAL_ID,CONTRACT_ID,TOTAL_SUM,CURRENCY,DISCOUNT_TYPE,COMMISSION_TYPE,TYPE,LOYAL_CLIENTS,NDS,NDS_PCT,PERSON_ID) values (s_x_t_invoice.NEXTVAL, 32110124, date'2020-01-01',21210000039,'Б-32110124-1',1210000039,15000,'RUR',7,7,'y_invoice',0,1,20, 77532110133);insert into x_t_person (TMP_ID,ID) values (s_x_t_person.NEXTVAL, 77532110133);insert into x_t_act_internal(TMP_ID,ID,DT,CLIENT_ID,INVOICE_ID,HIDDEN,AMOUNT,EXTERNAL_ID,PAYMENT_TERM_DT,IS_LOYAL,TYPE) values (s_x_t_act_internal.NEXTVAL, 4321101241,date'2020-01-05',21210000039, 32110124    ,1,  15000  ,'43211012411',null, 0,'generic');insert into x_t_act_trans(TMP_ID, ACT_ID, CONSUME_ID, AMOUNT, AMOUNT_NDS, AMOUNT_NSP, NETTING, COMMISSION_TYPE) values (s_x_t_act_trans.NEXTVAL, 4321101241,  5532110124, 15000, 2500,  0,null, 7);insert into x_t_consume (TMP_ID, ID, PARENT_ORDER_ID) values (s_x_t_consume.NEXTVAL, 5532110124,  9932110124);insert into x_t_order(TMP_ID, ID, SERVICE_ID, SERVICE_ORDER_ID, CLIENT_ID) values (s_x_t_order.NEXTVAL, 9932110124,  7,  7732110124,  532110133 );insert into x_mv_oebs_receipts_2(TMP_ID, INVOICE_EID, SUM, DT, DOC_DATE, COMISS_DATE, PAYMENT_NUMBER, SOURCE_TYPE) values (s_x_mv_oebs_receipts_2.NEXTVAL, 'Б-32110124-1', 15000, date'2020-02-29',date'2020-02-29', null, '888532110133' ,'PAYCASH');insert into x_yt_ar_direct_domain_stats (ID,IS_GRAY,DOMAIN,IS_BLACKLIST,SERVICE_ID,COST,BILLING_EXPORT_ID,FROM_DT,TILL_DT,SERVICE_ORDER_ID) values(s_x_yt_ar_direct_domain_stats.NEXTVAL, 0, 'a32110124', 0,7,3330000000,7732110124,  date'2020-01-01',to_date('2020-01-31'||' '||'23:59:59','YYYY-MM-DD HH24:MI:SS'),7732110124);</v>
      </c>
    </row>
    <row r="139" spans="1:73" s="151" customFormat="1" x14ac:dyDescent="0.35">
      <c r="A139" s="127">
        <v>39</v>
      </c>
      <c r="B139" s="128"/>
      <c r="C139" s="129" t="str">
        <f t="shared" si="93"/>
        <v>1210000039</v>
      </c>
      <c r="D139" s="129" t="str">
        <f t="shared" si="94"/>
        <v>1210000039/20</v>
      </c>
      <c r="E139" s="130" t="str">
        <f t="shared" si="111"/>
        <v>2020-01-01</v>
      </c>
      <c r="F139" s="130" t="str">
        <f t="shared" si="95"/>
        <v>2021-01-01</v>
      </c>
      <c r="G139" s="131" t="str">
        <f t="shared" si="96"/>
        <v>21210000039</v>
      </c>
      <c r="H139" s="132">
        <f t="shared" si="97"/>
        <v>2</v>
      </c>
      <c r="I139" s="133">
        <v>3</v>
      </c>
      <c r="J139" s="134">
        <f t="shared" si="79"/>
        <v>32110125</v>
      </c>
      <c r="K139" s="129" t="str">
        <f t="shared" si="98"/>
        <v>Б-32110125-1</v>
      </c>
      <c r="L139" s="130" t="str">
        <f t="shared" si="99"/>
        <v>2020-01-01</v>
      </c>
      <c r="M139" s="129" t="s">
        <v>87</v>
      </c>
      <c r="N139" s="135">
        <f t="shared" si="124"/>
        <v>30000</v>
      </c>
      <c r="O139" s="129" t="s">
        <v>88</v>
      </c>
      <c r="P139" s="133">
        <v>1</v>
      </c>
      <c r="Q139" s="129">
        <v>20</v>
      </c>
      <c r="R139" s="219">
        <f>S139</f>
        <v>7</v>
      </c>
      <c r="S139" s="219">
        <v>7</v>
      </c>
      <c r="T139" s="52" t="str">
        <f t="shared" si="114"/>
        <v>4321101251</v>
      </c>
      <c r="U139" s="137" t="str">
        <f t="shared" si="115"/>
        <v>43211012511</v>
      </c>
      <c r="V139" s="129">
        <v>1</v>
      </c>
      <c r="W139" s="130" t="str">
        <f t="shared" ca="1" si="116"/>
        <v>2020-01-05</v>
      </c>
      <c r="X139" s="129"/>
      <c r="Y139" s="139">
        <v>30000</v>
      </c>
      <c r="Z139" s="139">
        <f t="shared" si="122"/>
        <v>5000</v>
      </c>
      <c r="AA139" s="129">
        <v>0</v>
      </c>
      <c r="AB139" s="140" t="s">
        <v>89</v>
      </c>
      <c r="AC139" s="139">
        <f>N139</f>
        <v>30000</v>
      </c>
      <c r="AD139" s="132">
        <v>0</v>
      </c>
      <c r="AE139" s="52">
        <f t="shared" si="112"/>
        <v>532110134</v>
      </c>
      <c r="AF139" s="141">
        <f>Y139-Z139</f>
        <v>25000</v>
      </c>
      <c r="AG139" s="220"/>
      <c r="AH139" s="58">
        <f t="shared" si="100"/>
        <v>25000</v>
      </c>
      <c r="AI139" s="60">
        <f t="shared" si="123"/>
        <v>30000</v>
      </c>
      <c r="AJ139" s="112" t="str">
        <f t="shared" si="126"/>
        <v>2020-02-29</v>
      </c>
      <c r="AK139" s="143" t="str">
        <f t="shared" si="101"/>
        <v>888532110134</v>
      </c>
      <c r="AL139" s="132" t="str">
        <f t="shared" si="102"/>
        <v>12100000391</v>
      </c>
      <c r="AM139" s="144"/>
      <c r="AN139" s="144"/>
      <c r="AO139" s="132" t="s">
        <v>89</v>
      </c>
      <c r="AP139" s="145" t="s">
        <v>89</v>
      </c>
      <c r="AQ139" s="132"/>
      <c r="AR139" s="132"/>
      <c r="AS139" s="146" t="str">
        <f t="shared" si="88"/>
        <v>888532110134</v>
      </c>
      <c r="AT139" s="143" t="str">
        <f t="shared" si="103"/>
        <v>5532110125</v>
      </c>
      <c r="AU139" s="137" t="str">
        <f t="shared" si="104"/>
        <v>9932110125</v>
      </c>
      <c r="AV139" s="137">
        <f t="shared" si="105"/>
        <v>7</v>
      </c>
      <c r="AW139" s="137" t="str">
        <f t="shared" si="106"/>
        <v>7732110125</v>
      </c>
      <c r="AX139" s="147" t="str">
        <f t="shared" si="107"/>
        <v>77532110134</v>
      </c>
      <c r="AY139" s="137">
        <v>0</v>
      </c>
      <c r="AZ139" s="137">
        <v>0</v>
      </c>
      <c r="BA139" s="130" t="str">
        <f t="shared" si="120"/>
        <v>2020-01-01</v>
      </c>
      <c r="BB139" s="130" t="str">
        <f t="shared" si="121"/>
        <v>2020-01-31</v>
      </c>
      <c r="BC139" s="148" t="s">
        <v>90</v>
      </c>
      <c r="BD139" s="131" t="str">
        <f t="shared" si="89"/>
        <v>a32110125</v>
      </c>
      <c r="BE139" s="143"/>
      <c r="BF139" s="143"/>
      <c r="BG139" s="140"/>
      <c r="BH139" s="149"/>
      <c r="BI139" s="149"/>
      <c r="BJ139" s="149"/>
      <c r="BK139" s="149"/>
      <c r="BL139" s="149"/>
      <c r="BM139" s="149"/>
      <c r="BN139" s="149"/>
      <c r="BO139" s="229"/>
      <c r="BP139" s="229">
        <v>1</v>
      </c>
      <c r="BQ139" s="135"/>
      <c r="BR139" s="150" t="s">
        <v>152</v>
      </c>
      <c r="BS139" s="150">
        <f>BR136</f>
        <v>1625</v>
      </c>
      <c r="BU139" s="357" t="str">
        <f t="shared" ca="1" si="110"/>
        <v>insert into x_t_invoice (TMP_ID,ID,DT, CLIENT_ID,EXTERNAL_ID,CONTRACT_ID,TOTAL_SUM,CURRENCY,DISCOUNT_TYPE,COMMISSION_TYPE,TYPE,LOYAL_CLIENTS,NDS,NDS_PCT,PERSON_ID) values (s_x_t_invoice.NEXTVAL, 32110125, date'2020-01-01',21210000039,'Б-32110125-1',1210000039,30000,'RUR',7,7,'y_invoice',0,1,20, 77532110134);insert into x_t_person (TMP_ID,ID) values (s_x_t_person.NEXTVAL, 77532110134);insert into x_t_act_internal(TMP_ID,ID,DT,CLIENT_ID,INVOICE_ID,HIDDEN,AMOUNT,EXTERNAL_ID,PAYMENT_TERM_DT,IS_LOYAL,TYPE) values (s_x_t_act_internal.NEXTVAL, 4321101251,date'2020-01-05',21210000039, 32110125    ,1,  30000  ,'43211012511',null, 0,'generic');insert into x_t_act_trans(TMP_ID, ACT_ID, CONSUME_ID, AMOUNT, AMOUNT_NDS, AMOUNT_NSP, NETTING, COMMISSION_TYPE) values (s_x_t_act_trans.NEXTVAL, 4321101251,  5532110125, 30000, 5000,  0,null, 7);insert into x_t_consume (TMP_ID, ID, PARENT_ORDER_ID) values (s_x_t_consume.NEXTVAL, 5532110125,  9932110125);insert into x_t_order(TMP_ID, ID, SERVICE_ID, SERVICE_ORDER_ID, CLIENT_ID) values (s_x_t_order.NEXTVAL, 9932110125,  7,  7732110125,  532110134 );insert into x_mv_oebs_receipts_2(TMP_ID, INVOICE_EID, SUM, DT, DOC_DATE, COMISS_DATE, PAYMENT_NUMBER, SOURCE_TYPE) values (s_x_mv_oebs_receipts_2.NEXTVAL, 'Б-32110125-1', 30000, date'2020-02-29',date'2020-02-29', null, '888532110134' ,'PAYCASH');insert into x_yt_ar_direct_domain_stats (ID,IS_GRAY,DOMAIN,IS_BLACKLIST,SERVICE_ID,COST,BILLING_EXPORT_ID,FROM_DT,TILL_DT,SERVICE_ORDER_ID) values(s_x_yt_ar_direct_domain_stats.NEXTVAL, 0, 'a32110125', 0,7,3330000000,7732110125,  date'2020-01-01',to_date('2020-01-31'||' '||'23:59:59','YYYY-MM-DD HH24:MI:SS'),7732110125);</v>
      </c>
    </row>
    <row r="140" spans="1:73" s="151" customFormat="1" ht="15" thickBot="1" x14ac:dyDescent="0.4">
      <c r="A140" s="127">
        <v>39</v>
      </c>
      <c r="B140" s="128"/>
      <c r="C140" s="129" t="str">
        <f t="shared" si="93"/>
        <v>1210000039</v>
      </c>
      <c r="D140" s="129" t="str">
        <f t="shared" si="94"/>
        <v>1210000039/20</v>
      </c>
      <c r="E140" s="130" t="str">
        <f t="shared" si="111"/>
        <v>2020-01-01</v>
      </c>
      <c r="F140" s="130" t="str">
        <f t="shared" si="95"/>
        <v>2021-01-01</v>
      </c>
      <c r="G140" s="131" t="str">
        <f t="shared" si="96"/>
        <v>21210000039</v>
      </c>
      <c r="H140" s="132">
        <f t="shared" si="97"/>
        <v>2</v>
      </c>
      <c r="I140" s="133">
        <v>3</v>
      </c>
      <c r="J140" s="134">
        <f t="shared" ref="J140:J149" si="127">J139+1</f>
        <v>32110126</v>
      </c>
      <c r="K140" s="129" t="str">
        <f t="shared" si="98"/>
        <v>Б-32110126-1</v>
      </c>
      <c r="L140" s="130" t="str">
        <f t="shared" si="99"/>
        <v>2020-01-01</v>
      </c>
      <c r="M140" s="129" t="s">
        <v>87</v>
      </c>
      <c r="N140" s="135">
        <f t="shared" si="124"/>
        <v>15000</v>
      </c>
      <c r="O140" s="129" t="s">
        <v>88</v>
      </c>
      <c r="P140" s="133">
        <v>1</v>
      </c>
      <c r="Q140" s="129">
        <v>20</v>
      </c>
      <c r="R140" s="224">
        <v>1</v>
      </c>
      <c r="S140" s="224">
        <v>1</v>
      </c>
      <c r="T140" s="52" t="str">
        <f t="shared" si="114"/>
        <v>4321101261</v>
      </c>
      <c r="U140" s="137" t="str">
        <f t="shared" si="115"/>
        <v>43211012611</v>
      </c>
      <c r="V140" s="129">
        <v>1</v>
      </c>
      <c r="W140" s="130" t="str">
        <f t="shared" ca="1" si="116"/>
        <v>2020-01-07</v>
      </c>
      <c r="X140" s="129"/>
      <c r="Y140" s="139">
        <v>15000</v>
      </c>
      <c r="Z140" s="139">
        <f t="shared" si="122"/>
        <v>2500</v>
      </c>
      <c r="AA140" s="129">
        <v>0</v>
      </c>
      <c r="AB140" s="140" t="s">
        <v>89</v>
      </c>
      <c r="AC140" s="139">
        <f>N140</f>
        <v>15000</v>
      </c>
      <c r="AD140" s="132">
        <v>0</v>
      </c>
      <c r="AE140" s="52">
        <f t="shared" si="112"/>
        <v>532110135</v>
      </c>
      <c r="AF140" s="141">
        <f t="shared" ref="AF140:AF148" si="128">Y140-Z140</f>
        <v>12500</v>
      </c>
      <c r="AG140" s="142"/>
      <c r="AH140" s="58">
        <f t="shared" si="100"/>
        <v>12500</v>
      </c>
      <c r="AI140" s="60">
        <f t="shared" si="123"/>
        <v>15000</v>
      </c>
      <c r="AJ140" s="112" t="str">
        <f t="shared" si="126"/>
        <v>2020-02-29</v>
      </c>
      <c r="AK140" s="143" t="str">
        <f t="shared" si="101"/>
        <v>888532110135</v>
      </c>
      <c r="AL140" s="132" t="str">
        <f t="shared" si="102"/>
        <v>12100000391</v>
      </c>
      <c r="AM140" s="144"/>
      <c r="AN140" s="144"/>
      <c r="AO140" s="132" t="s">
        <v>89</v>
      </c>
      <c r="AP140" s="145" t="s">
        <v>89</v>
      </c>
      <c r="AQ140" s="132"/>
      <c r="AR140" s="132"/>
      <c r="AS140" s="146" t="str">
        <f t="shared" si="88"/>
        <v>888532110135</v>
      </c>
      <c r="AT140" s="143" t="str">
        <f t="shared" si="103"/>
        <v>5532110126</v>
      </c>
      <c r="AU140" s="137" t="str">
        <f t="shared" si="104"/>
        <v>9932110126</v>
      </c>
      <c r="AV140" s="137">
        <f t="shared" si="105"/>
        <v>1</v>
      </c>
      <c r="AW140" s="137" t="str">
        <f t="shared" si="106"/>
        <v>7732110126</v>
      </c>
      <c r="AX140" s="147" t="str">
        <f t="shared" si="107"/>
        <v>77532110135</v>
      </c>
      <c r="AY140" s="137">
        <v>0</v>
      </c>
      <c r="AZ140" s="137">
        <v>0</v>
      </c>
      <c r="BA140" s="130" t="str">
        <f t="shared" si="120"/>
        <v>2020-01-01</v>
      </c>
      <c r="BB140" s="130" t="str">
        <f t="shared" si="121"/>
        <v>2020-01-31</v>
      </c>
      <c r="BC140" s="148" t="s">
        <v>90</v>
      </c>
      <c r="BD140" s="131" t="str">
        <f t="shared" si="89"/>
        <v>a32110126</v>
      </c>
      <c r="BE140" s="143"/>
      <c r="BF140" s="143"/>
      <c r="BG140" s="140"/>
      <c r="BH140" s="174"/>
      <c r="BI140" s="174"/>
      <c r="BJ140" s="174"/>
      <c r="BK140" s="174"/>
      <c r="BL140" s="149"/>
      <c r="BM140" s="149"/>
      <c r="BN140" s="149"/>
      <c r="BO140" s="229"/>
      <c r="BP140" s="229">
        <v>37</v>
      </c>
      <c r="BQ140" s="135"/>
      <c r="BR140" s="150" t="s">
        <v>152</v>
      </c>
      <c r="BS140" s="150">
        <f>BR137</f>
        <v>2750</v>
      </c>
      <c r="BU140" s="357" t="str">
        <f t="shared" ca="1" si="110"/>
        <v>insert into x_t_invoice (TMP_ID,ID,DT, CLIENT_ID,EXTERNAL_ID,CONTRACT_ID,TOTAL_SUM,CURRENCY,DISCOUNT_TYPE,COMMISSION_TYPE,TYPE,LOYAL_CLIENTS,NDS,NDS_PCT,PERSON_ID) values (s_x_t_invoice.NEXTVAL, 32110126, date'2020-01-01',21210000039,'Б-32110126-1',1210000039,15000,'RUR',1,1,'y_invoice',0,1,20, 77532110135);insert into x_t_person (TMP_ID,ID) values (s_x_t_person.NEXTVAL, 77532110135);insert into x_t_act_internal(TMP_ID,ID,DT,CLIENT_ID,INVOICE_ID,HIDDEN,AMOUNT,EXTERNAL_ID,PAYMENT_TERM_DT,IS_LOYAL,TYPE) values (s_x_t_act_internal.NEXTVAL, 4321101261,date'2020-01-07',21210000039, 32110126    ,1,  15000  ,'43211012611',null, 0,'generic');insert into x_t_act_trans(TMP_ID, ACT_ID, CONSUME_ID, AMOUNT, AMOUNT_NDS, AMOUNT_NSP, NETTING, COMMISSION_TYPE) values (s_x_t_act_trans.NEXTVAL, 4321101261,  5532110126, 15000, 2500,  0,null, 1);insert into x_t_consume (TMP_ID, ID, PARENT_ORDER_ID) values (s_x_t_consume.NEXTVAL, 5532110126,  9932110126);insert into x_t_order(TMP_ID, ID, SERVICE_ID, SERVICE_ORDER_ID, CLIENT_ID) values (s_x_t_order.NEXTVAL, 9932110126,  1,  7732110126,  532110135 );insert into x_mv_oebs_receipts_2(TMP_ID, INVOICE_EID, SUM, DT, DOC_DATE, COMISS_DATE, PAYMENT_NUMBER, SOURCE_TYPE) values (s_x_mv_oebs_receipts_2.NEXTVAL, 'Б-32110126-1', 15000, date'2020-02-29',date'2020-02-29', null, '888532110135' ,'PAYCASH');insert into x_yt_ar_direct_domain_stats (ID,IS_GRAY,DOMAIN,IS_BLACKLIST,SERVICE_ID,COST,BILLING_EXPORT_ID,FROM_DT,TILL_DT,SERVICE_ORDER_ID) values(s_x_yt_ar_direct_domain_stats.NEXTVAL, 0, 'a32110126', 0,1,3330000000,7732110126,  date'2020-01-01',to_date('2020-01-31'||' '||'23:59:59','YYYY-MM-DD HH24:MI:SS'),7732110126);</v>
      </c>
    </row>
    <row r="141" spans="1:73" s="177" customFormat="1" ht="15" thickBot="1" x14ac:dyDescent="0.4">
      <c r="A141" s="152">
        <v>39</v>
      </c>
      <c r="B141" s="153"/>
      <c r="C141" s="154" t="str">
        <f t="shared" si="93"/>
        <v>1210000039</v>
      </c>
      <c r="D141" s="154" t="str">
        <f t="shared" si="94"/>
        <v>1210000039/20</v>
      </c>
      <c r="E141" s="155" t="str">
        <f t="shared" si="111"/>
        <v>2020-01-01</v>
      </c>
      <c r="F141" s="155" t="str">
        <f t="shared" si="95"/>
        <v>2021-01-01</v>
      </c>
      <c r="G141" s="156" t="str">
        <f t="shared" si="96"/>
        <v>21210000039</v>
      </c>
      <c r="H141" s="157">
        <f t="shared" si="97"/>
        <v>2</v>
      </c>
      <c r="I141" s="158">
        <v>3</v>
      </c>
      <c r="J141" s="159">
        <f t="shared" si="127"/>
        <v>32110127</v>
      </c>
      <c r="K141" s="154" t="str">
        <f t="shared" si="98"/>
        <v>Б-32110127-1</v>
      </c>
      <c r="L141" s="155" t="str">
        <f t="shared" si="99"/>
        <v>2020-01-01</v>
      </c>
      <c r="M141" s="154" t="s">
        <v>87</v>
      </c>
      <c r="N141" s="160">
        <f t="shared" si="124"/>
        <v>30000</v>
      </c>
      <c r="O141" s="154" t="s">
        <v>88</v>
      </c>
      <c r="P141" s="158">
        <v>1</v>
      </c>
      <c r="Q141" s="154">
        <v>20</v>
      </c>
      <c r="R141" s="159">
        <v>37</v>
      </c>
      <c r="S141" s="159">
        <v>37</v>
      </c>
      <c r="T141" s="81" t="str">
        <f t="shared" si="114"/>
        <v>4321101271</v>
      </c>
      <c r="U141" s="171" t="str">
        <f t="shared" si="115"/>
        <v>43211012711</v>
      </c>
      <c r="V141" s="154">
        <v>1</v>
      </c>
      <c r="W141" s="155" t="str">
        <f t="shared" ca="1" si="116"/>
        <v>2020-01-09</v>
      </c>
      <c r="X141" s="154"/>
      <c r="Y141" s="226">
        <v>30000</v>
      </c>
      <c r="Z141" s="226">
        <f t="shared" si="122"/>
        <v>5000</v>
      </c>
      <c r="AA141" s="154">
        <v>0</v>
      </c>
      <c r="AB141" s="163" t="s">
        <v>89</v>
      </c>
      <c r="AC141" s="226">
        <f>N141</f>
        <v>30000</v>
      </c>
      <c r="AD141" s="157">
        <v>0</v>
      </c>
      <c r="AE141" s="81">
        <f t="shared" si="112"/>
        <v>532110136</v>
      </c>
      <c r="AF141" s="165">
        <f t="shared" si="128"/>
        <v>25000</v>
      </c>
      <c r="AG141" s="227"/>
      <c r="AH141" s="91">
        <f t="shared" si="100"/>
        <v>25000</v>
      </c>
      <c r="AI141" s="93">
        <f t="shared" si="123"/>
        <v>30000</v>
      </c>
      <c r="AJ141" s="114" t="str">
        <f t="shared" si="126"/>
        <v>2020-02-29</v>
      </c>
      <c r="AK141" s="167" t="str">
        <f t="shared" si="101"/>
        <v>888532110136</v>
      </c>
      <c r="AL141" s="157" t="str">
        <f t="shared" si="102"/>
        <v>12100000391</v>
      </c>
      <c r="AM141" s="168"/>
      <c r="AN141" s="168"/>
      <c r="AO141" s="157" t="s">
        <v>89</v>
      </c>
      <c r="AP141" s="169" t="s">
        <v>89</v>
      </c>
      <c r="AQ141" s="157"/>
      <c r="AR141" s="157"/>
      <c r="AS141" s="170" t="str">
        <f t="shared" si="88"/>
        <v>888532110136</v>
      </c>
      <c r="AT141" s="167" t="str">
        <f t="shared" si="103"/>
        <v>5532110127</v>
      </c>
      <c r="AU141" s="171" t="str">
        <f t="shared" si="104"/>
        <v>9932110127</v>
      </c>
      <c r="AV141" s="171">
        <f t="shared" si="105"/>
        <v>37</v>
      </c>
      <c r="AW141" s="171" t="str">
        <f t="shared" si="106"/>
        <v>7732110127</v>
      </c>
      <c r="AX141" s="172" t="str">
        <f t="shared" si="107"/>
        <v>77532110136</v>
      </c>
      <c r="AY141" s="171">
        <v>0</v>
      </c>
      <c r="AZ141" s="171">
        <v>0</v>
      </c>
      <c r="BA141" s="155" t="str">
        <f t="shared" si="120"/>
        <v>2020-01-01</v>
      </c>
      <c r="BB141" s="155" t="str">
        <f t="shared" si="121"/>
        <v>2020-01-31</v>
      </c>
      <c r="BC141" s="173" t="s">
        <v>90</v>
      </c>
      <c r="BD141" s="156" t="str">
        <f t="shared" si="89"/>
        <v>a32110127</v>
      </c>
      <c r="BE141" s="167"/>
      <c r="BF141" s="167"/>
      <c r="BG141" s="163"/>
      <c r="BH141" s="174"/>
      <c r="BI141" s="174"/>
      <c r="BJ141" s="174"/>
      <c r="BK141" s="174"/>
      <c r="BL141" s="174"/>
      <c r="BM141" s="174"/>
      <c r="BN141" s="174"/>
      <c r="BO141" s="228"/>
      <c r="BP141" s="228"/>
      <c r="BQ141" s="160"/>
      <c r="BR141" s="175"/>
      <c r="BS141" s="175"/>
      <c r="BU141" s="357" t="str">
        <f t="shared" ca="1" si="110"/>
        <v>insert into x_t_invoice (TMP_ID,ID,DT, CLIENT_ID,EXTERNAL_ID,CONTRACT_ID,TOTAL_SUM,CURRENCY,DISCOUNT_TYPE,COMMISSION_TYPE,TYPE,LOYAL_CLIENTS,NDS,NDS_PCT,PERSON_ID) values (s_x_t_invoice.NEXTVAL, 32110127, date'2020-01-01',21210000039,'Б-32110127-1',1210000039,30000,'RUR',37,37,'y_invoice',0,1,20, 77532110136);insert into x_t_person (TMP_ID,ID) values (s_x_t_person.NEXTVAL, 77532110136);insert into x_t_act_internal(TMP_ID,ID,DT,CLIENT_ID,INVOICE_ID,HIDDEN,AMOUNT,EXTERNAL_ID,PAYMENT_TERM_DT,IS_LOYAL,TYPE) values (s_x_t_act_internal.NEXTVAL, 4321101271,date'2020-01-09',21210000039, 32110127    ,1,  30000  ,'43211012711',null, 0,'generic');insert into x_t_act_trans(TMP_ID, ACT_ID, CONSUME_ID, AMOUNT, AMOUNT_NDS, AMOUNT_NSP, NETTING, COMMISSION_TYPE) values (s_x_t_act_trans.NEXTVAL, 4321101271,  5532110127, 30000, 5000,  0,null, 37);insert into x_t_consume (TMP_ID, ID, PARENT_ORDER_ID) values (s_x_t_consume.NEXTVAL, 5532110127,  9932110127);insert into x_t_order(TMP_ID, ID, SERVICE_ID, SERVICE_ORDER_ID, CLIENT_ID) values (s_x_t_order.NEXTVAL, 9932110127,  37,  7732110127,  532110136 );insert into x_mv_oebs_receipts_2(TMP_ID, INVOICE_EID, SUM, DT, DOC_DATE, COMISS_DATE, PAYMENT_NUMBER, SOURCE_TYPE) values (s_x_mv_oebs_receipts_2.NEXTVAL, 'Б-32110127-1', 30000, date'2020-02-29',date'2020-02-29', null, '888532110136' ,'PAYCASH');insert into x_yt_ar_direct_domain_stats (ID,IS_GRAY,DOMAIN,IS_BLACKLIST,SERVICE_ID,COST,BILLING_EXPORT_ID,FROM_DT,TILL_DT,SERVICE_ORDER_ID) values(s_x_yt_ar_direct_domain_stats.NEXTVAL, 0, 'a32110127', 0,37,3330000000,7732110127,  date'2020-01-01',to_date('2020-01-31'||' '||'23:59:59','YYYY-MM-DD HH24:MI:SS'),7732110127);</v>
      </c>
    </row>
    <row r="142" spans="1:73" s="195" customFormat="1" ht="15.5" customHeight="1" x14ac:dyDescent="0.35">
      <c r="A142" s="127">
        <v>40</v>
      </c>
      <c r="B142" s="178"/>
      <c r="C142" s="42" t="str">
        <f t="shared" si="93"/>
        <v>1210000040</v>
      </c>
      <c r="D142" s="42" t="str">
        <f t="shared" si="94"/>
        <v>1210000040/20</v>
      </c>
      <c r="E142" s="43" t="str">
        <f t="shared" si="111"/>
        <v>2020-01-01</v>
      </c>
      <c r="F142" s="43" t="str">
        <f t="shared" si="95"/>
        <v>2021-01-01</v>
      </c>
      <c r="G142" s="44" t="str">
        <f t="shared" si="96"/>
        <v>21210000040</v>
      </c>
      <c r="H142" s="45">
        <f t="shared" si="97"/>
        <v>2</v>
      </c>
      <c r="I142" s="179">
        <v>3</v>
      </c>
      <c r="J142" s="180">
        <f t="shared" si="127"/>
        <v>32110128</v>
      </c>
      <c r="K142" s="42" t="str">
        <f t="shared" si="98"/>
        <v>Б-32110128-1</v>
      </c>
      <c r="L142" s="43" t="str">
        <f t="shared" si="99"/>
        <v>2020-01-01</v>
      </c>
      <c r="M142" s="42" t="s">
        <v>87</v>
      </c>
      <c r="N142" s="181">
        <f t="shared" si="124"/>
        <v>30000</v>
      </c>
      <c r="O142" s="42" t="s">
        <v>88</v>
      </c>
      <c r="P142" s="179">
        <v>1</v>
      </c>
      <c r="Q142" s="42">
        <v>20</v>
      </c>
      <c r="R142" s="182">
        <f>S142</f>
        <v>7</v>
      </c>
      <c r="S142" s="182">
        <v>7</v>
      </c>
      <c r="T142" s="52" t="str">
        <f t="shared" si="114"/>
        <v>4321101281</v>
      </c>
      <c r="U142" s="183" t="str">
        <f t="shared" si="115"/>
        <v>43211012811</v>
      </c>
      <c r="V142" s="42">
        <v>1</v>
      </c>
      <c r="W142" s="43" t="str">
        <f t="shared" ca="1" si="116"/>
        <v>2020-01-02</v>
      </c>
      <c r="X142" s="184" t="str">
        <f t="shared" ref="X142:X149" si="129">TEXT(DATE(YEAR($F$2),MONTH($F$2)+1,1),"ГГГГ-ММ-ДД")</f>
        <v>2020-02-01</v>
      </c>
      <c r="Y142" s="185">
        <v>30000</v>
      </c>
      <c r="Z142" s="185">
        <f t="shared" si="122"/>
        <v>5000</v>
      </c>
      <c r="AA142" s="42">
        <v>0</v>
      </c>
      <c r="AB142" s="186" t="s">
        <v>89</v>
      </c>
      <c r="AC142" s="185">
        <f t="shared" ref="AC142:AC148" si="130">N142</f>
        <v>30000</v>
      </c>
      <c r="AD142" s="45">
        <v>0</v>
      </c>
      <c r="AE142" s="52">
        <f t="shared" si="112"/>
        <v>532110137</v>
      </c>
      <c r="AF142" s="187">
        <f t="shared" si="128"/>
        <v>25000</v>
      </c>
      <c r="AG142" s="188"/>
      <c r="AH142" s="58">
        <f t="shared" si="100"/>
        <v>25000</v>
      </c>
      <c r="AI142" s="60">
        <f t="shared" si="123"/>
        <v>30000</v>
      </c>
      <c r="AJ142" s="49" t="str">
        <f t="shared" ref="AJ142:AJ150" si="131">TEXT(DATE(YEAR($F$2),MONTH($F$2)+1,0),"ГГГГ-ММ-ДД")</f>
        <v>2020-01-31</v>
      </c>
      <c r="AK142" s="189" t="str">
        <f t="shared" si="101"/>
        <v>888532110137</v>
      </c>
      <c r="AL142" s="45" t="str">
        <f t="shared" si="102"/>
        <v>12100000401</v>
      </c>
      <c r="AM142" s="190"/>
      <c r="AN142" s="190"/>
      <c r="AO142" s="45" t="s">
        <v>89</v>
      </c>
      <c r="AP142" s="145" t="s">
        <v>89</v>
      </c>
      <c r="AQ142" s="45"/>
      <c r="AR142" s="45"/>
      <c r="AS142" s="191" t="str">
        <f t="shared" si="88"/>
        <v>888532110137</v>
      </c>
      <c r="AT142" s="189" t="str">
        <f t="shared" si="103"/>
        <v>5532110128</v>
      </c>
      <c r="AU142" s="183" t="str">
        <f t="shared" si="104"/>
        <v>9932110128</v>
      </c>
      <c r="AV142" s="183">
        <f t="shared" si="105"/>
        <v>7</v>
      </c>
      <c r="AW142" s="183" t="str">
        <f t="shared" si="106"/>
        <v>7732110128</v>
      </c>
      <c r="AX142" s="147" t="str">
        <f t="shared" si="107"/>
        <v>77532110137</v>
      </c>
      <c r="AY142" s="183">
        <v>0</v>
      </c>
      <c r="AZ142" s="183">
        <v>0</v>
      </c>
      <c r="BA142" s="43" t="str">
        <f t="shared" si="120"/>
        <v>2020-01-01</v>
      </c>
      <c r="BB142" s="43" t="str">
        <f t="shared" si="121"/>
        <v>2020-01-31</v>
      </c>
      <c r="BC142" s="192" t="s">
        <v>90</v>
      </c>
      <c r="BD142" s="44" t="str">
        <f t="shared" si="89"/>
        <v>a32110128</v>
      </c>
      <c r="BE142" s="189"/>
      <c r="BF142" s="189"/>
      <c r="BG142" s="186"/>
      <c r="BH142" s="149"/>
      <c r="BI142" s="149"/>
      <c r="BJ142" s="149"/>
      <c r="BK142" s="149"/>
      <c r="BL142" s="149"/>
      <c r="BM142" s="149"/>
      <c r="BN142" s="149"/>
      <c r="BO142" s="241" t="s">
        <v>161</v>
      </c>
      <c r="BP142" s="328">
        <v>7</v>
      </c>
      <c r="BQ142" s="194">
        <f>SUM(AF142:AF146)</f>
        <v>158333.33333333334</v>
      </c>
      <c r="BR142" s="194">
        <f>BQ142*0.05</f>
        <v>7916.6666666666679</v>
      </c>
      <c r="BS142" s="194">
        <f>BR142</f>
        <v>7916.6666666666679</v>
      </c>
      <c r="BU142" s="357" t="str">
        <f t="shared" ca="1" si="110"/>
        <v>insert into x_t_contract2(TMP_ID,ID,EXTERNAL_ID,CLIENT_ID) values(s_x_t_contract2.NEXTVAL, 1210000040, '1210000040/20',21210000040);insert into x_t_contract_collateral(TMP_ID,ID,CONTRACT2_ID,DT,IS_SIGNED) values(s_x_t_contract_collateral.NEXTVAL, 12100000401, 1210000040, date'2020-01-01', date'2020-01-01');insert into x_mv_contract_signed_attr (TMP_ID,CONTRACT_ID,COLLATERAL_ID,CODE,VALUE_DT) values (s_x_mv_contract_signed_attr.NEXTVAL, 1210000040, 12100000401,'FINISH_DT' ,date'2021-01-01');insert into x_mv_contract_signed_attr_hist(TMP_ID,VALUE_NUM,UPDATE_DT,CONTRACT2_ID,CODE,CL_DT,STAMP,DT) values(s_x_mv_contract_signed_attr_hist.NEXTVAL, 1, date'2020-01-01', 1210000040,'FIRM',date'2020-01-01',888532110137,date'2020-01-01');insert into x_mv_contract_signed_attr_hist(TMP_ID,VALUE_NUM,UPDATE_DT,CONTRACT2_ID,CODE,CL_DT,STAMP,DT) values(s_x_mv_contract_signed_attr_hist.NEXTVAL, 2, date'2020-01-01', 1210000040,'WHOLESALE_AGENT_PREMIUM_AWARDS_SCALE_TYPE',date'2020-01-01',888532110137,date'2020-01-01');insert into x_mv_contract_signed_attr_hist(TMP_ID,VALUE_NUM,UPDATE_DT,CONTRACT2_ID,CODE,CL_DT,STAMP,DT) values(s_x_mv_contract_signed_attr_hist.NEXTVAL, 3, date'2020-01-01', 1210000040,'PAYMENT_TYPE',date'2020-01-01',888532110137,date'2020-01-01');insert into x_t_invoice (TMP_ID,ID,DT, CLIENT_ID,EXTERNAL_ID,CONTRACT_ID,TOTAL_SUM,CURRENCY,DISCOUNT_TYPE,COMMISSION_TYPE,TYPE,LOYAL_CLIENTS,NDS,NDS_PCT,PERSON_ID) values (s_x_t_invoice.NEXTVAL, 32110128, date'2020-01-01',21210000040,'Б-32110128-1',1210000040,30000,'RUR',7,7,'y_invoice',0,1,20, 77532110137);insert into x_t_person (TMP_ID,ID) values (s_x_t_person.NEXTVAL, 77532110137);insert into x_t_act_internal(TMP_ID,ID,DT,CLIENT_ID,INVOICE_ID,HIDDEN,AMOUNT,EXTERNAL_ID,PAYMENT_TERM_DT,IS_LOYAL,TYPE) values (s_x_t_act_internal.NEXTVAL, 4321101281,date'2020-01-02',21210000040, 32110128    ,1,  30000  ,'43211012811',date'2020-02-01', 0,'generic');insert into x_t_act_trans(TMP_ID, ACT_ID, CONSUME_ID, AMOUNT, AMOUNT_NDS, AMOUNT_NSP, NETTING, COMMISSION_TYPE) values (s_x_t_act_trans.NEXTVAL, 4321101281,  5532110128, 30000, 5000,  0,null, 7);insert into x_t_consume (TMP_ID, ID, PARENT_ORDER_ID) values (s_x_t_consume.NEXTVAL, 5532110128,  9932110128);insert into x_t_order(TMP_ID, ID, SERVICE_ID, SERVICE_ORDER_ID, CLIENT_ID) values (s_x_t_order.NEXTVAL, 9932110128,  7,  7732110128,  532110137 );insert into x_mv_oebs_receipts_2(TMP_ID, INVOICE_EID, SUM, DT, DOC_DATE, COMISS_DATE, PAYMENT_NUMBER, SOURCE_TYPE) values (s_x_mv_oebs_receipts_2.NEXTVAL, 'Б-32110128-1', 30000, date'2020-01-31',date'2020-01-31', null, '888532110137' ,'PAYCASH');insert into x_yt_ar_direct_domain_stats (ID,IS_GRAY,DOMAIN,IS_BLACKLIST,SERVICE_ID,COST,BILLING_EXPORT_ID,FROM_DT,TILL_DT,SERVICE_ORDER_ID) values(s_x_yt_ar_direct_domain_stats.NEXTVAL, 0, 'a32110128', 0,7,3330000000,7732110128,  date'2020-01-01',to_date('2020-01-31'||' '||'23:59:59','YYYY-MM-DD HH24:MI:SS'),7732110128);</v>
      </c>
    </row>
    <row r="143" spans="1:73" s="195" customFormat="1" x14ac:dyDescent="0.35">
      <c r="A143" s="127">
        <v>40</v>
      </c>
      <c r="B143" s="178"/>
      <c r="C143" s="42" t="str">
        <f t="shared" si="93"/>
        <v>1210000040</v>
      </c>
      <c r="D143" s="42" t="str">
        <f t="shared" si="94"/>
        <v>1210000040/20</v>
      </c>
      <c r="E143" s="43" t="str">
        <f t="shared" si="111"/>
        <v>2020-01-01</v>
      </c>
      <c r="F143" s="43" t="str">
        <f t="shared" si="95"/>
        <v>2021-01-01</v>
      </c>
      <c r="G143" s="44" t="str">
        <f t="shared" si="96"/>
        <v>21210000040</v>
      </c>
      <c r="H143" s="45">
        <f t="shared" si="97"/>
        <v>2</v>
      </c>
      <c r="I143" s="179">
        <v>3</v>
      </c>
      <c r="J143" s="180">
        <f t="shared" si="127"/>
        <v>32110129</v>
      </c>
      <c r="K143" s="42" t="str">
        <f t="shared" si="98"/>
        <v>Б-32110129-1</v>
      </c>
      <c r="L143" s="43" t="str">
        <f t="shared" si="99"/>
        <v>2020-01-01</v>
      </c>
      <c r="M143" s="42" t="s">
        <v>87</v>
      </c>
      <c r="N143" s="181">
        <f t="shared" si="124"/>
        <v>40000</v>
      </c>
      <c r="O143" s="42" t="s">
        <v>88</v>
      </c>
      <c r="P143" s="179">
        <v>1</v>
      </c>
      <c r="Q143" s="42">
        <v>20</v>
      </c>
      <c r="R143" s="182">
        <f>S143</f>
        <v>7</v>
      </c>
      <c r="S143" s="182">
        <v>7</v>
      </c>
      <c r="T143" s="52" t="str">
        <f t="shared" si="114"/>
        <v>4321101291</v>
      </c>
      <c r="U143" s="183" t="str">
        <f t="shared" si="115"/>
        <v>43211012911</v>
      </c>
      <c r="V143" s="42">
        <v>1</v>
      </c>
      <c r="W143" s="43" t="str">
        <f t="shared" ca="1" si="116"/>
        <v>2020-01-05</v>
      </c>
      <c r="X143" s="184" t="str">
        <f t="shared" si="129"/>
        <v>2020-02-01</v>
      </c>
      <c r="Y143" s="185">
        <v>40000</v>
      </c>
      <c r="Z143" s="185">
        <f t="shared" si="122"/>
        <v>6666.6666666666642</v>
      </c>
      <c r="AA143" s="42">
        <v>0</v>
      </c>
      <c r="AB143" s="186" t="s">
        <v>89</v>
      </c>
      <c r="AC143" s="185">
        <f t="shared" si="130"/>
        <v>40000</v>
      </c>
      <c r="AD143" s="45">
        <v>0</v>
      </c>
      <c r="AE143" s="52">
        <f t="shared" si="112"/>
        <v>532110138</v>
      </c>
      <c r="AF143" s="187">
        <f t="shared" si="128"/>
        <v>33333.333333333336</v>
      </c>
      <c r="AG143" s="188"/>
      <c r="AH143" s="58">
        <f t="shared" si="100"/>
        <v>33333.333333333336</v>
      </c>
      <c r="AI143" s="60">
        <f t="shared" si="123"/>
        <v>40000</v>
      </c>
      <c r="AJ143" s="49" t="str">
        <f t="shared" si="131"/>
        <v>2020-01-31</v>
      </c>
      <c r="AK143" s="189" t="str">
        <f t="shared" si="101"/>
        <v>888532110138</v>
      </c>
      <c r="AL143" s="45" t="str">
        <f t="shared" si="102"/>
        <v>12100000401</v>
      </c>
      <c r="AM143" s="190"/>
      <c r="AN143" s="190"/>
      <c r="AO143" s="45" t="s">
        <v>89</v>
      </c>
      <c r="AP143" s="145" t="s">
        <v>89</v>
      </c>
      <c r="AQ143" s="45"/>
      <c r="AR143" s="45"/>
      <c r="AS143" s="191" t="str">
        <f t="shared" si="88"/>
        <v>888532110138</v>
      </c>
      <c r="AT143" s="189" t="str">
        <f t="shared" si="103"/>
        <v>5532110129</v>
      </c>
      <c r="AU143" s="183" t="str">
        <f t="shared" si="104"/>
        <v>9932110129</v>
      </c>
      <c r="AV143" s="183">
        <f t="shared" si="105"/>
        <v>7</v>
      </c>
      <c r="AW143" s="183" t="str">
        <f t="shared" si="106"/>
        <v>7732110129</v>
      </c>
      <c r="AX143" s="147" t="str">
        <f t="shared" si="107"/>
        <v>77532110138</v>
      </c>
      <c r="AY143" s="183">
        <v>0</v>
      </c>
      <c r="AZ143" s="183">
        <v>0</v>
      </c>
      <c r="BA143" s="43" t="str">
        <f t="shared" si="120"/>
        <v>2020-01-01</v>
      </c>
      <c r="BB143" s="43" t="str">
        <f t="shared" si="121"/>
        <v>2020-01-31</v>
      </c>
      <c r="BC143" s="192" t="s">
        <v>90</v>
      </c>
      <c r="BD143" s="44" t="str">
        <f t="shared" si="89"/>
        <v>a32110129</v>
      </c>
      <c r="BE143" s="189"/>
      <c r="BF143" s="189"/>
      <c r="BG143" s="186"/>
      <c r="BH143" s="149"/>
      <c r="BI143" s="149"/>
      <c r="BJ143" s="149"/>
      <c r="BK143" s="149"/>
      <c r="BL143" s="149"/>
      <c r="BM143" s="149"/>
      <c r="BN143" s="149"/>
      <c r="BO143" s="241" t="s">
        <v>162</v>
      </c>
      <c r="BP143" s="328">
        <v>1</v>
      </c>
      <c r="BQ143" s="194">
        <f>AF147</f>
        <v>16666.666666666668</v>
      </c>
      <c r="BR143" s="194">
        <f>BQ143*0.13</f>
        <v>2166.666666666667</v>
      </c>
      <c r="BS143" s="194">
        <f>BR143</f>
        <v>2166.666666666667</v>
      </c>
      <c r="BU143" s="357" t="str">
        <f t="shared" ca="1" si="110"/>
        <v>insert into x_t_invoice (TMP_ID,ID,DT, CLIENT_ID,EXTERNAL_ID,CONTRACT_ID,TOTAL_SUM,CURRENCY,DISCOUNT_TYPE,COMMISSION_TYPE,TYPE,LOYAL_CLIENTS,NDS,NDS_PCT,PERSON_ID) values (s_x_t_invoice.NEXTVAL, 32110129, date'2020-01-01',21210000040,'Б-32110129-1',1210000040,40000,'RUR',7,7,'y_invoice',0,1,20, 77532110138);insert into x_t_person (TMP_ID,ID) values (s_x_t_person.NEXTVAL, 77532110138);insert into x_t_act_internal(TMP_ID,ID,DT,CLIENT_ID,INVOICE_ID,HIDDEN,AMOUNT,EXTERNAL_ID,PAYMENT_TERM_DT,IS_LOYAL,TYPE) values (s_x_t_act_internal.NEXTVAL, 4321101291,date'2020-01-05',21210000040, 32110129    ,1,  40000  ,'43211012911',date'2020-02-01', 0,'generic');insert into x_t_act_trans(TMP_ID, ACT_ID, CONSUME_ID, AMOUNT, AMOUNT_NDS, AMOUNT_NSP, NETTING, COMMISSION_TYPE) values (s_x_t_act_trans.NEXTVAL, 4321101291,  5532110129, 40000, 6666.66666666666,  0,null, 7);insert into x_t_consume (TMP_ID, ID, PARENT_ORDER_ID) values (s_x_t_consume.NEXTVAL, 5532110129,  9932110129);insert into x_t_order(TMP_ID, ID, SERVICE_ID, SERVICE_ORDER_ID, CLIENT_ID) values (s_x_t_order.NEXTVAL, 9932110129,  7,  7732110129,  532110138 );insert into x_mv_oebs_receipts_2(TMP_ID, INVOICE_EID, SUM, DT, DOC_DATE, COMISS_DATE, PAYMENT_NUMBER, SOURCE_TYPE) values (s_x_mv_oebs_receipts_2.NEXTVAL, 'Б-32110129-1', 40000, date'2020-01-31',date'2020-01-31', null, '888532110138' ,'PAYCASH');insert into x_yt_ar_direct_domain_stats (ID,IS_GRAY,DOMAIN,IS_BLACKLIST,SERVICE_ID,COST,BILLING_EXPORT_ID,FROM_DT,TILL_DT,SERVICE_ORDER_ID) values(s_x_yt_ar_direct_domain_stats.NEXTVAL, 0, 'a32110129', 0,7,3330000000,7732110129,  date'2020-01-01',to_date('2020-01-31'||' '||'23:59:59','YYYY-MM-DD HH24:MI:SS'),7732110129);</v>
      </c>
    </row>
    <row r="144" spans="1:73" s="195" customFormat="1" ht="15" thickBot="1" x14ac:dyDescent="0.4">
      <c r="A144" s="127">
        <v>40</v>
      </c>
      <c r="B144" s="178"/>
      <c r="C144" s="42" t="str">
        <f t="shared" si="93"/>
        <v>1210000040</v>
      </c>
      <c r="D144" s="42" t="str">
        <f t="shared" si="94"/>
        <v>1210000040/20</v>
      </c>
      <c r="E144" s="43" t="str">
        <f t="shared" si="111"/>
        <v>2020-01-01</v>
      </c>
      <c r="F144" s="43" t="str">
        <f t="shared" si="95"/>
        <v>2021-01-01</v>
      </c>
      <c r="G144" s="44" t="str">
        <f t="shared" si="96"/>
        <v>21210000040</v>
      </c>
      <c r="H144" s="45">
        <f t="shared" si="97"/>
        <v>2</v>
      </c>
      <c r="I144" s="179">
        <v>3</v>
      </c>
      <c r="J144" s="180">
        <f t="shared" si="127"/>
        <v>32110130</v>
      </c>
      <c r="K144" s="42" t="str">
        <f t="shared" si="98"/>
        <v>Б-32110130-1</v>
      </c>
      <c r="L144" s="43" t="str">
        <f t="shared" si="99"/>
        <v>2020-01-01</v>
      </c>
      <c r="M144" s="42" t="s">
        <v>87</v>
      </c>
      <c r="N144" s="181">
        <f t="shared" si="124"/>
        <v>40000</v>
      </c>
      <c r="O144" s="42" t="s">
        <v>88</v>
      </c>
      <c r="P144" s="179">
        <v>1</v>
      </c>
      <c r="Q144" s="42">
        <v>20</v>
      </c>
      <c r="R144" s="182">
        <f>S144</f>
        <v>7</v>
      </c>
      <c r="S144" s="182">
        <v>7</v>
      </c>
      <c r="T144" s="52" t="str">
        <f t="shared" si="114"/>
        <v>4321101301</v>
      </c>
      <c r="U144" s="183" t="str">
        <f t="shared" si="115"/>
        <v>43211013011</v>
      </c>
      <c r="V144" s="42">
        <v>1</v>
      </c>
      <c r="W144" s="43" t="str">
        <f t="shared" ca="1" si="116"/>
        <v>2020-01-08</v>
      </c>
      <c r="X144" s="184" t="str">
        <f t="shared" si="129"/>
        <v>2020-02-01</v>
      </c>
      <c r="Y144" s="185">
        <v>40000</v>
      </c>
      <c r="Z144" s="185">
        <f t="shared" si="122"/>
        <v>6666.6666666666642</v>
      </c>
      <c r="AA144" s="42">
        <v>0</v>
      </c>
      <c r="AB144" s="186" t="s">
        <v>89</v>
      </c>
      <c r="AC144" s="185">
        <f t="shared" si="130"/>
        <v>40000</v>
      </c>
      <c r="AD144" s="45">
        <v>0</v>
      </c>
      <c r="AE144" s="52">
        <f t="shared" si="112"/>
        <v>532110139</v>
      </c>
      <c r="AF144" s="187">
        <f t="shared" si="128"/>
        <v>33333.333333333336</v>
      </c>
      <c r="AG144" s="188"/>
      <c r="AH144" s="58">
        <f t="shared" si="100"/>
        <v>33333.333333333336</v>
      </c>
      <c r="AI144" s="60">
        <f t="shared" si="123"/>
        <v>40000</v>
      </c>
      <c r="AJ144" s="49" t="str">
        <f t="shared" si="131"/>
        <v>2020-01-31</v>
      </c>
      <c r="AK144" s="189" t="str">
        <f t="shared" si="101"/>
        <v>888532110139</v>
      </c>
      <c r="AL144" s="45" t="str">
        <f t="shared" si="102"/>
        <v>12100000401</v>
      </c>
      <c r="AM144" s="190"/>
      <c r="AN144" s="190"/>
      <c r="AO144" s="45" t="s">
        <v>89</v>
      </c>
      <c r="AP144" s="145" t="s">
        <v>89</v>
      </c>
      <c r="AQ144" s="45"/>
      <c r="AR144" s="45"/>
      <c r="AS144" s="191" t="str">
        <f t="shared" si="88"/>
        <v>888532110139</v>
      </c>
      <c r="AT144" s="189" t="str">
        <f t="shared" si="103"/>
        <v>5532110130</v>
      </c>
      <c r="AU144" s="183" t="str">
        <f t="shared" si="104"/>
        <v>9932110130</v>
      </c>
      <c r="AV144" s="183">
        <f t="shared" si="105"/>
        <v>7</v>
      </c>
      <c r="AW144" s="183" t="str">
        <f t="shared" si="106"/>
        <v>7732110130</v>
      </c>
      <c r="AX144" s="147" t="str">
        <f t="shared" si="107"/>
        <v>77532110139</v>
      </c>
      <c r="AY144" s="183">
        <v>0</v>
      </c>
      <c r="AZ144" s="183">
        <v>0</v>
      </c>
      <c r="BA144" s="43" t="str">
        <f t="shared" si="120"/>
        <v>2020-01-01</v>
      </c>
      <c r="BB144" s="43" t="str">
        <f t="shared" si="121"/>
        <v>2020-01-31</v>
      </c>
      <c r="BC144" s="192" t="s">
        <v>90</v>
      </c>
      <c r="BD144" s="44" t="str">
        <f t="shared" si="89"/>
        <v>a32110130</v>
      </c>
      <c r="BE144" s="189"/>
      <c r="BF144" s="189"/>
      <c r="BG144" s="186"/>
      <c r="BH144" s="174"/>
      <c r="BI144" s="174"/>
      <c r="BJ144" s="174"/>
      <c r="BK144" s="174"/>
      <c r="BL144" s="149"/>
      <c r="BM144" s="149"/>
      <c r="BN144" s="149"/>
      <c r="BO144" s="243" t="s">
        <v>163</v>
      </c>
      <c r="BP144" s="328">
        <v>37</v>
      </c>
      <c r="BQ144" s="194">
        <f>AF148</f>
        <v>25000</v>
      </c>
      <c r="BR144" s="194">
        <f>BQ144*0.11</f>
        <v>2750</v>
      </c>
      <c r="BS144" s="194">
        <f>BR144</f>
        <v>2750</v>
      </c>
      <c r="BU144" s="357" t="str">
        <f t="shared" ca="1" si="110"/>
        <v>insert into x_t_invoice (TMP_ID,ID,DT, CLIENT_ID,EXTERNAL_ID,CONTRACT_ID,TOTAL_SUM,CURRENCY,DISCOUNT_TYPE,COMMISSION_TYPE,TYPE,LOYAL_CLIENTS,NDS,NDS_PCT,PERSON_ID) values (s_x_t_invoice.NEXTVAL, 32110130, date'2020-01-01',21210000040,'Б-32110130-1',1210000040,40000,'RUR',7,7,'y_invoice',0,1,20, 77532110139);insert into x_t_person (TMP_ID,ID) values (s_x_t_person.NEXTVAL, 77532110139);insert into x_t_act_internal(TMP_ID,ID,DT,CLIENT_ID,INVOICE_ID,HIDDEN,AMOUNT,EXTERNAL_ID,PAYMENT_TERM_DT,IS_LOYAL,TYPE) values (s_x_t_act_internal.NEXTVAL, 4321101301,date'2020-01-08',21210000040, 32110130    ,1,  40000  ,'43211013011',date'2020-02-01', 0,'generic');insert into x_t_act_trans(TMP_ID, ACT_ID, CONSUME_ID, AMOUNT, AMOUNT_NDS, AMOUNT_NSP, NETTING, COMMISSION_TYPE) values (s_x_t_act_trans.NEXTVAL, 4321101301,  5532110130, 40000, 6666.66666666666,  0,null, 7);insert into x_t_consume (TMP_ID, ID, PARENT_ORDER_ID) values (s_x_t_consume.NEXTVAL, 5532110130,  9932110130);insert into x_t_order(TMP_ID, ID, SERVICE_ID, SERVICE_ORDER_ID, CLIENT_ID) values (s_x_t_order.NEXTVAL, 9932110130,  7,  7732110130,  532110139 );insert into x_mv_oebs_receipts_2(TMP_ID, INVOICE_EID, SUM, DT, DOC_DATE, COMISS_DATE, PAYMENT_NUMBER, SOURCE_TYPE) values (s_x_mv_oebs_receipts_2.NEXTVAL, 'Б-32110130-1', 40000, date'2020-01-31',date'2020-01-31', null, '888532110139' ,'PAYCASH');insert into x_yt_ar_direct_domain_stats (ID,IS_GRAY,DOMAIN,IS_BLACKLIST,SERVICE_ID,COST,BILLING_EXPORT_ID,FROM_DT,TILL_DT,SERVICE_ORDER_ID) values(s_x_yt_ar_direct_domain_stats.NEXTVAL, 0, 'a32110130', 0,7,3330000000,7732110130,  date'2020-01-01',to_date('2020-01-31'||' '||'23:59:59','YYYY-MM-DD HH24:MI:SS'),7732110130);</v>
      </c>
    </row>
    <row r="145" spans="1:73" s="195" customFormat="1" x14ac:dyDescent="0.35">
      <c r="A145" s="127">
        <v>40</v>
      </c>
      <c r="B145" s="178"/>
      <c r="C145" s="42" t="str">
        <f t="shared" si="93"/>
        <v>1210000040</v>
      </c>
      <c r="D145" s="42" t="str">
        <f t="shared" si="94"/>
        <v>1210000040/20</v>
      </c>
      <c r="E145" s="43" t="str">
        <f t="shared" si="111"/>
        <v>2020-01-01</v>
      </c>
      <c r="F145" s="43" t="str">
        <f t="shared" si="95"/>
        <v>2021-01-01</v>
      </c>
      <c r="G145" s="44" t="str">
        <f t="shared" si="96"/>
        <v>21210000040</v>
      </c>
      <c r="H145" s="45">
        <f t="shared" si="97"/>
        <v>2</v>
      </c>
      <c r="I145" s="179">
        <v>3</v>
      </c>
      <c r="J145" s="180">
        <f t="shared" si="127"/>
        <v>32110131</v>
      </c>
      <c r="K145" s="42" t="str">
        <f t="shared" si="98"/>
        <v>Б-32110131-1</v>
      </c>
      <c r="L145" s="43" t="str">
        <f t="shared" si="99"/>
        <v>2020-01-01</v>
      </c>
      <c r="M145" s="42" t="s">
        <v>87</v>
      </c>
      <c r="N145" s="181">
        <f t="shared" si="124"/>
        <v>40000</v>
      </c>
      <c r="O145" s="42" t="s">
        <v>88</v>
      </c>
      <c r="P145" s="179">
        <v>1</v>
      </c>
      <c r="Q145" s="42">
        <v>20</v>
      </c>
      <c r="R145" s="182">
        <f>S145</f>
        <v>7</v>
      </c>
      <c r="S145" s="182">
        <v>7</v>
      </c>
      <c r="T145" s="52" t="str">
        <f t="shared" si="114"/>
        <v>4321101311</v>
      </c>
      <c r="U145" s="183" t="str">
        <f t="shared" si="115"/>
        <v>43211013111</v>
      </c>
      <c r="V145" s="42">
        <v>1</v>
      </c>
      <c r="W145" s="43" t="str">
        <f t="shared" ca="1" si="116"/>
        <v>2020-01-09</v>
      </c>
      <c r="X145" s="184" t="str">
        <f>TEXT(DATE(YEAR($F$2),MONTH($F$2)+1,1),"ГГГГ-ММ-ДД")</f>
        <v>2020-02-01</v>
      </c>
      <c r="Y145" s="185">
        <v>40000</v>
      </c>
      <c r="Z145" s="185">
        <f t="shared" si="122"/>
        <v>6666.6666666666642</v>
      </c>
      <c r="AA145" s="42">
        <v>0</v>
      </c>
      <c r="AB145" s="186" t="s">
        <v>89</v>
      </c>
      <c r="AC145" s="185">
        <f t="shared" si="130"/>
        <v>40000</v>
      </c>
      <c r="AD145" s="45">
        <v>0</v>
      </c>
      <c r="AE145" s="52">
        <f t="shared" si="112"/>
        <v>532110140</v>
      </c>
      <c r="AF145" s="187">
        <f t="shared" si="128"/>
        <v>33333.333333333336</v>
      </c>
      <c r="AG145" s="188"/>
      <c r="AH145" s="58">
        <f t="shared" si="100"/>
        <v>33333.333333333336</v>
      </c>
      <c r="AI145" s="60">
        <f t="shared" si="123"/>
        <v>40000</v>
      </c>
      <c r="AJ145" s="49" t="str">
        <f t="shared" si="131"/>
        <v>2020-01-31</v>
      </c>
      <c r="AK145" s="189" t="str">
        <f t="shared" si="101"/>
        <v>888532110140</v>
      </c>
      <c r="AL145" s="45" t="str">
        <f t="shared" si="102"/>
        <v>12100000401</v>
      </c>
      <c r="AM145" s="190"/>
      <c r="AN145" s="190"/>
      <c r="AO145" s="45" t="s">
        <v>89</v>
      </c>
      <c r="AP145" s="145" t="s">
        <v>89</v>
      </c>
      <c r="AQ145" s="45"/>
      <c r="AR145" s="45"/>
      <c r="AS145" s="191" t="str">
        <f t="shared" si="88"/>
        <v>888532110140</v>
      </c>
      <c r="AT145" s="189" t="str">
        <f t="shared" si="103"/>
        <v>5532110131</v>
      </c>
      <c r="AU145" s="183" t="str">
        <f t="shared" si="104"/>
        <v>9932110131</v>
      </c>
      <c r="AV145" s="183">
        <f t="shared" si="105"/>
        <v>7</v>
      </c>
      <c r="AW145" s="183" t="str">
        <f t="shared" si="106"/>
        <v>7732110131</v>
      </c>
      <c r="AX145" s="147" t="str">
        <f t="shared" si="107"/>
        <v>77532110140</v>
      </c>
      <c r="AY145" s="183">
        <v>0</v>
      </c>
      <c r="AZ145" s="183">
        <v>0</v>
      </c>
      <c r="BA145" s="43" t="str">
        <f t="shared" si="120"/>
        <v>2020-01-01</v>
      </c>
      <c r="BB145" s="43" t="str">
        <f t="shared" si="121"/>
        <v>2020-01-31</v>
      </c>
      <c r="BC145" s="192" t="s">
        <v>90</v>
      </c>
      <c r="BD145" s="44" t="str">
        <f t="shared" si="89"/>
        <v>a32110131</v>
      </c>
      <c r="BE145" s="189"/>
      <c r="BF145" s="189"/>
      <c r="BG145" s="186"/>
      <c r="BH145" s="149"/>
      <c r="BI145" s="149"/>
      <c r="BJ145" s="149"/>
      <c r="BK145" s="149"/>
      <c r="BL145" s="149"/>
      <c r="BM145" s="149"/>
      <c r="BN145" s="149"/>
      <c r="BO145" s="330" t="s">
        <v>164</v>
      </c>
      <c r="BP145" s="330">
        <v>7</v>
      </c>
      <c r="BQ145" s="196"/>
      <c r="BR145" s="196">
        <f>SUM(AF142:AF146)*0.02</f>
        <v>3166.666666666667</v>
      </c>
      <c r="BS145" s="196">
        <f>BR145</f>
        <v>3166.666666666667</v>
      </c>
      <c r="BT145" s="197">
        <v>0.02</v>
      </c>
      <c r="BU145" s="357" t="str">
        <f t="shared" ca="1" si="110"/>
        <v>insert into x_t_invoice (TMP_ID,ID,DT, CLIENT_ID,EXTERNAL_ID,CONTRACT_ID,TOTAL_SUM,CURRENCY,DISCOUNT_TYPE,COMMISSION_TYPE,TYPE,LOYAL_CLIENTS,NDS,NDS_PCT,PERSON_ID) values (s_x_t_invoice.NEXTVAL, 32110131, date'2020-01-01',21210000040,'Б-32110131-1',1210000040,40000,'RUR',7,7,'y_invoice',0,1,20, 77532110140);insert into x_t_person (TMP_ID,ID) values (s_x_t_person.NEXTVAL, 77532110140);insert into x_t_act_internal(TMP_ID,ID,DT,CLIENT_ID,INVOICE_ID,HIDDEN,AMOUNT,EXTERNAL_ID,PAYMENT_TERM_DT,IS_LOYAL,TYPE) values (s_x_t_act_internal.NEXTVAL, 4321101311,date'2020-01-09',21210000040, 32110131    ,1,  40000  ,'43211013111',date'2020-02-01', 0,'generic');insert into x_t_act_trans(TMP_ID, ACT_ID, CONSUME_ID, AMOUNT, AMOUNT_NDS, AMOUNT_NSP, NETTING, COMMISSION_TYPE) values (s_x_t_act_trans.NEXTVAL, 4321101311,  5532110131, 40000, 6666.66666666666,  0,null, 7);insert into x_t_consume (TMP_ID, ID, PARENT_ORDER_ID) values (s_x_t_consume.NEXTVAL, 5532110131,  9932110131);insert into x_t_order(TMP_ID, ID, SERVICE_ID, SERVICE_ORDER_ID, CLIENT_ID) values (s_x_t_order.NEXTVAL, 9932110131,  7,  7732110131,  532110140 );insert into x_mv_oebs_receipts_2(TMP_ID, INVOICE_EID, SUM, DT, DOC_DATE, COMISS_DATE, PAYMENT_NUMBER, SOURCE_TYPE) values (s_x_mv_oebs_receipts_2.NEXTVAL, 'Б-32110131-1', 40000, date'2020-01-31',date'2020-01-31', null, '888532110140' ,'PAYCASH');insert into x_yt_ar_direct_domain_stats (ID,IS_GRAY,DOMAIN,IS_BLACKLIST,SERVICE_ID,COST,BILLING_EXPORT_ID,FROM_DT,TILL_DT,SERVICE_ORDER_ID) values(s_x_yt_ar_direct_domain_stats.NEXTVAL, 0, 'a32110131', 0,7,3330000000,7732110131,  date'2020-01-01',to_date('2020-01-31'||' '||'23:59:59','YYYY-MM-DD HH24:MI:SS'),7732110131);</v>
      </c>
    </row>
    <row r="146" spans="1:73" s="195" customFormat="1" x14ac:dyDescent="0.35">
      <c r="A146" s="127">
        <v>40</v>
      </c>
      <c r="B146" s="178"/>
      <c r="C146" s="42" t="str">
        <f t="shared" si="93"/>
        <v>1210000040</v>
      </c>
      <c r="D146" s="42" t="str">
        <f t="shared" si="94"/>
        <v>1210000040/20</v>
      </c>
      <c r="E146" s="43" t="str">
        <f t="shared" si="111"/>
        <v>2020-01-01</v>
      </c>
      <c r="F146" s="43" t="str">
        <f t="shared" si="95"/>
        <v>2021-01-01</v>
      </c>
      <c r="G146" s="44" t="str">
        <f t="shared" si="96"/>
        <v>21210000040</v>
      </c>
      <c r="H146" s="45">
        <f t="shared" si="97"/>
        <v>2</v>
      </c>
      <c r="I146" s="179">
        <v>3</v>
      </c>
      <c r="J146" s="180">
        <f t="shared" si="127"/>
        <v>32110132</v>
      </c>
      <c r="K146" s="42" t="str">
        <f t="shared" si="98"/>
        <v>Б-32110132-1</v>
      </c>
      <c r="L146" s="43" t="str">
        <f t="shared" si="99"/>
        <v>2020-01-01</v>
      </c>
      <c r="M146" s="42" t="s">
        <v>87</v>
      </c>
      <c r="N146" s="181">
        <f t="shared" si="124"/>
        <v>40000</v>
      </c>
      <c r="O146" s="42" t="s">
        <v>88</v>
      </c>
      <c r="P146" s="179">
        <v>1</v>
      </c>
      <c r="Q146" s="42">
        <v>20</v>
      </c>
      <c r="R146" s="182">
        <f>S146</f>
        <v>7</v>
      </c>
      <c r="S146" s="182">
        <v>7</v>
      </c>
      <c r="T146" s="52" t="str">
        <f t="shared" si="114"/>
        <v>4321101321</v>
      </c>
      <c r="U146" s="183" t="str">
        <f t="shared" si="115"/>
        <v>43211013211</v>
      </c>
      <c r="V146" s="42">
        <v>1</v>
      </c>
      <c r="W146" s="43" t="str">
        <f t="shared" ca="1" si="116"/>
        <v>2020-01-01</v>
      </c>
      <c r="X146" s="184" t="str">
        <f t="shared" si="129"/>
        <v>2020-02-01</v>
      </c>
      <c r="Y146" s="185">
        <v>40000</v>
      </c>
      <c r="Z146" s="185">
        <f t="shared" si="122"/>
        <v>6666.6666666666642</v>
      </c>
      <c r="AA146" s="42">
        <v>0</v>
      </c>
      <c r="AB146" s="186" t="s">
        <v>89</v>
      </c>
      <c r="AC146" s="185">
        <f t="shared" si="130"/>
        <v>40000</v>
      </c>
      <c r="AD146" s="45">
        <v>0</v>
      </c>
      <c r="AE146" s="52">
        <f t="shared" si="112"/>
        <v>532110141</v>
      </c>
      <c r="AF146" s="187">
        <f t="shared" si="128"/>
        <v>33333.333333333336</v>
      </c>
      <c r="AG146" s="188"/>
      <c r="AH146" s="58">
        <f t="shared" si="100"/>
        <v>33333.333333333336</v>
      </c>
      <c r="AI146" s="60">
        <f t="shared" si="123"/>
        <v>40000</v>
      </c>
      <c r="AJ146" s="49" t="str">
        <f t="shared" si="131"/>
        <v>2020-01-31</v>
      </c>
      <c r="AK146" s="189" t="str">
        <f t="shared" si="101"/>
        <v>888532110141</v>
      </c>
      <c r="AL146" s="45" t="str">
        <f t="shared" si="102"/>
        <v>12100000401</v>
      </c>
      <c r="AM146" s="190"/>
      <c r="AN146" s="190"/>
      <c r="AO146" s="45" t="s">
        <v>89</v>
      </c>
      <c r="AP146" s="145" t="s">
        <v>89</v>
      </c>
      <c r="AQ146" s="45"/>
      <c r="AR146" s="45"/>
      <c r="AS146" s="191" t="str">
        <f t="shared" si="88"/>
        <v>888532110141</v>
      </c>
      <c r="AT146" s="189" t="str">
        <f t="shared" si="103"/>
        <v>5532110132</v>
      </c>
      <c r="AU146" s="183" t="str">
        <f t="shared" si="104"/>
        <v>9932110132</v>
      </c>
      <c r="AV146" s="183">
        <f t="shared" si="105"/>
        <v>7</v>
      </c>
      <c r="AW146" s="183" t="str">
        <f t="shared" si="106"/>
        <v>7732110132</v>
      </c>
      <c r="AX146" s="147" t="str">
        <f t="shared" si="107"/>
        <v>77532110141</v>
      </c>
      <c r="AY146" s="183">
        <v>0</v>
      </c>
      <c r="AZ146" s="183">
        <v>0</v>
      </c>
      <c r="BA146" s="43" t="str">
        <f t="shared" si="120"/>
        <v>2020-01-01</v>
      </c>
      <c r="BB146" s="43" t="str">
        <f t="shared" si="121"/>
        <v>2020-01-31</v>
      </c>
      <c r="BC146" s="192" t="s">
        <v>90</v>
      </c>
      <c r="BD146" s="44" t="str">
        <f t="shared" si="89"/>
        <v>a32110132</v>
      </c>
      <c r="BE146" s="189"/>
      <c r="BF146" s="189"/>
      <c r="BG146" s="186"/>
      <c r="BH146" s="149"/>
      <c r="BI146" s="149"/>
      <c r="BJ146" s="149"/>
      <c r="BK146" s="149"/>
      <c r="BL146" s="149"/>
      <c r="BM146" s="149"/>
      <c r="BN146" s="149"/>
      <c r="BO146" s="247" t="s">
        <v>86</v>
      </c>
      <c r="BP146" s="328">
        <v>37</v>
      </c>
      <c r="BQ146" s="194"/>
      <c r="BR146" s="194">
        <f>AF148*0.02</f>
        <v>500</v>
      </c>
      <c r="BS146" s="194">
        <f>BR146</f>
        <v>500</v>
      </c>
      <c r="BT146" s="197">
        <v>0.02</v>
      </c>
      <c r="BU146" s="357" t="str">
        <f t="shared" ca="1" si="110"/>
        <v>insert into x_t_invoice (TMP_ID,ID,DT, CLIENT_ID,EXTERNAL_ID,CONTRACT_ID,TOTAL_SUM,CURRENCY,DISCOUNT_TYPE,COMMISSION_TYPE,TYPE,LOYAL_CLIENTS,NDS,NDS_PCT,PERSON_ID) values (s_x_t_invoice.NEXTVAL, 32110132, date'2020-01-01',21210000040,'Б-32110132-1',1210000040,40000,'RUR',7,7,'y_invoice',0,1,20, 77532110141);insert into x_t_person (TMP_ID,ID) values (s_x_t_person.NEXTVAL, 77532110141);insert into x_t_act_internal(TMP_ID,ID,DT,CLIENT_ID,INVOICE_ID,HIDDEN,AMOUNT,EXTERNAL_ID,PAYMENT_TERM_DT,IS_LOYAL,TYPE) values (s_x_t_act_internal.NEXTVAL, 4321101321,date'2020-01-01',21210000040, 32110132    ,1,  40000  ,'43211013211',date'2020-02-01', 0,'generic');insert into x_t_act_trans(TMP_ID, ACT_ID, CONSUME_ID, AMOUNT, AMOUNT_NDS, AMOUNT_NSP, NETTING, COMMISSION_TYPE) values (s_x_t_act_trans.NEXTVAL, 4321101321,  5532110132, 40000, 6666.66666666666,  0,null, 7);insert into x_t_consume (TMP_ID, ID, PARENT_ORDER_ID) values (s_x_t_consume.NEXTVAL, 5532110132,  9932110132);insert into x_t_order(TMP_ID, ID, SERVICE_ID, SERVICE_ORDER_ID, CLIENT_ID) values (s_x_t_order.NEXTVAL, 9932110132,  7,  7732110132,  532110141 );insert into x_mv_oebs_receipts_2(TMP_ID, INVOICE_EID, SUM, DT, DOC_DATE, COMISS_DATE, PAYMENT_NUMBER, SOURCE_TYPE) values (s_x_mv_oebs_receipts_2.NEXTVAL, 'Б-32110132-1', 40000, date'2020-01-31',date'2020-01-31', null, '888532110141' ,'PAYCASH');insert into x_yt_ar_direct_domain_stats (ID,IS_GRAY,DOMAIN,IS_BLACKLIST,SERVICE_ID,COST,BILLING_EXPORT_ID,FROM_DT,TILL_DT,SERVICE_ORDER_ID) values(s_x_yt_ar_direct_domain_stats.NEXTVAL, 0, 'a32110132', 0,7,3330000000,7732110132,  date'2020-01-01',to_date('2020-01-31'||' '||'23:59:59','YYYY-MM-DD HH24:MI:SS'),7732110132);</v>
      </c>
    </row>
    <row r="147" spans="1:73" s="195" customFormat="1" x14ac:dyDescent="0.35">
      <c r="A147" s="127">
        <v>40</v>
      </c>
      <c r="B147" s="178"/>
      <c r="C147" s="42" t="str">
        <f t="shared" si="93"/>
        <v>1210000040</v>
      </c>
      <c r="D147" s="42" t="str">
        <f t="shared" si="94"/>
        <v>1210000040/20</v>
      </c>
      <c r="E147" s="43" t="str">
        <f t="shared" si="111"/>
        <v>2020-01-01</v>
      </c>
      <c r="F147" s="43" t="str">
        <f t="shared" si="95"/>
        <v>2021-01-01</v>
      </c>
      <c r="G147" s="44" t="str">
        <f t="shared" si="96"/>
        <v>21210000040</v>
      </c>
      <c r="H147" s="45">
        <f t="shared" si="97"/>
        <v>2</v>
      </c>
      <c r="I147" s="179">
        <v>3</v>
      </c>
      <c r="J147" s="180">
        <f t="shared" si="127"/>
        <v>32110133</v>
      </c>
      <c r="K147" s="42" t="str">
        <f t="shared" si="98"/>
        <v>Б-32110133-1</v>
      </c>
      <c r="L147" s="43" t="str">
        <f t="shared" si="99"/>
        <v>2020-01-01</v>
      </c>
      <c r="M147" s="42" t="s">
        <v>87</v>
      </c>
      <c r="N147" s="181">
        <f t="shared" si="124"/>
        <v>20000</v>
      </c>
      <c r="O147" s="42" t="s">
        <v>88</v>
      </c>
      <c r="P147" s="179">
        <v>1</v>
      </c>
      <c r="Q147" s="42">
        <v>20</v>
      </c>
      <c r="R147" s="198">
        <v>1</v>
      </c>
      <c r="S147" s="198">
        <v>1</v>
      </c>
      <c r="T147" s="52" t="str">
        <f t="shared" si="114"/>
        <v>4321101331</v>
      </c>
      <c r="U147" s="183" t="str">
        <f t="shared" si="115"/>
        <v>43211013311</v>
      </c>
      <c r="V147" s="42">
        <v>1</v>
      </c>
      <c r="W147" s="43" t="str">
        <f t="shared" ca="1" si="116"/>
        <v>2020-01-03</v>
      </c>
      <c r="X147" s="184" t="str">
        <f t="shared" si="129"/>
        <v>2020-02-01</v>
      </c>
      <c r="Y147" s="185">
        <v>20000</v>
      </c>
      <c r="Z147" s="185">
        <f t="shared" si="122"/>
        <v>3333.3333333333321</v>
      </c>
      <c r="AA147" s="42">
        <v>0</v>
      </c>
      <c r="AB147" s="186" t="s">
        <v>89</v>
      </c>
      <c r="AC147" s="185">
        <f t="shared" si="130"/>
        <v>20000</v>
      </c>
      <c r="AD147" s="45">
        <v>0</v>
      </c>
      <c r="AE147" s="52">
        <f t="shared" si="112"/>
        <v>532110142</v>
      </c>
      <c r="AF147" s="187">
        <f t="shared" si="128"/>
        <v>16666.666666666668</v>
      </c>
      <c r="AG147" s="188"/>
      <c r="AH147" s="58">
        <f t="shared" si="100"/>
        <v>16666.666666666668</v>
      </c>
      <c r="AI147" s="60">
        <f t="shared" si="123"/>
        <v>20000</v>
      </c>
      <c r="AJ147" s="49" t="str">
        <f t="shared" si="131"/>
        <v>2020-01-31</v>
      </c>
      <c r="AK147" s="189" t="str">
        <f t="shared" si="101"/>
        <v>888532110142</v>
      </c>
      <c r="AL147" s="45" t="str">
        <f t="shared" si="102"/>
        <v>12100000401</v>
      </c>
      <c r="AM147" s="190"/>
      <c r="AN147" s="190"/>
      <c r="AO147" s="45" t="s">
        <v>89</v>
      </c>
      <c r="AP147" s="145" t="s">
        <v>89</v>
      </c>
      <c r="AQ147" s="45"/>
      <c r="AR147" s="45"/>
      <c r="AS147" s="191" t="str">
        <f t="shared" si="88"/>
        <v>888532110142</v>
      </c>
      <c r="AT147" s="189" t="str">
        <f t="shared" si="103"/>
        <v>5532110133</v>
      </c>
      <c r="AU147" s="183" t="str">
        <f t="shared" si="104"/>
        <v>9932110133</v>
      </c>
      <c r="AV147" s="183">
        <f t="shared" si="105"/>
        <v>1</v>
      </c>
      <c r="AW147" s="183" t="str">
        <f t="shared" si="106"/>
        <v>7732110133</v>
      </c>
      <c r="AX147" s="147" t="str">
        <f t="shared" si="107"/>
        <v>77532110142</v>
      </c>
      <c r="AY147" s="183">
        <v>0</v>
      </c>
      <c r="AZ147" s="183">
        <v>0</v>
      </c>
      <c r="BA147" s="43" t="str">
        <f t="shared" si="120"/>
        <v>2020-01-01</v>
      </c>
      <c r="BB147" s="43" t="str">
        <f t="shared" si="121"/>
        <v>2020-01-31</v>
      </c>
      <c r="BC147" s="192" t="s">
        <v>90</v>
      </c>
      <c r="BD147" s="44" t="str">
        <f t="shared" si="89"/>
        <v>a32110133</v>
      </c>
      <c r="BE147" s="189"/>
      <c r="BF147" s="189"/>
      <c r="BG147" s="186"/>
      <c r="BH147" s="149"/>
      <c r="BI147" s="149"/>
      <c r="BJ147" s="149"/>
      <c r="BK147" s="149"/>
      <c r="BL147" s="149"/>
      <c r="BM147" s="149"/>
      <c r="BN147" s="149"/>
      <c r="BO147" s="243"/>
      <c r="BP147" s="328"/>
      <c r="BQ147" s="194"/>
      <c r="BR147" s="194"/>
      <c r="BS147" s="194"/>
      <c r="BU147" s="357" t="str">
        <f t="shared" ca="1" si="110"/>
        <v>insert into x_t_invoice (TMP_ID,ID,DT, CLIENT_ID,EXTERNAL_ID,CONTRACT_ID,TOTAL_SUM,CURRENCY,DISCOUNT_TYPE,COMMISSION_TYPE,TYPE,LOYAL_CLIENTS,NDS,NDS_PCT,PERSON_ID) values (s_x_t_invoice.NEXTVAL, 32110133, date'2020-01-01',21210000040,'Б-32110133-1',1210000040,20000,'RUR',1,1,'y_invoice',0,1,20, 77532110142);insert into x_t_person (TMP_ID,ID) values (s_x_t_person.NEXTVAL, 77532110142);insert into x_t_act_internal(TMP_ID,ID,DT,CLIENT_ID,INVOICE_ID,HIDDEN,AMOUNT,EXTERNAL_ID,PAYMENT_TERM_DT,IS_LOYAL,TYPE) values (s_x_t_act_internal.NEXTVAL, 4321101331,date'2020-01-03',21210000040, 32110133    ,1,  20000  ,'43211013311',date'2020-02-01', 0,'generic');insert into x_t_act_trans(TMP_ID, ACT_ID, CONSUME_ID, AMOUNT, AMOUNT_NDS, AMOUNT_NSP, NETTING, COMMISSION_TYPE) values (s_x_t_act_trans.NEXTVAL, 4321101331,  5532110133, 20000, 3333.33333333333,  0,null, 1);insert into x_t_consume (TMP_ID, ID, PARENT_ORDER_ID) values (s_x_t_consume.NEXTVAL, 5532110133,  9932110133);insert into x_t_order(TMP_ID, ID, SERVICE_ID, SERVICE_ORDER_ID, CLIENT_ID) values (s_x_t_order.NEXTVAL, 9932110133,  1,  7732110133,  532110142 );insert into x_mv_oebs_receipts_2(TMP_ID, INVOICE_EID, SUM, DT, DOC_DATE, COMISS_DATE, PAYMENT_NUMBER, SOURCE_TYPE) values (s_x_mv_oebs_receipts_2.NEXTVAL, 'Б-32110133-1', 20000, date'2020-01-31',date'2020-01-31', null, '888532110142' ,'PAYCASH');insert into x_yt_ar_direct_domain_stats (ID,IS_GRAY,DOMAIN,IS_BLACKLIST,SERVICE_ID,COST,BILLING_EXPORT_ID,FROM_DT,TILL_DT,SERVICE_ORDER_ID) values(s_x_yt_ar_direct_domain_stats.NEXTVAL, 0, 'a32110133', 0,1,3330000000,7732110133,  date'2020-01-01',to_date('2020-01-31'||' '||'23:59:59','YYYY-MM-DD HH24:MI:SS'),7732110133);</v>
      </c>
    </row>
    <row r="148" spans="1:73" s="195" customFormat="1" x14ac:dyDescent="0.35">
      <c r="A148" s="127">
        <v>40</v>
      </c>
      <c r="B148" s="178"/>
      <c r="C148" s="42" t="str">
        <f t="shared" si="93"/>
        <v>1210000040</v>
      </c>
      <c r="D148" s="42" t="str">
        <f t="shared" si="94"/>
        <v>1210000040/20</v>
      </c>
      <c r="E148" s="43" t="str">
        <f t="shared" si="111"/>
        <v>2020-01-01</v>
      </c>
      <c r="F148" s="43" t="str">
        <f t="shared" si="95"/>
        <v>2021-01-01</v>
      </c>
      <c r="G148" s="44" t="str">
        <f t="shared" si="96"/>
        <v>21210000040</v>
      </c>
      <c r="H148" s="45">
        <f t="shared" si="97"/>
        <v>2</v>
      </c>
      <c r="I148" s="179">
        <v>3</v>
      </c>
      <c r="J148" s="180">
        <f t="shared" si="127"/>
        <v>32110134</v>
      </c>
      <c r="K148" s="42" t="str">
        <f t="shared" si="98"/>
        <v>Б-32110134-1</v>
      </c>
      <c r="L148" s="43" t="str">
        <f t="shared" si="99"/>
        <v>2020-01-01</v>
      </c>
      <c r="M148" s="42" t="s">
        <v>87</v>
      </c>
      <c r="N148" s="181">
        <f t="shared" si="124"/>
        <v>30000</v>
      </c>
      <c r="O148" s="42" t="s">
        <v>88</v>
      </c>
      <c r="P148" s="179">
        <v>1</v>
      </c>
      <c r="Q148" s="42">
        <v>20</v>
      </c>
      <c r="R148" s="180">
        <v>37</v>
      </c>
      <c r="S148" s="180">
        <v>37</v>
      </c>
      <c r="T148" s="52" t="str">
        <f t="shared" si="114"/>
        <v>4321101341</v>
      </c>
      <c r="U148" s="183" t="str">
        <f t="shared" si="115"/>
        <v>43211013411</v>
      </c>
      <c r="V148" s="42">
        <v>1</v>
      </c>
      <c r="W148" s="43" t="str">
        <f t="shared" ca="1" si="116"/>
        <v>2020-01-04</v>
      </c>
      <c r="X148" s="184" t="str">
        <f t="shared" si="129"/>
        <v>2020-02-01</v>
      </c>
      <c r="Y148" s="185">
        <v>30000</v>
      </c>
      <c r="Z148" s="185">
        <f t="shared" si="122"/>
        <v>5000</v>
      </c>
      <c r="AA148" s="42">
        <v>0</v>
      </c>
      <c r="AB148" s="186" t="s">
        <v>89</v>
      </c>
      <c r="AC148" s="185">
        <f t="shared" si="130"/>
        <v>30000</v>
      </c>
      <c r="AD148" s="45">
        <v>0</v>
      </c>
      <c r="AE148" s="52">
        <f t="shared" si="112"/>
        <v>532110143</v>
      </c>
      <c r="AF148" s="187">
        <f t="shared" si="128"/>
        <v>25000</v>
      </c>
      <c r="AG148" s="188"/>
      <c r="AH148" s="58">
        <f t="shared" si="100"/>
        <v>25000</v>
      </c>
      <c r="AI148" s="60">
        <f t="shared" si="123"/>
        <v>30000</v>
      </c>
      <c r="AJ148" s="49" t="str">
        <f t="shared" si="131"/>
        <v>2020-01-31</v>
      </c>
      <c r="AK148" s="189" t="str">
        <f t="shared" si="101"/>
        <v>888532110143</v>
      </c>
      <c r="AL148" s="45" t="str">
        <f t="shared" si="102"/>
        <v>12100000401</v>
      </c>
      <c r="AM148" s="190"/>
      <c r="AN148" s="190"/>
      <c r="AO148" s="45" t="s">
        <v>89</v>
      </c>
      <c r="AP148" s="145" t="s">
        <v>89</v>
      </c>
      <c r="AQ148" s="45"/>
      <c r="AR148" s="45"/>
      <c r="AS148" s="191" t="str">
        <f t="shared" si="88"/>
        <v>888532110143</v>
      </c>
      <c r="AT148" s="189" t="str">
        <f t="shared" si="103"/>
        <v>5532110134</v>
      </c>
      <c r="AU148" s="183" t="str">
        <f t="shared" si="104"/>
        <v>9932110134</v>
      </c>
      <c r="AV148" s="183">
        <f t="shared" si="105"/>
        <v>37</v>
      </c>
      <c r="AW148" s="183" t="str">
        <f t="shared" si="106"/>
        <v>7732110134</v>
      </c>
      <c r="AX148" s="147" t="str">
        <f t="shared" si="107"/>
        <v>77532110143</v>
      </c>
      <c r="AY148" s="183">
        <v>0</v>
      </c>
      <c r="AZ148" s="183">
        <v>0</v>
      </c>
      <c r="BA148" s="43" t="str">
        <f t="shared" si="120"/>
        <v>2020-01-01</v>
      </c>
      <c r="BB148" s="43" t="str">
        <f t="shared" si="121"/>
        <v>2020-01-31</v>
      </c>
      <c r="BC148" s="192" t="s">
        <v>90</v>
      </c>
      <c r="BD148" s="44" t="str">
        <f t="shared" si="89"/>
        <v>a32110134</v>
      </c>
      <c r="BE148" s="189"/>
      <c r="BF148" s="189"/>
      <c r="BG148" s="186"/>
      <c r="BH148" s="149"/>
      <c r="BI148" s="149"/>
      <c r="BJ148" s="149"/>
      <c r="BK148" s="149"/>
      <c r="BL148" s="149"/>
      <c r="BM148" s="149"/>
      <c r="BN148" s="149"/>
      <c r="BO148" s="243"/>
      <c r="BP148" s="328"/>
      <c r="BQ148" s="181"/>
      <c r="BR148" s="196"/>
      <c r="BS148" s="196"/>
      <c r="BU148" s="357" t="str">
        <f t="shared" ca="1" si="110"/>
        <v>insert into x_t_invoice (TMP_ID,ID,DT, CLIENT_ID,EXTERNAL_ID,CONTRACT_ID,TOTAL_SUM,CURRENCY,DISCOUNT_TYPE,COMMISSION_TYPE,TYPE,LOYAL_CLIENTS,NDS,NDS_PCT,PERSON_ID) values (s_x_t_invoice.NEXTVAL, 32110134, date'2020-01-01',21210000040,'Б-32110134-1',1210000040,30000,'RUR',37,37,'y_invoice',0,1,20, 77532110143);insert into x_t_person (TMP_ID,ID) values (s_x_t_person.NEXTVAL, 77532110143);insert into x_t_act_internal(TMP_ID,ID,DT,CLIENT_ID,INVOICE_ID,HIDDEN,AMOUNT,EXTERNAL_ID,PAYMENT_TERM_DT,IS_LOYAL,TYPE) values (s_x_t_act_internal.NEXTVAL, 4321101341,date'2020-01-04',21210000040, 32110134    ,1,  30000  ,'43211013411',date'2020-02-01', 0,'generic');insert into x_t_act_trans(TMP_ID, ACT_ID, CONSUME_ID, AMOUNT, AMOUNT_NDS, AMOUNT_NSP, NETTING, COMMISSION_TYPE) values (s_x_t_act_trans.NEXTVAL, 4321101341,  5532110134, 30000, 5000,  0,null, 37);insert into x_t_consume (TMP_ID, ID, PARENT_ORDER_ID) values (s_x_t_consume.NEXTVAL, 5532110134,  9932110134);insert into x_t_order(TMP_ID, ID, SERVICE_ID, SERVICE_ORDER_ID, CLIENT_ID) values (s_x_t_order.NEXTVAL, 9932110134,  37,  7732110134,  532110143 );insert into x_mv_oebs_receipts_2(TMP_ID, INVOICE_EID, SUM, DT, DOC_DATE, COMISS_DATE, PAYMENT_NUMBER, SOURCE_TYPE) values (s_x_mv_oebs_receipts_2.NEXTVAL, 'Б-32110134-1', 30000, date'2020-01-31',date'2020-01-31', null, '888532110143' ,'PAYCASH');insert into x_yt_ar_direct_domain_stats (ID,IS_GRAY,DOMAIN,IS_BLACKLIST,SERVICE_ID,COST,BILLING_EXPORT_ID,FROM_DT,TILL_DT,SERVICE_ORDER_ID) values(s_x_yt_ar_direct_domain_stats.NEXTVAL, 0, 'a32110134', 0,37,3330000000,7732110134,  date'2020-01-01',to_date('2020-01-31'||' '||'23:59:59','YYYY-MM-DD HH24:MI:SS'),7732110134);</v>
      </c>
    </row>
    <row r="149" spans="1:73" s="195" customFormat="1" ht="15" thickBot="1" x14ac:dyDescent="0.4">
      <c r="A149" s="127">
        <v>40</v>
      </c>
      <c r="B149" s="178"/>
      <c r="C149" s="42" t="str">
        <f>$H$2&amp;$C$2&amp;$D$2&amp;"00000"&amp;A149</f>
        <v>1210000040</v>
      </c>
      <c r="D149" s="42" t="str">
        <f>C149&amp;"/"&amp;MID(YEAR($F$2),3,2)</f>
        <v>1210000040/20</v>
      </c>
      <c r="E149" s="43" t="str">
        <f t="shared" si="111"/>
        <v>2020-01-01</v>
      </c>
      <c r="F149" s="43" t="str">
        <f t="shared" si="95"/>
        <v>2021-01-01</v>
      </c>
      <c r="G149" s="44" t="str">
        <f>$I$2&amp;C149</f>
        <v>21210000040</v>
      </c>
      <c r="H149" s="45">
        <f t="shared" si="97"/>
        <v>2</v>
      </c>
      <c r="I149" s="179">
        <v>3</v>
      </c>
      <c r="J149" s="180">
        <f t="shared" si="127"/>
        <v>32110135</v>
      </c>
      <c r="K149" s="42" t="str">
        <f>"Б-"&amp;J149&amp;"-1"</f>
        <v>Б-32110135-1</v>
      </c>
      <c r="L149" s="43" t="str">
        <f t="shared" si="99"/>
        <v>2020-01-01</v>
      </c>
      <c r="M149" s="42" t="s">
        <v>87</v>
      </c>
      <c r="N149" s="181">
        <f>Y149</f>
        <v>40000</v>
      </c>
      <c r="O149" s="42" t="s">
        <v>88</v>
      </c>
      <c r="P149" s="179">
        <v>1</v>
      </c>
      <c r="Q149" s="42">
        <v>20</v>
      </c>
      <c r="R149" s="234">
        <v>38</v>
      </c>
      <c r="S149" s="234">
        <v>38</v>
      </c>
      <c r="T149" s="52" t="str">
        <f>$K$2&amp;J149&amp;"1"</f>
        <v>4321101351</v>
      </c>
      <c r="U149" s="183" t="str">
        <f>T149&amp;1</f>
        <v>43211013511</v>
      </c>
      <c r="V149" s="42">
        <v>1</v>
      </c>
      <c r="W149" s="43" t="str">
        <f t="shared" ca="1" si="116"/>
        <v>2020-01-08</v>
      </c>
      <c r="X149" s="184" t="str">
        <f t="shared" si="129"/>
        <v>2020-02-01</v>
      </c>
      <c r="Y149" s="185">
        <v>40000</v>
      </c>
      <c r="Z149" s="185">
        <f t="shared" si="122"/>
        <v>6666.6666666666642</v>
      </c>
      <c r="AA149" s="42">
        <v>0</v>
      </c>
      <c r="AB149" s="186" t="s">
        <v>89</v>
      </c>
      <c r="AC149" s="185">
        <f>N149</f>
        <v>40000</v>
      </c>
      <c r="AD149" s="45">
        <v>0</v>
      </c>
      <c r="AE149" s="52">
        <f t="shared" si="112"/>
        <v>532110144</v>
      </c>
      <c r="AF149" s="187">
        <f>Y149-Z149</f>
        <v>33333.333333333336</v>
      </c>
      <c r="AG149" s="188"/>
      <c r="AH149" s="58">
        <f>AI149/(1+Q149/100)</f>
        <v>33333.333333333336</v>
      </c>
      <c r="AI149" s="60">
        <f t="shared" si="123"/>
        <v>40000</v>
      </c>
      <c r="AJ149" s="49" t="str">
        <f t="shared" si="131"/>
        <v>2020-01-31</v>
      </c>
      <c r="AK149" s="189" t="str">
        <f>"888"&amp;AE149</f>
        <v>888532110144</v>
      </c>
      <c r="AL149" s="45" t="str">
        <f>C149&amp;1</f>
        <v>12100000401</v>
      </c>
      <c r="AM149" s="190"/>
      <c r="AN149" s="190"/>
      <c r="AO149" s="45" t="s">
        <v>89</v>
      </c>
      <c r="AP149" s="145" t="s">
        <v>89</v>
      </c>
      <c r="AQ149" s="45"/>
      <c r="AR149" s="45"/>
      <c r="AS149" s="191" t="str">
        <f>AK149</f>
        <v>888532110144</v>
      </c>
      <c r="AT149" s="189" t="str">
        <f>"55"&amp;J149</f>
        <v>5532110135</v>
      </c>
      <c r="AU149" s="183" t="str">
        <f>"99"&amp;J149</f>
        <v>9932110135</v>
      </c>
      <c r="AV149" s="183">
        <f>S149</f>
        <v>38</v>
      </c>
      <c r="AW149" s="183" t="str">
        <f>"77"&amp;J149</f>
        <v>7732110135</v>
      </c>
      <c r="AX149" s="147" t="str">
        <f t="shared" si="107"/>
        <v>77532110144</v>
      </c>
      <c r="AY149" s="183">
        <v>0</v>
      </c>
      <c r="AZ149" s="183">
        <v>0</v>
      </c>
      <c r="BA149" s="43" t="str">
        <f t="shared" si="120"/>
        <v>2020-01-01</v>
      </c>
      <c r="BB149" s="43" t="str">
        <f t="shared" si="121"/>
        <v>2020-01-31</v>
      </c>
      <c r="BC149" s="192" t="s">
        <v>90</v>
      </c>
      <c r="BD149" s="44" t="str">
        <f>"a"&amp;J149</f>
        <v>a32110135</v>
      </c>
      <c r="BE149" s="189"/>
      <c r="BF149" s="189"/>
      <c r="BG149" s="186"/>
      <c r="BH149" s="174"/>
      <c r="BI149" s="174"/>
      <c r="BJ149" s="174"/>
      <c r="BK149" s="174"/>
      <c r="BL149" s="149"/>
      <c r="BM149" s="149"/>
      <c r="BN149" s="149"/>
      <c r="BO149" s="243"/>
      <c r="BP149" s="328"/>
      <c r="BQ149" s="194"/>
      <c r="BR149" s="194"/>
      <c r="BS149" s="194"/>
      <c r="BU149" s="357" t="str">
        <f t="shared" ca="1" si="110"/>
        <v>insert into x_t_invoice (TMP_ID,ID,DT, CLIENT_ID,EXTERNAL_ID,CONTRACT_ID,TOTAL_SUM,CURRENCY,DISCOUNT_TYPE,COMMISSION_TYPE,TYPE,LOYAL_CLIENTS,NDS,NDS_PCT,PERSON_ID) values (s_x_t_invoice.NEXTVAL, 32110135, date'2020-01-01',21210000040,'Б-32110135-1',1210000040,40000,'RUR',38,38,'y_invoice',0,1,20, 77532110144);insert into x_t_person (TMP_ID,ID) values (s_x_t_person.NEXTVAL, 77532110144);insert into x_t_act_internal(TMP_ID,ID,DT,CLIENT_ID,INVOICE_ID,HIDDEN,AMOUNT,EXTERNAL_ID,PAYMENT_TERM_DT,IS_LOYAL,TYPE) values (s_x_t_act_internal.NEXTVAL, 4321101351,date'2020-01-08',21210000040, 32110135    ,1,  40000  ,'43211013511',date'2020-02-01', 0,'generic');insert into x_t_act_trans(TMP_ID, ACT_ID, CONSUME_ID, AMOUNT, AMOUNT_NDS, AMOUNT_NSP, NETTING, COMMISSION_TYPE) values (s_x_t_act_trans.NEXTVAL, 4321101351,  5532110135, 40000, 6666.66666666666,  0,null, 38);insert into x_t_consume (TMP_ID, ID, PARENT_ORDER_ID) values (s_x_t_consume.NEXTVAL, 5532110135,  9932110135);insert into x_t_order(TMP_ID, ID, SERVICE_ID, SERVICE_ORDER_ID, CLIENT_ID) values (s_x_t_order.NEXTVAL, 9932110135,  38,  7732110135,  532110144 );insert into x_mv_oebs_receipts_2(TMP_ID, INVOICE_EID, SUM, DT, DOC_DATE, COMISS_DATE, PAYMENT_NUMBER, SOURCE_TYPE) values (s_x_mv_oebs_receipts_2.NEXTVAL, 'Б-32110135-1', 40000, date'2020-01-31',date'2020-01-31', null, '888532110144' ,'PAYCASH');insert into x_yt_ar_direct_domain_stats (ID,IS_GRAY,DOMAIN,IS_BLACKLIST,SERVICE_ID,COST,BILLING_EXPORT_ID,FROM_DT,TILL_DT,SERVICE_ORDER_ID) values(s_x_yt_ar_direct_domain_stats.NEXTVAL, 0, 'a32110135', 0,38,3330000000,7732110135,  date'2020-01-01',to_date('2020-01-31'||' '||'23:59:59','YYYY-MM-DD HH24:MI:SS'),7732110135);</v>
      </c>
    </row>
    <row r="150" spans="1:73" s="215" customFormat="1" ht="15" thickBot="1" x14ac:dyDescent="0.4">
      <c r="A150" s="152">
        <v>40</v>
      </c>
      <c r="B150" s="199"/>
      <c r="C150" s="76" t="str">
        <f>$H$2&amp;$C$2&amp;$D$2&amp;"00000"&amp;A150</f>
        <v>1210000040</v>
      </c>
      <c r="D150" s="76" t="str">
        <f>C150&amp;"/"&amp;MID(YEAR($F$2),3,2)</f>
        <v>1210000040/20</v>
      </c>
      <c r="E150" s="77" t="str">
        <f t="shared" si="111"/>
        <v>2020-01-01</v>
      </c>
      <c r="F150" s="77" t="str">
        <f t="shared" si="95"/>
        <v>2021-01-01</v>
      </c>
      <c r="G150" s="78" t="str">
        <f>$I$2&amp;C150</f>
        <v>21210000040</v>
      </c>
      <c r="H150" s="79">
        <f t="shared" si="97"/>
        <v>2</v>
      </c>
      <c r="I150" s="200">
        <v>3</v>
      </c>
      <c r="J150" s="201">
        <f>J149+1</f>
        <v>32110136</v>
      </c>
      <c r="K150" s="76" t="str">
        <f>"Б-"&amp;J150&amp;"-1"</f>
        <v>Б-32110136-1</v>
      </c>
      <c r="L150" s="77" t="str">
        <f t="shared" si="99"/>
        <v>2020-01-01</v>
      </c>
      <c r="M150" s="76" t="s">
        <v>87</v>
      </c>
      <c r="N150" s="202">
        <f>Y150</f>
        <v>40000</v>
      </c>
      <c r="O150" s="76" t="s">
        <v>88</v>
      </c>
      <c r="P150" s="200">
        <v>1</v>
      </c>
      <c r="Q150" s="76">
        <v>20</v>
      </c>
      <c r="R150" s="103">
        <v>42</v>
      </c>
      <c r="S150" s="103">
        <v>42</v>
      </c>
      <c r="T150" s="81" t="str">
        <f>$K$2&amp;J150&amp;"1"</f>
        <v>4321101361</v>
      </c>
      <c r="U150" s="203" t="str">
        <f>T150&amp;1</f>
        <v>43211013611</v>
      </c>
      <c r="V150" s="76">
        <v>1</v>
      </c>
      <c r="W150" s="77" t="str">
        <f t="shared" ca="1" si="116"/>
        <v>2020-01-06</v>
      </c>
      <c r="X150" s="204" t="str">
        <f>TEXT(DATE(YEAR($F$2),MONTH($F$2)+1,1),"ГГГГ-ММ-ДД")</f>
        <v>2020-02-01</v>
      </c>
      <c r="Y150" s="205">
        <v>40000</v>
      </c>
      <c r="Z150" s="205">
        <f t="shared" si="122"/>
        <v>6666.6666666666642</v>
      </c>
      <c r="AA150" s="76">
        <v>0</v>
      </c>
      <c r="AB150" s="206" t="s">
        <v>89</v>
      </c>
      <c r="AC150" s="205">
        <f>N150</f>
        <v>40000</v>
      </c>
      <c r="AD150" s="79">
        <v>0</v>
      </c>
      <c r="AE150" s="81">
        <f>AE149+1</f>
        <v>532110145</v>
      </c>
      <c r="AF150" s="207">
        <f>Y150-Z150</f>
        <v>33333.333333333336</v>
      </c>
      <c r="AG150" s="235"/>
      <c r="AH150" s="91">
        <f>AI150/(1+Q150/100)</f>
        <v>33333.333333333336</v>
      </c>
      <c r="AI150" s="93">
        <f t="shared" si="123"/>
        <v>40000</v>
      </c>
      <c r="AJ150" s="83" t="str">
        <f t="shared" si="131"/>
        <v>2020-01-31</v>
      </c>
      <c r="AK150" s="209" t="str">
        <f>"888"&amp;AE150</f>
        <v>888532110145</v>
      </c>
      <c r="AL150" s="79" t="str">
        <f>C150&amp;1</f>
        <v>12100000401</v>
      </c>
      <c r="AM150" s="210"/>
      <c r="AN150" s="210"/>
      <c r="AO150" s="79" t="s">
        <v>89</v>
      </c>
      <c r="AP150" s="169" t="s">
        <v>89</v>
      </c>
      <c r="AQ150" s="79"/>
      <c r="AR150" s="79"/>
      <c r="AS150" s="211" t="str">
        <f>AK150</f>
        <v>888532110145</v>
      </c>
      <c r="AT150" s="209" t="str">
        <f>"55"&amp;J150</f>
        <v>5532110136</v>
      </c>
      <c r="AU150" s="203" t="str">
        <f>"99"&amp;J150</f>
        <v>9932110136</v>
      </c>
      <c r="AV150" s="203">
        <f>S150</f>
        <v>42</v>
      </c>
      <c r="AW150" s="203" t="str">
        <f>"77"&amp;J150</f>
        <v>7732110136</v>
      </c>
      <c r="AX150" s="172" t="str">
        <f t="shared" si="107"/>
        <v>77532110145</v>
      </c>
      <c r="AY150" s="203">
        <v>0</v>
      </c>
      <c r="AZ150" s="203">
        <v>0</v>
      </c>
      <c r="BA150" s="77" t="str">
        <f t="shared" si="120"/>
        <v>2020-01-01</v>
      </c>
      <c r="BB150" s="77" t="str">
        <f t="shared" si="121"/>
        <v>2020-01-31</v>
      </c>
      <c r="BC150" s="212" t="s">
        <v>90</v>
      </c>
      <c r="BD150" s="78" t="str">
        <f>"a"&amp;J150</f>
        <v>a32110136</v>
      </c>
      <c r="BE150" s="209"/>
      <c r="BF150" s="209"/>
      <c r="BG150" s="206"/>
      <c r="BH150" s="174"/>
      <c r="BI150" s="174"/>
      <c r="BJ150" s="174"/>
      <c r="BK150" s="174"/>
      <c r="BL150" s="174"/>
      <c r="BM150" s="174"/>
      <c r="BN150" s="174"/>
      <c r="BO150" s="362"/>
      <c r="BP150" s="332"/>
      <c r="BQ150" s="214"/>
      <c r="BR150" s="214"/>
      <c r="BS150" s="214"/>
      <c r="BT150" s="236"/>
      <c r="BU150" s="357" t="str">
        <f t="shared" ca="1" si="110"/>
        <v>insert into x_t_invoice (TMP_ID,ID,DT, CLIENT_ID,EXTERNAL_ID,CONTRACT_ID,TOTAL_SUM,CURRENCY,DISCOUNT_TYPE,COMMISSION_TYPE,TYPE,LOYAL_CLIENTS,NDS,NDS_PCT,PERSON_ID) values (s_x_t_invoice.NEXTVAL, 32110136, date'2020-01-01',21210000040,'Б-32110136-1',1210000040,40000,'RUR',42,42,'y_invoice',0,1,20, 77532110145);insert into x_t_person (TMP_ID,ID) values (s_x_t_person.NEXTVAL, 77532110145);insert into x_t_act_internal(TMP_ID,ID,DT,CLIENT_ID,INVOICE_ID,HIDDEN,AMOUNT,EXTERNAL_ID,PAYMENT_TERM_DT,IS_LOYAL,TYPE) values (s_x_t_act_internal.NEXTVAL, 4321101361,date'2020-01-06',21210000040, 32110136    ,1,  40000  ,'43211013611',date'2020-02-01', 0,'generic');insert into x_t_act_trans(TMP_ID, ACT_ID, CONSUME_ID, AMOUNT, AMOUNT_NDS, AMOUNT_NSP, NETTING, COMMISSION_TYPE) values (s_x_t_act_trans.NEXTVAL, 4321101361,  5532110136, 40000, 6666.66666666666,  0,null, 42);insert into x_t_consume (TMP_ID, ID, PARENT_ORDER_ID) values (s_x_t_consume.NEXTVAL, 5532110136,  9932110136);insert into x_t_order(TMP_ID, ID, SERVICE_ID, SERVICE_ORDER_ID, CLIENT_ID) values (s_x_t_order.NEXTVAL, 9932110136,  42,  7732110136,  532110145 );insert into x_mv_oebs_receipts_2(TMP_ID, INVOICE_EID, SUM, DT, DOC_DATE, COMISS_DATE, PAYMENT_NUMBER, SOURCE_TYPE) values (s_x_mv_oebs_receipts_2.NEXTVAL, 'Б-32110136-1', 40000, date'2020-01-31',date'2020-01-31', null, '888532110145' ,'PAYCASH');insert into x_yt_ar_direct_domain_stats (ID,IS_GRAY,DOMAIN,IS_BLACKLIST,SERVICE_ID,COST,BILLING_EXPORT_ID,FROM_DT,TILL_DT,SERVICE_ORDER_ID) values(s_x_yt_ar_direct_domain_stats.NEXTVAL, 0, 'a32110136', 0,42,3330000000,7732110136,  date'2020-01-01',to_date('2020-01-31'||' '||'23:59:59','YYYY-MM-DD HH24:MI:SS'),7732110136);</v>
      </c>
    </row>
    <row r="151" spans="1:73" ht="21" x14ac:dyDescent="0.5">
      <c r="A151" s="237" t="s">
        <v>165</v>
      </c>
      <c r="C151" s="42"/>
      <c r="H151" s="45"/>
      <c r="AP151" s="145"/>
      <c r="BA151" s="43"/>
      <c r="BH151" s="2"/>
      <c r="BI151" s="2"/>
      <c r="BJ151" s="2"/>
      <c r="BK151" s="2"/>
      <c r="BL151" s="2"/>
      <c r="BM151" s="2"/>
      <c r="BN151" s="2"/>
      <c r="BQ151" s="2"/>
      <c r="BR151" s="2"/>
      <c r="BU151" s="357"/>
    </row>
    <row r="152" spans="1:73" s="195" customFormat="1" x14ac:dyDescent="0.35">
      <c r="A152" s="127">
        <v>41</v>
      </c>
      <c r="B152" s="178"/>
      <c r="C152" s="42" t="str">
        <f t="shared" ref="C152:C215" si="132">$H$2&amp;$C$2&amp;$D$2&amp;"00000"&amp;A152</f>
        <v>1210000041</v>
      </c>
      <c r="D152" s="42" t="str">
        <f t="shared" ref="D152:D215" si="133">C152&amp;"/"&amp;MID(YEAR($F$2),3,2)</f>
        <v>1210000041/20</v>
      </c>
      <c r="E152" s="43" t="str">
        <f t="shared" ref="E152:E215" si="134">TEXT(DATE(YEAR($F$2),MONTH($F$2),1),"ГГГГ-ММ-ДД")</f>
        <v>2020-01-01</v>
      </c>
      <c r="F152" s="43" t="str">
        <f t="shared" ref="F152:F215" si="135">TEXT(DATE(YEAR($F$2)+1,MONTH($F$2),1),"ГГГГ-ММ-ДД")</f>
        <v>2021-01-01</v>
      </c>
      <c r="G152" s="44" t="str">
        <f t="shared" ref="G152:G215" si="136">$I$2&amp;C152</f>
        <v>21210000041</v>
      </c>
      <c r="H152" s="45">
        <f t="shared" si="97"/>
        <v>2</v>
      </c>
      <c r="I152" s="179">
        <v>3</v>
      </c>
      <c r="J152" s="180">
        <f>J150+1</f>
        <v>32110137</v>
      </c>
      <c r="K152" s="42" t="str">
        <f t="shared" ref="K152:K215" si="137">"Б-"&amp;J152&amp;"-1"</f>
        <v>Б-32110137-1</v>
      </c>
      <c r="L152" s="43" t="str">
        <f t="shared" ref="L152:L215" si="138">TEXT(DATE(YEAR($F$2),MONTH($F$2),1),"ГГГГ-ММ-ДД")</f>
        <v>2020-01-01</v>
      </c>
      <c r="M152" s="42" t="s">
        <v>87</v>
      </c>
      <c r="N152" s="181">
        <f t="shared" ref="N152:N215" si="139">Y152</f>
        <v>60000</v>
      </c>
      <c r="O152" s="42" t="s">
        <v>88</v>
      </c>
      <c r="P152" s="179">
        <v>1</v>
      </c>
      <c r="Q152" s="42">
        <v>20</v>
      </c>
      <c r="R152" s="182">
        <f t="shared" ref="R152:R165" si="140">S152</f>
        <v>7</v>
      </c>
      <c r="S152" s="182">
        <v>7</v>
      </c>
      <c r="T152" s="52" t="str">
        <f t="shared" ref="T152:T215" si="141">$K$2&amp;J152&amp;"1"</f>
        <v>4321101371</v>
      </c>
      <c r="U152" s="183" t="str">
        <f t="shared" ref="U152:U215" si="142">T152&amp;1</f>
        <v>43211013711</v>
      </c>
      <c r="V152" s="42">
        <v>1</v>
      </c>
      <c r="W152" s="43" t="str">
        <f t="shared" ref="W152:W215" ca="1" si="143">TEXT(DATE(YEAR($F$2),MONTH($F$2),RANDBETWEEN(1,9)),"ГГГГ-ММ-ДД")</f>
        <v>2020-01-03</v>
      </c>
      <c r="X152" s="42"/>
      <c r="Y152" s="185">
        <v>60000</v>
      </c>
      <c r="Z152" s="185">
        <f t="shared" ref="Z152:Z196" si="144">Y152-(Y152/1.2)</f>
        <v>10000</v>
      </c>
      <c r="AA152" s="42">
        <v>0</v>
      </c>
      <c r="AB152" s="186" t="s">
        <v>89</v>
      </c>
      <c r="AC152" s="185">
        <f t="shared" ref="AC152:AC215" si="145">N152</f>
        <v>60000</v>
      </c>
      <c r="AD152" s="45">
        <v>0</v>
      </c>
      <c r="AE152" s="104" t="str">
        <f>4&amp;J152</f>
        <v>432110137</v>
      </c>
      <c r="AF152" s="187">
        <f t="shared" ref="AF152:AF170" si="146">Y152-Z152</f>
        <v>50000</v>
      </c>
      <c r="AG152" s="240"/>
      <c r="AH152" s="58">
        <f t="shared" ref="AH152:AH215" si="147">AI152/(1+Q152/100)</f>
        <v>50000</v>
      </c>
      <c r="AI152" s="60">
        <f t="shared" ref="AI152:AI179" si="148">Y152</f>
        <v>60000</v>
      </c>
      <c r="AJ152" s="49" t="str">
        <f t="shared" ref="AJ152:AJ215" si="149">TEXT(DATE(YEAR($F$2),MONTH($F$2)+1,0),"ГГГГ-ММ-ДД")</f>
        <v>2020-01-31</v>
      </c>
      <c r="AK152" s="189" t="str">
        <f t="shared" ref="AK152:AK215" si="150">"888"&amp;AE152</f>
        <v>888432110137</v>
      </c>
      <c r="AL152" s="45" t="str">
        <f t="shared" ref="AL152:AL215" si="151">C152&amp;1</f>
        <v>12100000411</v>
      </c>
      <c r="AM152" s="190"/>
      <c r="AN152" s="190"/>
      <c r="AO152" s="45" t="s">
        <v>89</v>
      </c>
      <c r="AP152" s="145" t="s">
        <v>89</v>
      </c>
      <c r="AQ152" s="45"/>
      <c r="AR152" s="45"/>
      <c r="AS152" s="191" t="str">
        <f t="shared" ref="AS152:AS215" si="152">AK152</f>
        <v>888432110137</v>
      </c>
      <c r="AT152" s="189" t="str">
        <f t="shared" ref="AT152:AT215" si="153">"55"&amp;J152</f>
        <v>5532110137</v>
      </c>
      <c r="AU152" s="183" t="str">
        <f t="shared" ref="AU152:AU215" si="154">"99"&amp;J152</f>
        <v>9932110137</v>
      </c>
      <c r="AV152" s="183">
        <f t="shared" ref="AV152:AV215" si="155">S152</f>
        <v>7</v>
      </c>
      <c r="AW152" s="183" t="str">
        <f t="shared" ref="AW152:AW215" si="156">"77"&amp;J152</f>
        <v>7732110137</v>
      </c>
      <c r="AX152" s="147" t="str">
        <f t="shared" ref="AX152:AX215" si="157">"77"&amp;AE152</f>
        <v>77432110137</v>
      </c>
      <c r="AY152" s="183">
        <v>0</v>
      </c>
      <c r="AZ152" s="183">
        <v>0</v>
      </c>
      <c r="BA152" s="43" t="str">
        <f t="shared" ref="BA152:BA215" si="158">TEXT(DATE(YEAR($F$2),MONTH($F$2),1),"ГГГГ-ММ-ДД")</f>
        <v>2020-01-01</v>
      </c>
      <c r="BB152" s="43" t="str">
        <f t="shared" ref="BB152:BB215" si="159">TEXT(DATE(YEAR($F$2),MONTH($F$2)+1,0),"ГГГГ-ММ-ДД")</f>
        <v>2020-01-31</v>
      </c>
      <c r="BC152" s="192" t="s">
        <v>90</v>
      </c>
      <c r="BD152" s="44" t="str">
        <f t="shared" ref="BD152:BD215" si="160">"a"&amp;J152</f>
        <v>a32110137</v>
      </c>
      <c r="BE152" s="189"/>
      <c r="BF152" s="189"/>
      <c r="BG152" s="186"/>
      <c r="BH152" s="149"/>
      <c r="BI152" s="149"/>
      <c r="BJ152" s="149"/>
      <c r="BK152" s="149"/>
      <c r="BL152" s="149"/>
      <c r="BM152" s="149"/>
      <c r="BN152" s="149"/>
      <c r="BO152" s="241" t="s">
        <v>166</v>
      </c>
      <c r="BP152" s="328">
        <v>7</v>
      </c>
      <c r="BQ152" s="242">
        <f>SUM(AF152:AF156)</f>
        <v>200000.00000000003</v>
      </c>
      <c r="BR152" s="242">
        <v>0</v>
      </c>
      <c r="BS152" s="242">
        <f>BR152</f>
        <v>0</v>
      </c>
      <c r="BU152" s="357" t="str">
        <f t="shared" ref="BU152:BU215" ca="1" si="161">IF(((LEN(C152)&gt;0) *(C152&lt;&gt;C151)=1), "insert into x_t_contract2(TMP_ID,ID,EXTERNAL_ID,CLIENT_ID) values(s_x_t_contract2.NEXTVAL, "&amp;C152&amp;", '"&amp;D152&amp;"',"&amp;G152&amp;");","")&amp;IF(((LEN(C152)&gt;0) *(C152&lt;&gt;C151)=1), "insert into x_t_contract_collateral(TMP_ID,ID,CONTRACT2_ID,DT,IS_SIGNED) values(s_x_t_contract_collateral.NEXTVAL, "&amp;AL152&amp;", "&amp;C152&amp;", date'"&amp;E152&amp;"', date'"&amp;E152&amp;"');","")&amp;         IF(((LEN(C152)&gt;0) *(C152&lt;&gt;C151)=1),"insert into x_mv_contract_signed_attr (TMP_ID,CONTRACT_ID,COLLATERAL_ID,CODE,VALUE_DT) values (s_x_mv_contract_signed_attr.NEXTVAL, "&amp;C152&amp;", "&amp;AL152&amp;",'FINISH_DT' ,date'"&amp;F152&amp;"');","")&amp;
IF(((LEN(C152)&gt;0) *(C152&lt;&gt;C151)=1), "insert into x_mv_contract_signed_attr_hist(TMP_ID,VALUE_NUM,UPDATE_DT,CONTRACT2_ID,CODE,CL_DT,STAMP,DT) values(s_x_mv_contract_signed_attr_hist.NEXTVAL, "&amp;$E$2&amp;", date'"&amp;E152&amp;"', "&amp;C152&amp;",'FIRM',date'"&amp;E152&amp;"',"&amp;AS152&amp;",date'"&amp;E152&amp;"');","")&amp;IF(((LEN(C152)&gt;0) *(C152&lt;&gt;C151)*($G$2="opt")=1), "insert into x_mv_contract_signed_attr_hist(TMP_ID,VALUE_NUM,UPDATE_DT,CONTRACT2_ID,CODE,CL_DT,STAMP,DT) values(s_x_mv_contract_signed_attr_hist.NEXTVAL, "&amp;H152&amp;", date'"&amp;E152&amp;"', "&amp;C152&amp;",'WHOLESALE_AGENT_PREMIUM_AWARDS_SCALE_TYPE',date'"&amp;E152&amp;"',"&amp;AS152&amp;",date'"&amp;E152&amp;"');","")&amp;IF(((LEN(C152)&gt;0) *(C152&lt;&gt;C151)*($G$2="comm")=1), "insert into x_mv_contract_signed_attr(TMP_ID,VALUE_NUM,CONTRACT_ID,CODE,DT,COLLATERAL_ID) values(s_x_mv_contract_signed_attr.NEXTVAL, "&amp;H152&amp;","&amp;C152&amp;",'COMMISSION_TYPE',date'"&amp;E152&amp;"', "&amp;AL152&amp;");","")&amp;IF(((LEN(C152)&gt;0) *(C152&lt;&gt;C151)*($G$2="opt")=1), "insert into x_mv_contract_signed_attr_hist(TMP_ID,VALUE_NUM,UPDATE_DT,CONTRACT2_ID,CODE,CL_DT,STAMP,DT) values(s_x_mv_contract_signed_attr_hist.NEXTVAL, "&amp;I152&amp;", date'"&amp;E152&amp;"', "&amp;C152&amp;",'PAYMENT_TYPE',date'"&amp;E152&amp;"',"&amp;AS152&amp;",date'"&amp;E152&amp;"');","")&amp;IF(((LEN(C152)&gt;0) *(C152&lt;&gt;C151)*($G$2="comm")=1), "insert into x_mv_contract_signed_attr(TMP_ID,VALUE_NUM,CONTRACT_ID,CODE,DT,COLLATERAL_ID) values(s_x_mv_contract_signed_attr.NEXTVAL,  "&amp;I152&amp;","&amp;C152&amp;",'PAYMENT_TYPE',date'"&amp;E152&amp;"', "&amp;AL152&amp;");","")&amp;IF(LEN(BG152)&gt;0, "insert into x_mv_contract_signed_attr_hist(TMP_ID,VALUE_NUM,UPDATE_DT,CONTRACT2_ID,CODE,CL_DT,STAMP,DT) values(s_x_mv_contract_signed_attr_hist.NEXTVAL, "&amp;BG152&amp;", date'"&amp;E152&amp;"', "&amp;C152&amp;",'AR_PAYMENT_CONTROL_TYPE',date'"&amp;E152&amp;"',"&amp;AS152&amp;",date'"&amp;E152&amp;"');","")&amp;
IF(((LEN(J152)&gt;0) *(J152&lt;&gt;J151)*(N152&lt;&gt;"null")=1), "insert into x_t_invoice (TMP_ID,ID,DT, CLIENT_ID,EXTERNAL_ID,CONTRACT_ID,TOTAL_SUM,CURRENCY,DISCOUNT_TYPE,COMMISSION_TYPE,TYPE,LOYAL_CLIENTS,NDS,NDS_PCT,PERSON_ID) values (s_x_t_invoice.NEXTVAL, "&amp;J152&amp;", date'"&amp;L152&amp;"',"&amp;G152&amp;",'"&amp;K152&amp;"',"&amp;IF((LEN(C152)&gt;0),""&amp;C152&amp;"","null")&amp;","&amp;N152&amp;",'"&amp;O152&amp;"',"&amp;R152&amp;","&amp;R152&amp;",'"&amp;M152&amp;"',"&amp;AD152&amp;","&amp;P152&amp;","&amp;Q152&amp;", "&amp;AX152&amp;");","")&amp;IF(((LEN(AX152)&gt;0) *(AX152&lt;&gt;AX151)=1), "insert into x_t_person (TMP_ID,ID) values (s_x_t_person.NEXTVAL, "&amp;AX152&amp;");","")&amp;
IF(AQ152=1,"insert into x_t_extprops(TMP_ID, CLASSNAME,ATTRNAME,OBJECT_ID,VALUE_NUM) values (s_x_t_extprops.NEXTVAL, 'PersonalAccount', 'subclient_id',"&amp;AR152&amp;" , "&amp;AE152&amp;");insert into x_t_invoice_repayment(TMP_ID, INVOICE_ID,REPAYMENT_INVOICE_ID) values (s_x_t_invoice_repayment.NEXTVAL,"&amp;AR152&amp;" , "&amp;J152&amp;");","")&amp;IF(((LEN(T152)&gt;0) *(T152&lt;&gt;T151)=1), "insert into x_t_act_internal(TMP_ID,ID,DT,CLIENT_ID,INVOICE_ID,HIDDEN,AMOUNT,EXTERNAL_ID,PAYMENT_TERM_DT,IS_LOYAL,TYPE) values (s_x_t_act_internal.NEXTVAL, "&amp;T152&amp;",date'"&amp;W152&amp;"',"&amp;G152&amp;", "&amp;J152&amp;"    ,"&amp;V152&amp;",  "&amp;AC152&amp;"  ,'"&amp;U152&amp;"',"&amp;IF((LEN(X152)&gt;0),"date'"&amp;X152&amp;"'","null")&amp;", "&amp;AD152&amp;",'generic');","")&amp;
IF(((LEN(T152)&gt;0) *(Y152&lt;&gt;"null")=1),"insert into x_t_act_trans(TMP_ID, ACT_ID, CONSUME_ID, AMOUNT, AMOUNT_NDS, AMOUNT_NSP, NETTING, COMMISSION_TYPE) values (s_x_t_act_trans.NEXTVAL, "&amp;T152&amp;",  "&amp;AT152&amp;", "&amp;Y152&amp;", "&amp;Z152&amp;",  "&amp;AA152&amp;","&amp;AB152&amp;", "&amp;S152&amp;");","")&amp;
IF(((LEN(AT152)&gt;0)*(AT152&lt;&gt;AT151)=1),"insert into x_t_consume (TMP_ID, ID, PARENT_ORDER_ID) values (s_x_t_consume.NEXTVAL, "&amp;AT152&amp;",  "&amp;AU152&amp;");","")&amp;
IF(((LEN(AU152)&gt;0)*(AU152&lt;&gt;AU151))=1,"insert into x_t_order(TMP_ID, ID, SERVICE_ID, SERVICE_ORDER_ID, CLIENT_ID) values (s_x_t_order.NEXTVAL, "&amp;AU152&amp;",  "&amp;AV152&amp;",  "&amp;AW152&amp;",  "&amp;AE152&amp;" );","")&amp;IF(LEN(AI152)&gt;0,"insert into x_mv_oebs_receipts_2(TMP_ID, INVOICE_EID, SUM, DT, DOC_DATE, COMISS_DATE, PAYMENT_NUMBER, SOURCE_TYPE) values (s_x_mv_oebs_receipts_2.NEXTVAL, '"&amp;K152&amp;"', "&amp;AI152&amp;", date'"&amp;AJ152&amp;"',date'"&amp;AJ152&amp;"', null, '"&amp;AK152&amp;"' ,'PAYCASH');","")&amp;
IF(((AP152&lt;&gt;AP151)* (AP153&lt;&gt;"null")=1),"insert into x_mv_ui_contract_apex (TMP_ID,CONTRACT_ID,CONTRACT_EID,DT,FINISH_DT,CLIENT_ID,AGENCY_ID) values (s_x_mv_ui_contract_apex.NEXTVAL, "&amp;C152&amp;", '"&amp;D152&amp;"',"&amp;IF((LEN(AM152)&gt;0),"date'"&amp;AM152&amp;"'","null")&amp;", "&amp;IF((LEN(AN152)&gt;0),"date'"&amp;AN152&amp;"'","null")&amp;","&amp;AP152&amp;","&amp;G152&amp;" );","")&amp;IF(AP152&lt;&gt;"null","insert into x_mv_contract_signed_attr (TMP_ID,CONTRACT_ID,COLLATERAL_ID,CODE,KEY_NUM,COLLATERAL_DT,VALUE_NUM) values (s_x_mv_contract_signed_attr.NEXTVAL, "&amp;C152&amp;", "&amp;AL152&amp;",'BRAND_CLIENTS' , "&amp;AE152&amp;", "&amp;IF((LEN(AM152)&gt;0),"date'"&amp;AM152&amp;"'","null")&amp;",  "&amp;AO152&amp;");","")&amp;IF(LEN(BA152)&gt;0,"insert into x_yt_ar_direct_domain_stats (ID,IS_GRAY,DOMAIN,IS_BLACKLIST,SERVICE_ID,COST,BILLING_EXPORT_ID,FROM_DT,TILL_DT,SERVICE_ORDER_ID) values(s_x_yt_ar_direct_domain_stats.NEXTVAL, "&amp;AY152&amp;", '"&amp;BD152&amp;"', "&amp;AZ152&amp;","&amp;AV152&amp;","&amp;BC152&amp;","&amp;AW152&amp;",  date'"&amp;BA152&amp;"',to_date('"&amp;BB152&amp;"'||' '||'23:59:59','YYYY-MM-DD HH24:MI:SS'),"&amp;AW152&amp;");","")&amp;IF(LEN(BE152)&gt;0,"insert into x_yt_fin_docs (ID, CONTRACT_EID, AGENCY_ID, FROM_DT, RECEIVE_DT) values (s_x_yt_fin_docs.NEXTVAL, '"&amp;D152&amp;"', "&amp;G152&amp;", date'"&amp;BE152&amp;"', date'"&amp;BF152&amp;"');","")&amp; IF(((LEN(BL152)&gt;0)*(LEN(BM152)&gt;0)=1), "insert into x_mv_contract_signed_attr_hist(TMP_ID,VALUE_DT,CODE,COLLATERAL_ID,CL_DT,CONTRACT2_ID) values(s_x_mv_contract_signed_attr_hist.NEXTVAL, date'"&amp;AN152&amp;"', 'CONSOLIDATION_FINISH_DT', "&amp;AL152&amp;",date'"&amp;AM152&amp;"',"&amp;C152&amp;");insert into x_mv_contract_signed_attr_hist(TMP_ID,VALUE_NUM,CODE,COLLATERAL_ID,CL_DT,CONTRACT2_ID,KEY_NUM) values(s_x_mv_contract_signed_attr_hist.NEXTVAL, "&amp;AO152&amp;", 'LINKED_REWARD_CONTRACTS', "&amp;AL152&amp;",date'"&amp;AM152&amp;"',"&amp;C152&amp;","&amp;BL152&amp;");","")&amp; IF(((LEN(BL152)&gt;0)*(LEN(BM152)=0)=1), "insert into x_mv_contract_signed_attr_hist(TMP_ID,VALUE_NUM,CODE,COLLATERAL_ID,CL_DT,CONTRACT2_ID,KEY_NUM) values(s_x_mv_contract_signed_attr_hist.NEXTVAL, "&amp;AO152&amp;", 'LINKED_REWARD_CONTRACTS', "&amp;AL152&amp;",date'"&amp;AM152&amp;"',"&amp;C152&amp;","&amp;BL152&amp;");","")&amp;IF(LEN(BM152)&gt;0, "insert into x_mv_contract_signed_attr_hist(TMP_ID,VALUE_NUM,CL_DT,CODE,COLLATERAL_ID,CONTRACT2_ID) values(s_x_mv_contract_signed_attr_hist.NEXTVAL,"&amp;BM152&amp;", date'"&amp;AM152&amp;"','REWARD_CONSOLIDATION_PERIOD', "&amp;AL152&amp;","&amp;C152&amp;");","")&amp;IF(LEN(BN152)&gt;0, "insert into x_mv_contract_signed_attr_hist(TMP_ID,VALUE_NUM,CL_DT,CODE,COLLATERAL_ID,CONTRACT2_ID) values(s_x_mv_contract_signed_attr_hist.NEXTVAL,"&amp;BN152&amp;", date'"&amp;AM152&amp;"','REWARD_CONSOLIDATION_TYPE', "&amp;AL152&amp;","&amp;C152&amp;");","")&amp;IF(LEN(BH152)&gt;0, "insert into x_yt_loyal_domains(TMP_ID,DOMAIN,PERIOD) values(s_x_yt_loyal_domains.NEXTVAL,'"&amp;BD152&amp;"', date'"&amp;BI152&amp;"');","")&amp;IF(LEN(BJ152)&gt;0, "insert into x_yt_new_domains(TMP_ID,DOMAIN,PERIOD) values(s_x_yt_new_domains.NEXTVAL,'"&amp;BD152&amp;"', date'"&amp;BK152&amp;"');","")</f>
        <v>insert into x_t_contract2(TMP_ID,ID,EXTERNAL_ID,CLIENT_ID) values(s_x_t_contract2.NEXTVAL, 1210000041, '1210000041/20',21210000041);insert into x_t_contract_collateral(TMP_ID,ID,CONTRACT2_ID,DT,IS_SIGNED) values(s_x_t_contract_collateral.NEXTVAL, 12100000411, 1210000041, date'2020-01-01', date'2020-01-01');insert into x_mv_contract_signed_attr (TMP_ID,CONTRACT_ID,COLLATERAL_ID,CODE,VALUE_DT) values (s_x_mv_contract_signed_attr.NEXTVAL, 1210000041, 12100000411,'FINISH_DT' ,date'2021-01-01');insert into x_mv_contract_signed_attr_hist(TMP_ID,VALUE_NUM,UPDATE_DT,CONTRACT2_ID,CODE,CL_DT,STAMP,DT) values(s_x_mv_contract_signed_attr_hist.NEXTVAL, 1, date'2020-01-01', 1210000041,'FIRM',date'2020-01-01',888432110137,date'2020-01-01');insert into x_mv_contract_signed_attr_hist(TMP_ID,VALUE_NUM,UPDATE_DT,CONTRACT2_ID,CODE,CL_DT,STAMP,DT) values(s_x_mv_contract_signed_attr_hist.NEXTVAL, 2, date'2020-01-01', 1210000041,'WHOLESALE_AGENT_PREMIUM_AWARDS_SCALE_TYPE',date'2020-01-01',888432110137,date'2020-01-01');insert into x_mv_contract_signed_attr_hist(TMP_ID,VALUE_NUM,UPDATE_DT,CONTRACT2_ID,CODE,CL_DT,STAMP,DT) values(s_x_mv_contract_signed_attr_hist.NEXTVAL, 3, date'2020-01-01', 1210000041,'PAYMENT_TYPE',date'2020-01-01',888432110137,date'2020-01-01');insert into x_t_invoice (TMP_ID,ID,DT, CLIENT_ID,EXTERNAL_ID,CONTRACT_ID,TOTAL_SUM,CURRENCY,DISCOUNT_TYPE,COMMISSION_TYPE,TYPE,LOYAL_CLIENTS,NDS,NDS_PCT,PERSON_ID) values (s_x_t_invoice.NEXTVAL, 32110137, date'2020-01-01',21210000041,'Б-32110137-1',1210000041,60000,'RUR',7,7,'y_invoice',0,1,20, 77432110137);insert into x_t_person (TMP_ID,ID) values (s_x_t_person.NEXTVAL, 77432110137);insert into x_t_act_internal(TMP_ID,ID,DT,CLIENT_ID,INVOICE_ID,HIDDEN,AMOUNT,EXTERNAL_ID,PAYMENT_TERM_DT,IS_LOYAL,TYPE) values (s_x_t_act_internal.NEXTVAL, 4321101371,date'2020-01-03',21210000041, 32110137    ,1,  60000  ,'43211013711',null, 0,'generic');insert into x_t_act_trans(TMP_ID, ACT_ID, CONSUME_ID, AMOUNT, AMOUNT_NDS, AMOUNT_NSP, NETTING, COMMISSION_TYPE) values (s_x_t_act_trans.NEXTVAL, 4321101371,  5532110137, 60000, 10000,  0,null, 7);insert into x_t_consume (TMP_ID, ID, PARENT_ORDER_ID) values (s_x_t_consume.NEXTVAL, 5532110137,  9932110137);insert into x_t_order(TMP_ID, ID, SERVICE_ID, SERVICE_ORDER_ID, CLIENT_ID) values (s_x_t_order.NEXTVAL, 9932110137,  7,  7732110137,  432110137 );insert into x_mv_oebs_receipts_2(TMP_ID, INVOICE_EID, SUM, DT, DOC_DATE, COMISS_DATE, PAYMENT_NUMBER, SOURCE_TYPE) values (s_x_mv_oebs_receipts_2.NEXTVAL, 'Б-32110137-1', 60000, date'2020-01-31',date'2020-01-31', null, '888432110137' ,'PAYCASH');insert into x_yt_ar_direct_domain_stats (ID,IS_GRAY,DOMAIN,IS_BLACKLIST,SERVICE_ID,COST,BILLING_EXPORT_ID,FROM_DT,TILL_DT,SERVICE_ORDER_ID) values(s_x_yt_ar_direct_domain_stats.NEXTVAL, 0, 'a32110137', 0,7,3330000000,7732110137,  date'2020-01-01',to_date('2020-01-31'||' '||'23:59:59','YYYY-MM-DD HH24:MI:SS'),7732110137);</v>
      </c>
    </row>
    <row r="153" spans="1:73" s="195" customFormat="1" x14ac:dyDescent="0.35">
      <c r="A153" s="127">
        <v>41</v>
      </c>
      <c r="B153" s="178"/>
      <c r="C153" s="42" t="str">
        <f t="shared" si="132"/>
        <v>1210000041</v>
      </c>
      <c r="D153" s="42" t="str">
        <f t="shared" si="133"/>
        <v>1210000041/20</v>
      </c>
      <c r="E153" s="43" t="str">
        <f t="shared" si="134"/>
        <v>2020-01-01</v>
      </c>
      <c r="F153" s="43" t="str">
        <f t="shared" si="135"/>
        <v>2021-01-01</v>
      </c>
      <c r="G153" s="44" t="str">
        <f t="shared" si="136"/>
        <v>21210000041</v>
      </c>
      <c r="H153" s="45">
        <f t="shared" si="97"/>
        <v>2</v>
      </c>
      <c r="I153" s="179">
        <v>3</v>
      </c>
      <c r="J153" s="180">
        <f t="shared" ref="J153:J216" si="162">J152+1</f>
        <v>32110138</v>
      </c>
      <c r="K153" s="42" t="str">
        <f t="shared" si="137"/>
        <v>Б-32110138-1</v>
      </c>
      <c r="L153" s="43" t="str">
        <f t="shared" si="138"/>
        <v>2020-01-01</v>
      </c>
      <c r="M153" s="42" t="s">
        <v>87</v>
      </c>
      <c r="N153" s="181">
        <f t="shared" si="139"/>
        <v>60000</v>
      </c>
      <c r="O153" s="42" t="s">
        <v>88</v>
      </c>
      <c r="P153" s="179">
        <v>1</v>
      </c>
      <c r="Q153" s="42">
        <v>20</v>
      </c>
      <c r="R153" s="182">
        <f t="shared" si="140"/>
        <v>7</v>
      </c>
      <c r="S153" s="182">
        <v>7</v>
      </c>
      <c r="T153" s="52" t="str">
        <f t="shared" si="141"/>
        <v>4321101381</v>
      </c>
      <c r="U153" s="183" t="str">
        <f t="shared" si="142"/>
        <v>43211013811</v>
      </c>
      <c r="V153" s="42">
        <v>1</v>
      </c>
      <c r="W153" s="43" t="str">
        <f t="shared" ca="1" si="143"/>
        <v>2020-01-05</v>
      </c>
      <c r="X153" s="42"/>
      <c r="Y153" s="185">
        <v>60000</v>
      </c>
      <c r="Z153" s="185">
        <f t="shared" si="144"/>
        <v>10000</v>
      </c>
      <c r="AA153" s="42">
        <v>0</v>
      </c>
      <c r="AB153" s="186" t="s">
        <v>89</v>
      </c>
      <c r="AC153" s="185">
        <f t="shared" si="145"/>
        <v>60000</v>
      </c>
      <c r="AD153" s="45">
        <v>0</v>
      </c>
      <c r="AE153" s="104" t="str">
        <f>AE152</f>
        <v>432110137</v>
      </c>
      <c r="AF153" s="187">
        <f t="shared" si="146"/>
        <v>50000</v>
      </c>
      <c r="AG153" s="240"/>
      <c r="AH153" s="58">
        <f t="shared" si="147"/>
        <v>50000</v>
      </c>
      <c r="AI153" s="60">
        <f t="shared" si="148"/>
        <v>60000</v>
      </c>
      <c r="AJ153" s="49" t="str">
        <f t="shared" si="149"/>
        <v>2020-01-31</v>
      </c>
      <c r="AK153" s="189" t="str">
        <f t="shared" si="150"/>
        <v>888432110137</v>
      </c>
      <c r="AL153" s="45" t="str">
        <f t="shared" si="151"/>
        <v>12100000411</v>
      </c>
      <c r="AM153" s="190"/>
      <c r="AN153" s="190"/>
      <c r="AO153" s="45" t="s">
        <v>89</v>
      </c>
      <c r="AP153" s="145" t="s">
        <v>89</v>
      </c>
      <c r="AQ153" s="45"/>
      <c r="AR153" s="45"/>
      <c r="AS153" s="191" t="str">
        <f t="shared" si="152"/>
        <v>888432110137</v>
      </c>
      <c r="AT153" s="189" t="str">
        <f t="shared" si="153"/>
        <v>5532110138</v>
      </c>
      <c r="AU153" s="183" t="str">
        <f t="shared" si="154"/>
        <v>9932110138</v>
      </c>
      <c r="AV153" s="183">
        <f t="shared" si="155"/>
        <v>7</v>
      </c>
      <c r="AW153" s="183" t="str">
        <f t="shared" si="156"/>
        <v>7732110138</v>
      </c>
      <c r="AX153" s="147" t="str">
        <f t="shared" si="157"/>
        <v>77432110137</v>
      </c>
      <c r="AY153" s="183">
        <v>0</v>
      </c>
      <c r="AZ153" s="183">
        <v>0</v>
      </c>
      <c r="BA153" s="43" t="str">
        <f t="shared" si="158"/>
        <v>2020-01-01</v>
      </c>
      <c r="BB153" s="43" t="str">
        <f t="shared" si="159"/>
        <v>2020-01-31</v>
      </c>
      <c r="BC153" s="192" t="s">
        <v>90</v>
      </c>
      <c r="BD153" s="44" t="str">
        <f t="shared" si="160"/>
        <v>a32110138</v>
      </c>
      <c r="BE153" s="189"/>
      <c r="BF153" s="189"/>
      <c r="BG153" s="186"/>
      <c r="BH153" s="149"/>
      <c r="BI153" s="149"/>
      <c r="BJ153" s="149"/>
      <c r="BK153" s="149"/>
      <c r="BL153" s="149"/>
      <c r="BM153" s="149"/>
      <c r="BN153" s="149"/>
      <c r="BO153" s="241" t="s">
        <v>167</v>
      </c>
      <c r="BP153" s="328"/>
      <c r="BQ153" s="242"/>
      <c r="BR153" s="242"/>
      <c r="BS153" s="242"/>
      <c r="BU153" s="357" t="str">
        <f t="shared" ca="1" si="161"/>
        <v>insert into x_t_invoice (TMP_ID,ID,DT, CLIENT_ID,EXTERNAL_ID,CONTRACT_ID,TOTAL_SUM,CURRENCY,DISCOUNT_TYPE,COMMISSION_TYPE,TYPE,LOYAL_CLIENTS,NDS,NDS_PCT,PERSON_ID) values (s_x_t_invoice.NEXTVAL, 32110138, date'2020-01-01',21210000041,'Б-32110138-1',1210000041,60000,'RUR',7,7,'y_invoice',0,1,20, 77432110137);insert into x_t_act_internal(TMP_ID,ID,DT,CLIENT_ID,INVOICE_ID,HIDDEN,AMOUNT,EXTERNAL_ID,PAYMENT_TERM_DT,IS_LOYAL,TYPE) values (s_x_t_act_internal.NEXTVAL, 4321101381,date'2020-01-05',21210000041, 32110138    ,1,  60000  ,'43211013811',null, 0,'generic');insert into x_t_act_trans(TMP_ID, ACT_ID, CONSUME_ID, AMOUNT, AMOUNT_NDS, AMOUNT_NSP, NETTING, COMMISSION_TYPE) values (s_x_t_act_trans.NEXTVAL, 4321101381,  5532110138, 60000, 10000,  0,null, 7);insert into x_t_consume (TMP_ID, ID, PARENT_ORDER_ID) values (s_x_t_consume.NEXTVAL, 5532110138,  9932110138);insert into x_t_order(TMP_ID, ID, SERVICE_ID, SERVICE_ORDER_ID, CLIENT_ID) values (s_x_t_order.NEXTVAL, 9932110138,  7,  7732110138,  432110137 );insert into x_mv_oebs_receipts_2(TMP_ID, INVOICE_EID, SUM, DT, DOC_DATE, COMISS_DATE, PAYMENT_NUMBER, SOURCE_TYPE) values (s_x_mv_oebs_receipts_2.NEXTVAL, 'Б-32110138-1', 60000, date'2020-01-31',date'2020-01-31', null, '888432110137' ,'PAYCASH');insert into x_yt_ar_direct_domain_stats (ID,IS_GRAY,DOMAIN,IS_BLACKLIST,SERVICE_ID,COST,BILLING_EXPORT_ID,FROM_DT,TILL_DT,SERVICE_ORDER_ID) values(s_x_yt_ar_direct_domain_stats.NEXTVAL, 0, 'a32110138', 0,7,3330000000,7732110138,  date'2020-01-01',to_date('2020-01-31'||' '||'23:59:59','YYYY-MM-DD HH24:MI:SS'),7732110138);</v>
      </c>
    </row>
    <row r="154" spans="1:73" s="195" customFormat="1" x14ac:dyDescent="0.35">
      <c r="A154" s="127">
        <v>41</v>
      </c>
      <c r="B154" s="178"/>
      <c r="C154" s="42" t="str">
        <f t="shared" si="132"/>
        <v>1210000041</v>
      </c>
      <c r="D154" s="42" t="str">
        <f t="shared" si="133"/>
        <v>1210000041/20</v>
      </c>
      <c r="E154" s="43" t="str">
        <f t="shared" si="134"/>
        <v>2020-01-01</v>
      </c>
      <c r="F154" s="43" t="str">
        <f t="shared" si="135"/>
        <v>2021-01-01</v>
      </c>
      <c r="G154" s="44" t="str">
        <f t="shared" si="136"/>
        <v>21210000041</v>
      </c>
      <c r="H154" s="45">
        <f t="shared" si="97"/>
        <v>2</v>
      </c>
      <c r="I154" s="179">
        <v>3</v>
      </c>
      <c r="J154" s="180">
        <f t="shared" si="162"/>
        <v>32110139</v>
      </c>
      <c r="K154" s="42" t="str">
        <f t="shared" si="137"/>
        <v>Б-32110139-1</v>
      </c>
      <c r="L154" s="43" t="str">
        <f t="shared" si="138"/>
        <v>2020-01-01</v>
      </c>
      <c r="M154" s="42" t="s">
        <v>87</v>
      </c>
      <c r="N154" s="181">
        <f t="shared" si="139"/>
        <v>40000</v>
      </c>
      <c r="O154" s="42" t="s">
        <v>88</v>
      </c>
      <c r="P154" s="179">
        <v>1</v>
      </c>
      <c r="Q154" s="42">
        <v>20</v>
      </c>
      <c r="R154" s="182">
        <f t="shared" si="140"/>
        <v>7</v>
      </c>
      <c r="S154" s="182">
        <v>7</v>
      </c>
      <c r="T154" s="52" t="str">
        <f t="shared" si="141"/>
        <v>4321101391</v>
      </c>
      <c r="U154" s="183" t="str">
        <f t="shared" si="142"/>
        <v>43211013911</v>
      </c>
      <c r="V154" s="42">
        <v>1</v>
      </c>
      <c r="W154" s="43" t="str">
        <f t="shared" ca="1" si="143"/>
        <v>2020-01-08</v>
      </c>
      <c r="X154" s="42"/>
      <c r="Y154" s="185">
        <v>40000</v>
      </c>
      <c r="Z154" s="185">
        <f t="shared" si="144"/>
        <v>6666.6666666666642</v>
      </c>
      <c r="AA154" s="42">
        <v>0</v>
      </c>
      <c r="AB154" s="186" t="s">
        <v>89</v>
      </c>
      <c r="AC154" s="185">
        <f t="shared" si="145"/>
        <v>40000</v>
      </c>
      <c r="AD154" s="45">
        <v>0</v>
      </c>
      <c r="AE154" s="104" t="str">
        <f>AE153</f>
        <v>432110137</v>
      </c>
      <c r="AF154" s="187">
        <f t="shared" si="146"/>
        <v>33333.333333333336</v>
      </c>
      <c r="AG154" s="240"/>
      <c r="AH154" s="58">
        <f t="shared" si="147"/>
        <v>33333.333333333336</v>
      </c>
      <c r="AI154" s="60">
        <f t="shared" si="148"/>
        <v>40000</v>
      </c>
      <c r="AJ154" s="49" t="str">
        <f t="shared" si="149"/>
        <v>2020-01-31</v>
      </c>
      <c r="AK154" s="189" t="str">
        <f t="shared" si="150"/>
        <v>888432110137</v>
      </c>
      <c r="AL154" s="45" t="str">
        <f t="shared" si="151"/>
        <v>12100000411</v>
      </c>
      <c r="AM154" s="190"/>
      <c r="AN154" s="190"/>
      <c r="AO154" s="45" t="s">
        <v>89</v>
      </c>
      <c r="AP154" s="145" t="s">
        <v>89</v>
      </c>
      <c r="AQ154" s="45"/>
      <c r="AR154" s="45"/>
      <c r="AS154" s="191" t="str">
        <f t="shared" si="152"/>
        <v>888432110137</v>
      </c>
      <c r="AT154" s="189" t="str">
        <f t="shared" si="153"/>
        <v>5532110139</v>
      </c>
      <c r="AU154" s="183" t="str">
        <f t="shared" si="154"/>
        <v>9932110139</v>
      </c>
      <c r="AV154" s="183">
        <f t="shared" si="155"/>
        <v>7</v>
      </c>
      <c r="AW154" s="183" t="str">
        <f t="shared" si="156"/>
        <v>7732110139</v>
      </c>
      <c r="AX154" s="147" t="str">
        <f t="shared" si="157"/>
        <v>77432110137</v>
      </c>
      <c r="AY154" s="183">
        <v>0</v>
      </c>
      <c r="AZ154" s="183">
        <v>0</v>
      </c>
      <c r="BA154" s="43" t="str">
        <f t="shared" si="158"/>
        <v>2020-01-01</v>
      </c>
      <c r="BB154" s="43" t="str">
        <f t="shared" si="159"/>
        <v>2020-01-31</v>
      </c>
      <c r="BC154" s="192" t="s">
        <v>90</v>
      </c>
      <c r="BD154" s="44" t="str">
        <f t="shared" si="160"/>
        <v>a32110139</v>
      </c>
      <c r="BE154" s="189"/>
      <c r="BF154" s="189"/>
      <c r="BG154" s="186"/>
      <c r="BH154" s="149"/>
      <c r="BI154" s="149"/>
      <c r="BJ154" s="149"/>
      <c r="BK154" s="149"/>
      <c r="BL154" s="149"/>
      <c r="BM154" s="149"/>
      <c r="BN154" s="149"/>
      <c r="BO154" s="243"/>
      <c r="BP154" s="328"/>
      <c r="BQ154" s="242"/>
      <c r="BR154" s="242"/>
      <c r="BS154" s="242"/>
      <c r="BU154" s="357" t="str">
        <f t="shared" ca="1" si="161"/>
        <v>insert into x_t_invoice (TMP_ID,ID,DT, CLIENT_ID,EXTERNAL_ID,CONTRACT_ID,TOTAL_SUM,CURRENCY,DISCOUNT_TYPE,COMMISSION_TYPE,TYPE,LOYAL_CLIENTS,NDS,NDS_PCT,PERSON_ID) values (s_x_t_invoice.NEXTVAL, 32110139, date'2020-01-01',21210000041,'Б-32110139-1',1210000041,40000,'RUR',7,7,'y_invoice',0,1,20, 77432110137);insert into x_t_act_internal(TMP_ID,ID,DT,CLIENT_ID,INVOICE_ID,HIDDEN,AMOUNT,EXTERNAL_ID,PAYMENT_TERM_DT,IS_LOYAL,TYPE) values (s_x_t_act_internal.NEXTVAL, 4321101391,date'2020-01-08',21210000041, 32110139    ,1,  40000  ,'43211013911',null, 0,'generic');insert into x_t_act_trans(TMP_ID, ACT_ID, CONSUME_ID, AMOUNT, AMOUNT_NDS, AMOUNT_NSP, NETTING, COMMISSION_TYPE) values (s_x_t_act_trans.NEXTVAL, 4321101391,  5532110139, 40000, 6666.66666666666,  0,null, 7);insert into x_t_consume (TMP_ID, ID, PARENT_ORDER_ID) values (s_x_t_consume.NEXTVAL, 5532110139,  9932110139);insert into x_t_order(TMP_ID, ID, SERVICE_ID, SERVICE_ORDER_ID, CLIENT_ID) values (s_x_t_order.NEXTVAL, 9932110139,  7,  7732110139,  432110137 );insert into x_mv_oebs_receipts_2(TMP_ID, INVOICE_EID, SUM, DT, DOC_DATE, COMISS_DATE, PAYMENT_NUMBER, SOURCE_TYPE) values (s_x_mv_oebs_receipts_2.NEXTVAL, 'Б-32110139-1', 40000, date'2020-01-31',date'2020-01-31', null, '888432110137' ,'PAYCASH');insert into x_yt_ar_direct_domain_stats (ID,IS_GRAY,DOMAIN,IS_BLACKLIST,SERVICE_ID,COST,BILLING_EXPORT_ID,FROM_DT,TILL_DT,SERVICE_ORDER_ID) values(s_x_yt_ar_direct_domain_stats.NEXTVAL, 0, 'a32110139', 0,7,3330000000,7732110139,  date'2020-01-01',to_date('2020-01-31'||' '||'23:59:59','YYYY-MM-DD HH24:MI:SS'),7732110139);</v>
      </c>
    </row>
    <row r="155" spans="1:73" s="195" customFormat="1" x14ac:dyDescent="0.35">
      <c r="A155" s="127">
        <v>41</v>
      </c>
      <c r="B155" s="178"/>
      <c r="C155" s="42" t="str">
        <f t="shared" si="132"/>
        <v>1210000041</v>
      </c>
      <c r="D155" s="42" t="str">
        <f t="shared" si="133"/>
        <v>1210000041/20</v>
      </c>
      <c r="E155" s="43" t="str">
        <f t="shared" si="134"/>
        <v>2020-01-01</v>
      </c>
      <c r="F155" s="43" t="str">
        <f t="shared" si="135"/>
        <v>2021-01-01</v>
      </c>
      <c r="G155" s="44" t="str">
        <f t="shared" si="136"/>
        <v>21210000041</v>
      </c>
      <c r="H155" s="45">
        <f t="shared" si="97"/>
        <v>2</v>
      </c>
      <c r="I155" s="179">
        <v>3</v>
      </c>
      <c r="J155" s="180">
        <f t="shared" si="162"/>
        <v>32110140</v>
      </c>
      <c r="K155" s="42" t="str">
        <f t="shared" si="137"/>
        <v>Б-32110140-1</v>
      </c>
      <c r="L155" s="43" t="str">
        <f t="shared" si="138"/>
        <v>2020-01-01</v>
      </c>
      <c r="M155" s="42" t="s">
        <v>87</v>
      </c>
      <c r="N155" s="181">
        <f t="shared" si="139"/>
        <v>40000</v>
      </c>
      <c r="O155" s="42" t="s">
        <v>88</v>
      </c>
      <c r="P155" s="179">
        <v>1</v>
      </c>
      <c r="Q155" s="42">
        <v>20</v>
      </c>
      <c r="R155" s="182">
        <f t="shared" si="140"/>
        <v>7</v>
      </c>
      <c r="S155" s="182">
        <v>7</v>
      </c>
      <c r="T155" s="52" t="str">
        <f t="shared" si="141"/>
        <v>4321101401</v>
      </c>
      <c r="U155" s="183" t="str">
        <f t="shared" si="142"/>
        <v>43211014011</v>
      </c>
      <c r="V155" s="42">
        <v>1</v>
      </c>
      <c r="W155" s="43" t="str">
        <f t="shared" ca="1" si="143"/>
        <v>2020-01-09</v>
      </c>
      <c r="X155" s="42"/>
      <c r="Y155" s="185">
        <v>40000</v>
      </c>
      <c r="Z155" s="185">
        <f t="shared" si="144"/>
        <v>6666.6666666666642</v>
      </c>
      <c r="AA155" s="42">
        <v>0</v>
      </c>
      <c r="AB155" s="186" t="s">
        <v>89</v>
      </c>
      <c r="AC155" s="185">
        <f t="shared" si="145"/>
        <v>40000</v>
      </c>
      <c r="AD155" s="45">
        <v>0</v>
      </c>
      <c r="AE155" s="104" t="str">
        <f>AE154</f>
        <v>432110137</v>
      </c>
      <c r="AF155" s="187">
        <f t="shared" si="146"/>
        <v>33333.333333333336</v>
      </c>
      <c r="AG155" s="240"/>
      <c r="AH155" s="58">
        <f t="shared" si="147"/>
        <v>33333.333333333336</v>
      </c>
      <c r="AI155" s="60">
        <f t="shared" si="148"/>
        <v>40000</v>
      </c>
      <c r="AJ155" s="49" t="str">
        <f t="shared" si="149"/>
        <v>2020-01-31</v>
      </c>
      <c r="AK155" s="189" t="str">
        <f t="shared" si="150"/>
        <v>888432110137</v>
      </c>
      <c r="AL155" s="45" t="str">
        <f t="shared" si="151"/>
        <v>12100000411</v>
      </c>
      <c r="AM155" s="190"/>
      <c r="AN155" s="190"/>
      <c r="AO155" s="45" t="s">
        <v>89</v>
      </c>
      <c r="AP155" s="145" t="s">
        <v>89</v>
      </c>
      <c r="AQ155" s="45"/>
      <c r="AR155" s="45"/>
      <c r="AS155" s="191" t="str">
        <f t="shared" si="152"/>
        <v>888432110137</v>
      </c>
      <c r="AT155" s="189" t="str">
        <f t="shared" si="153"/>
        <v>5532110140</v>
      </c>
      <c r="AU155" s="183" t="str">
        <f t="shared" si="154"/>
        <v>9932110140</v>
      </c>
      <c r="AV155" s="183">
        <f t="shared" si="155"/>
        <v>7</v>
      </c>
      <c r="AW155" s="183" t="str">
        <f t="shared" si="156"/>
        <v>7732110140</v>
      </c>
      <c r="AX155" s="147" t="str">
        <f t="shared" si="157"/>
        <v>77432110137</v>
      </c>
      <c r="AY155" s="183">
        <v>0</v>
      </c>
      <c r="AZ155" s="183">
        <v>0</v>
      </c>
      <c r="BA155" s="43" t="str">
        <f t="shared" si="158"/>
        <v>2020-01-01</v>
      </c>
      <c r="BB155" s="43" t="str">
        <f t="shared" si="159"/>
        <v>2020-01-31</v>
      </c>
      <c r="BC155" s="192" t="s">
        <v>90</v>
      </c>
      <c r="BD155" s="44" t="str">
        <f t="shared" si="160"/>
        <v>a32110140</v>
      </c>
      <c r="BE155" s="189"/>
      <c r="BF155" s="189"/>
      <c r="BG155" s="186"/>
      <c r="BH155" s="149"/>
      <c r="BI155" s="149"/>
      <c r="BJ155" s="149"/>
      <c r="BK155" s="149"/>
      <c r="BL155" s="149"/>
      <c r="BM155" s="149"/>
      <c r="BN155" s="149"/>
      <c r="BO155" s="241"/>
      <c r="BP155" s="328"/>
      <c r="BQ155" s="181"/>
      <c r="BR155" s="196"/>
      <c r="BS155" s="196"/>
      <c r="BU155" s="357" t="str">
        <f t="shared" ca="1" si="161"/>
        <v>insert into x_t_invoice (TMP_ID,ID,DT, CLIENT_ID,EXTERNAL_ID,CONTRACT_ID,TOTAL_SUM,CURRENCY,DISCOUNT_TYPE,COMMISSION_TYPE,TYPE,LOYAL_CLIENTS,NDS,NDS_PCT,PERSON_ID) values (s_x_t_invoice.NEXTVAL, 32110140, date'2020-01-01',21210000041,'Б-32110140-1',1210000041,40000,'RUR',7,7,'y_invoice',0,1,20, 77432110137);insert into x_t_act_internal(TMP_ID,ID,DT,CLIENT_ID,INVOICE_ID,HIDDEN,AMOUNT,EXTERNAL_ID,PAYMENT_TERM_DT,IS_LOYAL,TYPE) values (s_x_t_act_internal.NEXTVAL, 4321101401,date'2020-01-09',21210000041, 32110140    ,1,  40000  ,'43211014011',null, 0,'generic');insert into x_t_act_trans(TMP_ID, ACT_ID, CONSUME_ID, AMOUNT, AMOUNT_NDS, AMOUNT_NSP, NETTING, COMMISSION_TYPE) values (s_x_t_act_trans.NEXTVAL, 4321101401,  5532110140, 40000, 6666.66666666666,  0,null, 7);insert into x_t_consume (TMP_ID, ID, PARENT_ORDER_ID) values (s_x_t_consume.NEXTVAL, 5532110140,  9932110140);insert into x_t_order(TMP_ID, ID, SERVICE_ID, SERVICE_ORDER_ID, CLIENT_ID) values (s_x_t_order.NEXTVAL, 9932110140,  7,  7732110140,  432110137 );insert into x_mv_oebs_receipts_2(TMP_ID, INVOICE_EID, SUM, DT, DOC_DATE, COMISS_DATE, PAYMENT_NUMBER, SOURCE_TYPE) values (s_x_mv_oebs_receipts_2.NEXTVAL, 'Б-32110140-1', 40000, date'2020-01-31',date'2020-01-31', null, '888432110137' ,'PAYCASH');insert into x_yt_ar_direct_domain_stats (ID,IS_GRAY,DOMAIN,IS_BLACKLIST,SERVICE_ID,COST,BILLING_EXPORT_ID,FROM_DT,TILL_DT,SERVICE_ORDER_ID) values(s_x_yt_ar_direct_domain_stats.NEXTVAL, 0, 'a32110140', 0,7,3330000000,7732110140,  date'2020-01-01',to_date('2020-01-31'||' '||'23:59:59','YYYY-MM-DD HH24:MI:SS'),7732110140);</v>
      </c>
    </row>
    <row r="156" spans="1:73" s="215" customFormat="1" ht="15" thickBot="1" x14ac:dyDescent="0.4">
      <c r="A156" s="152">
        <v>41</v>
      </c>
      <c r="B156" s="199"/>
      <c r="C156" s="76" t="str">
        <f t="shared" si="132"/>
        <v>1210000041</v>
      </c>
      <c r="D156" s="76" t="str">
        <f t="shared" si="133"/>
        <v>1210000041/20</v>
      </c>
      <c r="E156" s="77" t="str">
        <f t="shared" si="134"/>
        <v>2020-01-01</v>
      </c>
      <c r="F156" s="77" t="str">
        <f t="shared" si="135"/>
        <v>2021-01-01</v>
      </c>
      <c r="G156" s="78" t="str">
        <f t="shared" si="136"/>
        <v>21210000041</v>
      </c>
      <c r="H156" s="79">
        <f t="shared" si="97"/>
        <v>2</v>
      </c>
      <c r="I156" s="200">
        <v>3</v>
      </c>
      <c r="J156" s="201">
        <f t="shared" si="162"/>
        <v>32110141</v>
      </c>
      <c r="K156" s="76" t="str">
        <f t="shared" si="137"/>
        <v>Б-32110141-1</v>
      </c>
      <c r="L156" s="77" t="str">
        <f t="shared" si="138"/>
        <v>2020-01-01</v>
      </c>
      <c r="M156" s="76" t="s">
        <v>87</v>
      </c>
      <c r="N156" s="202">
        <f t="shared" si="139"/>
        <v>40000</v>
      </c>
      <c r="O156" s="76" t="s">
        <v>88</v>
      </c>
      <c r="P156" s="200">
        <v>1</v>
      </c>
      <c r="Q156" s="76">
        <v>20</v>
      </c>
      <c r="R156" s="244">
        <f t="shared" si="140"/>
        <v>7</v>
      </c>
      <c r="S156" s="244">
        <v>7</v>
      </c>
      <c r="T156" s="81" t="str">
        <f t="shared" si="141"/>
        <v>4321101411</v>
      </c>
      <c r="U156" s="203" t="str">
        <f t="shared" si="142"/>
        <v>43211014111</v>
      </c>
      <c r="V156" s="76">
        <v>1</v>
      </c>
      <c r="W156" s="77" t="str">
        <f t="shared" ca="1" si="143"/>
        <v>2020-01-03</v>
      </c>
      <c r="X156" s="76"/>
      <c r="Y156" s="205">
        <v>40000</v>
      </c>
      <c r="Z156" s="205">
        <f t="shared" si="144"/>
        <v>6666.6666666666642</v>
      </c>
      <c r="AA156" s="76">
        <v>0</v>
      </c>
      <c r="AB156" s="206" t="s">
        <v>89</v>
      </c>
      <c r="AC156" s="205">
        <f t="shared" si="145"/>
        <v>40000</v>
      </c>
      <c r="AD156" s="79">
        <v>0</v>
      </c>
      <c r="AE156" s="85" t="str">
        <f>AE155</f>
        <v>432110137</v>
      </c>
      <c r="AF156" s="207">
        <f t="shared" si="146"/>
        <v>33333.333333333336</v>
      </c>
      <c r="AG156" s="235"/>
      <c r="AH156" s="91">
        <f t="shared" si="147"/>
        <v>33333.333333333336</v>
      </c>
      <c r="AI156" s="93">
        <f t="shared" si="148"/>
        <v>40000</v>
      </c>
      <c r="AJ156" s="83" t="str">
        <f t="shared" si="149"/>
        <v>2020-01-31</v>
      </c>
      <c r="AK156" s="209" t="str">
        <f t="shared" si="150"/>
        <v>888432110137</v>
      </c>
      <c r="AL156" s="79" t="str">
        <f t="shared" si="151"/>
        <v>12100000411</v>
      </c>
      <c r="AM156" s="210"/>
      <c r="AN156" s="210"/>
      <c r="AO156" s="79" t="s">
        <v>89</v>
      </c>
      <c r="AP156" s="169" t="s">
        <v>89</v>
      </c>
      <c r="AQ156" s="79"/>
      <c r="AR156" s="79"/>
      <c r="AS156" s="211" t="str">
        <f t="shared" si="152"/>
        <v>888432110137</v>
      </c>
      <c r="AT156" s="209" t="str">
        <f t="shared" si="153"/>
        <v>5532110141</v>
      </c>
      <c r="AU156" s="203" t="str">
        <f t="shared" si="154"/>
        <v>9932110141</v>
      </c>
      <c r="AV156" s="203">
        <f t="shared" si="155"/>
        <v>7</v>
      </c>
      <c r="AW156" s="203" t="str">
        <f t="shared" si="156"/>
        <v>7732110141</v>
      </c>
      <c r="AX156" s="172" t="str">
        <f t="shared" si="157"/>
        <v>77432110137</v>
      </c>
      <c r="AY156" s="203">
        <v>0</v>
      </c>
      <c r="AZ156" s="203">
        <v>0</v>
      </c>
      <c r="BA156" s="77" t="str">
        <f t="shared" si="158"/>
        <v>2020-01-01</v>
      </c>
      <c r="BB156" s="77" t="str">
        <f t="shared" si="159"/>
        <v>2020-01-31</v>
      </c>
      <c r="BC156" s="212" t="s">
        <v>90</v>
      </c>
      <c r="BD156" s="78" t="str">
        <f t="shared" si="160"/>
        <v>a32110141</v>
      </c>
      <c r="BE156" s="209"/>
      <c r="BF156" s="209"/>
      <c r="BG156" s="206"/>
      <c r="BH156" s="174"/>
      <c r="BI156" s="174"/>
      <c r="BJ156" s="174"/>
      <c r="BK156" s="174"/>
      <c r="BL156" s="174"/>
      <c r="BM156" s="174"/>
      <c r="BN156" s="174"/>
      <c r="BO156" s="213"/>
      <c r="BP156" s="329"/>
      <c r="BQ156" s="202"/>
      <c r="BR156" s="214"/>
      <c r="BS156" s="214"/>
      <c r="BU156" s="358" t="str">
        <f t="shared" ca="1" si="161"/>
        <v>insert into x_t_invoice (TMP_ID,ID,DT, CLIENT_ID,EXTERNAL_ID,CONTRACT_ID,TOTAL_SUM,CURRENCY,DISCOUNT_TYPE,COMMISSION_TYPE,TYPE,LOYAL_CLIENTS,NDS,NDS_PCT,PERSON_ID) values (s_x_t_invoice.NEXTVAL, 32110141, date'2020-01-01',21210000041,'Б-32110141-1',1210000041,40000,'RUR',7,7,'y_invoice',0,1,20, 77432110137);insert into x_t_act_internal(TMP_ID,ID,DT,CLIENT_ID,INVOICE_ID,HIDDEN,AMOUNT,EXTERNAL_ID,PAYMENT_TERM_DT,IS_LOYAL,TYPE) values (s_x_t_act_internal.NEXTVAL, 4321101411,date'2020-01-03',21210000041, 32110141    ,1,  40000  ,'43211014111',null, 0,'generic');insert into x_t_act_trans(TMP_ID, ACT_ID, CONSUME_ID, AMOUNT, AMOUNT_NDS, AMOUNT_NSP, NETTING, COMMISSION_TYPE) values (s_x_t_act_trans.NEXTVAL, 4321101411,  5532110141, 40000, 6666.66666666666,  0,null, 7);insert into x_t_consume (TMP_ID, ID, PARENT_ORDER_ID) values (s_x_t_consume.NEXTVAL, 5532110141,  9932110141);insert into x_t_order(TMP_ID, ID, SERVICE_ID, SERVICE_ORDER_ID, CLIENT_ID) values (s_x_t_order.NEXTVAL, 9932110141,  7,  7732110141,  432110137 );insert into x_mv_oebs_receipts_2(TMP_ID, INVOICE_EID, SUM, DT, DOC_DATE, COMISS_DATE, PAYMENT_NUMBER, SOURCE_TYPE) values (s_x_mv_oebs_receipts_2.NEXTVAL, 'Б-32110141-1', 40000, date'2020-01-31',date'2020-01-31', null, '888432110137' ,'PAYCASH');insert into x_yt_ar_direct_domain_stats (ID,IS_GRAY,DOMAIN,IS_BLACKLIST,SERVICE_ID,COST,BILLING_EXPORT_ID,FROM_DT,TILL_DT,SERVICE_ORDER_ID) values(s_x_yt_ar_direct_domain_stats.NEXTVAL, 0, 'a32110141', 0,7,3330000000,7732110141,  date'2020-01-01',to_date('2020-01-31'||' '||'23:59:59','YYYY-MM-DD HH24:MI:SS'),7732110141);</v>
      </c>
    </row>
    <row r="157" spans="1:73" s="195" customFormat="1" x14ac:dyDescent="0.35">
      <c r="A157" s="127">
        <v>42</v>
      </c>
      <c r="B157" s="178"/>
      <c r="C157" s="42" t="str">
        <f t="shared" si="132"/>
        <v>1210000042</v>
      </c>
      <c r="D157" s="42" t="str">
        <f t="shared" si="133"/>
        <v>1210000042/20</v>
      </c>
      <c r="E157" s="43" t="str">
        <f t="shared" si="134"/>
        <v>2020-01-01</v>
      </c>
      <c r="F157" s="43" t="str">
        <f t="shared" si="135"/>
        <v>2021-01-01</v>
      </c>
      <c r="G157" s="44" t="str">
        <f t="shared" si="136"/>
        <v>21210000042</v>
      </c>
      <c r="H157" s="45">
        <f t="shared" si="97"/>
        <v>2</v>
      </c>
      <c r="I157" s="179">
        <v>3</v>
      </c>
      <c r="J157" s="180">
        <f t="shared" si="162"/>
        <v>32110142</v>
      </c>
      <c r="K157" s="42" t="str">
        <f t="shared" si="137"/>
        <v>Б-32110142-1</v>
      </c>
      <c r="L157" s="43" t="str">
        <f t="shared" si="138"/>
        <v>2020-01-01</v>
      </c>
      <c r="M157" s="42" t="s">
        <v>87</v>
      </c>
      <c r="N157" s="181">
        <f t="shared" si="139"/>
        <v>60000</v>
      </c>
      <c r="O157" s="42" t="s">
        <v>88</v>
      </c>
      <c r="P157" s="179">
        <v>1</v>
      </c>
      <c r="Q157" s="42">
        <v>20</v>
      </c>
      <c r="R157" s="182">
        <f t="shared" si="140"/>
        <v>7</v>
      </c>
      <c r="S157" s="182">
        <v>7</v>
      </c>
      <c r="T157" s="52" t="str">
        <f t="shared" si="141"/>
        <v>4321101421</v>
      </c>
      <c r="U157" s="183" t="str">
        <f t="shared" si="142"/>
        <v>43211014211</v>
      </c>
      <c r="V157" s="42">
        <v>1</v>
      </c>
      <c r="W157" s="43" t="str">
        <f t="shared" ca="1" si="143"/>
        <v>2020-01-09</v>
      </c>
      <c r="X157" s="42"/>
      <c r="Y157" s="185">
        <v>60000</v>
      </c>
      <c r="Z157" s="185">
        <f t="shared" si="144"/>
        <v>10000</v>
      </c>
      <c r="AA157" s="42">
        <v>0</v>
      </c>
      <c r="AB157" s="186" t="s">
        <v>89</v>
      </c>
      <c r="AC157" s="185">
        <f t="shared" si="145"/>
        <v>60000</v>
      </c>
      <c r="AD157" s="45">
        <v>0</v>
      </c>
      <c r="AE157" s="52" t="str">
        <f t="shared" ref="AE157:AE193" si="163">4&amp;J157</f>
        <v>432110142</v>
      </c>
      <c r="AF157" s="187">
        <f t="shared" si="146"/>
        <v>50000</v>
      </c>
      <c r="AG157" s="240"/>
      <c r="AH157" s="58">
        <f t="shared" si="147"/>
        <v>50000</v>
      </c>
      <c r="AI157" s="60">
        <f t="shared" si="148"/>
        <v>60000</v>
      </c>
      <c r="AJ157" s="49" t="str">
        <f t="shared" si="149"/>
        <v>2020-01-31</v>
      </c>
      <c r="AK157" s="189" t="str">
        <f t="shared" si="150"/>
        <v>888432110142</v>
      </c>
      <c r="AL157" s="45" t="str">
        <f t="shared" si="151"/>
        <v>12100000421</v>
      </c>
      <c r="AM157" s="190"/>
      <c r="AN157" s="190"/>
      <c r="AO157" s="45" t="s">
        <v>89</v>
      </c>
      <c r="AP157" s="145" t="s">
        <v>89</v>
      </c>
      <c r="AQ157" s="45"/>
      <c r="AR157" s="45"/>
      <c r="AS157" s="191" t="str">
        <f t="shared" si="152"/>
        <v>888432110142</v>
      </c>
      <c r="AT157" s="189" t="str">
        <f t="shared" si="153"/>
        <v>5532110142</v>
      </c>
      <c r="AU157" s="183" t="str">
        <f t="shared" si="154"/>
        <v>9932110142</v>
      </c>
      <c r="AV157" s="183">
        <f t="shared" si="155"/>
        <v>7</v>
      </c>
      <c r="AW157" s="183" t="str">
        <f t="shared" si="156"/>
        <v>7732110142</v>
      </c>
      <c r="AX157" s="147" t="str">
        <f t="shared" si="157"/>
        <v>77432110142</v>
      </c>
      <c r="AY157" s="183">
        <v>0</v>
      </c>
      <c r="AZ157" s="183">
        <v>0</v>
      </c>
      <c r="BA157" s="43" t="str">
        <f t="shared" si="158"/>
        <v>2020-01-01</v>
      </c>
      <c r="BB157" s="43" t="str">
        <f t="shared" si="159"/>
        <v>2020-01-31</v>
      </c>
      <c r="BC157" s="192" t="s">
        <v>90</v>
      </c>
      <c r="BD157" s="44" t="str">
        <f t="shared" si="160"/>
        <v>a32110142</v>
      </c>
      <c r="BE157" s="189"/>
      <c r="BF157" s="189"/>
      <c r="BG157" s="186"/>
      <c r="BH157" s="149"/>
      <c r="BI157" s="149"/>
      <c r="BJ157" s="149"/>
      <c r="BK157" s="149"/>
      <c r="BL157" s="149"/>
      <c r="BM157" s="149"/>
      <c r="BN157" s="149"/>
      <c r="BO157" s="241" t="s">
        <v>168</v>
      </c>
      <c r="BP157" s="328">
        <v>7</v>
      </c>
      <c r="BQ157" s="242">
        <f>SUM(AF157:AF161)</f>
        <v>200000.00000000003</v>
      </c>
      <c r="BR157" s="242">
        <f>SUM(AF157:AF161)*0.05</f>
        <v>10000.000000000002</v>
      </c>
      <c r="BS157" s="242">
        <f>BR157</f>
        <v>10000.000000000002</v>
      </c>
      <c r="BU157" s="357" t="str">
        <f t="shared" ca="1" si="161"/>
        <v>insert into x_t_contract2(TMP_ID,ID,EXTERNAL_ID,CLIENT_ID) values(s_x_t_contract2.NEXTVAL, 1210000042, '1210000042/20',21210000042);insert into x_t_contract_collateral(TMP_ID,ID,CONTRACT2_ID,DT,IS_SIGNED) values(s_x_t_contract_collateral.NEXTVAL, 12100000421, 1210000042, date'2020-01-01', date'2020-01-01');insert into x_mv_contract_signed_attr (TMP_ID,CONTRACT_ID,COLLATERAL_ID,CODE,VALUE_DT) values (s_x_mv_contract_signed_attr.NEXTVAL, 1210000042, 12100000421,'FINISH_DT' ,date'2021-01-01');insert into x_mv_contract_signed_attr_hist(TMP_ID,VALUE_NUM,UPDATE_DT,CONTRACT2_ID,CODE,CL_DT,STAMP,DT) values(s_x_mv_contract_signed_attr_hist.NEXTVAL, 1, date'2020-01-01', 1210000042,'FIRM',date'2020-01-01',888432110142,date'2020-01-01');insert into x_mv_contract_signed_attr_hist(TMP_ID,VALUE_NUM,UPDATE_DT,CONTRACT2_ID,CODE,CL_DT,STAMP,DT) values(s_x_mv_contract_signed_attr_hist.NEXTVAL, 2, date'2020-01-01', 1210000042,'WHOLESALE_AGENT_PREMIUM_AWARDS_SCALE_TYPE',date'2020-01-01',888432110142,date'2020-01-01');insert into x_mv_contract_signed_attr_hist(TMP_ID,VALUE_NUM,UPDATE_DT,CONTRACT2_ID,CODE,CL_DT,STAMP,DT) values(s_x_mv_contract_signed_attr_hist.NEXTVAL, 3, date'2020-01-01', 1210000042,'PAYMENT_TYPE',date'2020-01-01',888432110142,date'2020-01-01');insert into x_t_invoice (TMP_ID,ID,DT, CLIENT_ID,EXTERNAL_ID,CONTRACT_ID,TOTAL_SUM,CURRENCY,DISCOUNT_TYPE,COMMISSION_TYPE,TYPE,LOYAL_CLIENTS,NDS,NDS_PCT,PERSON_ID) values (s_x_t_invoice.NEXTVAL, 32110142, date'2020-01-01',21210000042,'Б-32110142-1',1210000042,60000,'RUR',7,7,'y_invoice',0,1,20, 77432110142);insert into x_t_person (TMP_ID,ID) values (s_x_t_person.NEXTVAL, 77432110142);insert into x_t_act_internal(TMP_ID,ID,DT,CLIENT_ID,INVOICE_ID,HIDDEN,AMOUNT,EXTERNAL_ID,PAYMENT_TERM_DT,IS_LOYAL,TYPE) values (s_x_t_act_internal.NEXTVAL, 4321101421,date'2020-01-09',21210000042, 32110142    ,1,  60000  ,'43211014211',null, 0,'generic');insert into x_t_act_trans(TMP_ID, ACT_ID, CONSUME_ID, AMOUNT, AMOUNT_NDS, AMOUNT_NSP, NETTING, COMMISSION_TYPE) values (s_x_t_act_trans.NEXTVAL, 4321101421,  5532110142, 60000, 10000,  0,null, 7);insert into x_t_consume (TMP_ID, ID, PARENT_ORDER_ID) values (s_x_t_consume.NEXTVAL, 5532110142,  9932110142);insert into x_t_order(TMP_ID, ID, SERVICE_ID, SERVICE_ORDER_ID, CLIENT_ID) values (s_x_t_order.NEXTVAL, 9932110142,  7,  7732110142,  432110142 );insert into x_mv_oebs_receipts_2(TMP_ID, INVOICE_EID, SUM, DT, DOC_DATE, COMISS_DATE, PAYMENT_NUMBER, SOURCE_TYPE) values (s_x_mv_oebs_receipts_2.NEXTVAL, 'Б-32110142-1', 60000, date'2020-01-31',date'2020-01-31', null, '888432110142' ,'PAYCASH');insert into x_yt_ar_direct_domain_stats (ID,IS_GRAY,DOMAIN,IS_BLACKLIST,SERVICE_ID,COST,BILLING_EXPORT_ID,FROM_DT,TILL_DT,SERVICE_ORDER_ID) values(s_x_yt_ar_direct_domain_stats.NEXTVAL, 0, 'a32110142', 0,7,3330000000,7732110142,  date'2020-01-01',to_date('2020-01-31'||' '||'23:59:59','YYYY-MM-DD HH24:MI:SS'),7732110142);</v>
      </c>
    </row>
    <row r="158" spans="1:73" s="195" customFormat="1" x14ac:dyDescent="0.35">
      <c r="A158" s="127">
        <v>42</v>
      </c>
      <c r="B158" s="178"/>
      <c r="C158" s="42" t="str">
        <f t="shared" si="132"/>
        <v>1210000042</v>
      </c>
      <c r="D158" s="42" t="str">
        <f t="shared" si="133"/>
        <v>1210000042/20</v>
      </c>
      <c r="E158" s="43" t="str">
        <f t="shared" si="134"/>
        <v>2020-01-01</v>
      </c>
      <c r="F158" s="43" t="str">
        <f t="shared" si="135"/>
        <v>2021-01-01</v>
      </c>
      <c r="G158" s="44" t="str">
        <f t="shared" si="136"/>
        <v>21210000042</v>
      </c>
      <c r="H158" s="45">
        <f t="shared" si="97"/>
        <v>2</v>
      </c>
      <c r="I158" s="179">
        <v>3</v>
      </c>
      <c r="J158" s="180">
        <f t="shared" si="162"/>
        <v>32110143</v>
      </c>
      <c r="K158" s="42" t="str">
        <f t="shared" si="137"/>
        <v>Б-32110143-1</v>
      </c>
      <c r="L158" s="43" t="str">
        <f t="shared" si="138"/>
        <v>2020-01-01</v>
      </c>
      <c r="M158" s="42" t="s">
        <v>87</v>
      </c>
      <c r="N158" s="181">
        <f t="shared" si="139"/>
        <v>60000</v>
      </c>
      <c r="O158" s="42" t="s">
        <v>88</v>
      </c>
      <c r="P158" s="179">
        <v>1</v>
      </c>
      <c r="Q158" s="42">
        <v>20</v>
      </c>
      <c r="R158" s="182">
        <f t="shared" si="140"/>
        <v>7</v>
      </c>
      <c r="S158" s="182">
        <v>7</v>
      </c>
      <c r="T158" s="52" t="str">
        <f t="shared" si="141"/>
        <v>4321101431</v>
      </c>
      <c r="U158" s="183" t="str">
        <f t="shared" si="142"/>
        <v>43211014311</v>
      </c>
      <c r="V158" s="42">
        <v>1</v>
      </c>
      <c r="W158" s="43" t="str">
        <f t="shared" ca="1" si="143"/>
        <v>2020-01-04</v>
      </c>
      <c r="X158" s="42"/>
      <c r="Y158" s="185">
        <v>60000</v>
      </c>
      <c r="Z158" s="185">
        <f t="shared" si="144"/>
        <v>10000</v>
      </c>
      <c r="AA158" s="42">
        <v>0</v>
      </c>
      <c r="AB158" s="186" t="s">
        <v>89</v>
      </c>
      <c r="AC158" s="185">
        <f t="shared" si="145"/>
        <v>60000</v>
      </c>
      <c r="AD158" s="45">
        <v>0</v>
      </c>
      <c r="AE158" s="52" t="str">
        <f t="shared" si="163"/>
        <v>432110143</v>
      </c>
      <c r="AF158" s="187">
        <f t="shared" si="146"/>
        <v>50000</v>
      </c>
      <c r="AG158" s="240"/>
      <c r="AH158" s="58">
        <f t="shared" si="147"/>
        <v>50000</v>
      </c>
      <c r="AI158" s="60">
        <f t="shared" si="148"/>
        <v>60000</v>
      </c>
      <c r="AJ158" s="49" t="str">
        <f t="shared" si="149"/>
        <v>2020-01-31</v>
      </c>
      <c r="AK158" s="189" t="str">
        <f t="shared" si="150"/>
        <v>888432110143</v>
      </c>
      <c r="AL158" s="45" t="str">
        <f t="shared" si="151"/>
        <v>12100000421</v>
      </c>
      <c r="AM158" s="190"/>
      <c r="AN158" s="190"/>
      <c r="AO158" s="45" t="s">
        <v>89</v>
      </c>
      <c r="AP158" s="145" t="s">
        <v>89</v>
      </c>
      <c r="AQ158" s="45"/>
      <c r="AR158" s="45"/>
      <c r="AS158" s="191" t="str">
        <f t="shared" si="152"/>
        <v>888432110143</v>
      </c>
      <c r="AT158" s="189" t="str">
        <f t="shared" si="153"/>
        <v>5532110143</v>
      </c>
      <c r="AU158" s="183" t="str">
        <f t="shared" si="154"/>
        <v>9932110143</v>
      </c>
      <c r="AV158" s="183">
        <f t="shared" si="155"/>
        <v>7</v>
      </c>
      <c r="AW158" s="183" t="str">
        <f t="shared" si="156"/>
        <v>7732110143</v>
      </c>
      <c r="AX158" s="147" t="str">
        <f t="shared" si="157"/>
        <v>77432110143</v>
      </c>
      <c r="AY158" s="183">
        <v>0</v>
      </c>
      <c r="AZ158" s="183">
        <v>0</v>
      </c>
      <c r="BA158" s="43" t="str">
        <f t="shared" si="158"/>
        <v>2020-01-01</v>
      </c>
      <c r="BB158" s="43" t="str">
        <f t="shared" si="159"/>
        <v>2020-01-31</v>
      </c>
      <c r="BC158" s="192" t="s">
        <v>90</v>
      </c>
      <c r="BD158" s="44" t="str">
        <f t="shared" si="160"/>
        <v>a32110143</v>
      </c>
      <c r="BE158" s="189"/>
      <c r="BF158" s="189"/>
      <c r="BG158" s="186"/>
      <c r="BH158" s="149"/>
      <c r="BI158" s="149"/>
      <c r="BJ158" s="149"/>
      <c r="BK158" s="149"/>
      <c r="BL158" s="149"/>
      <c r="BM158" s="149"/>
      <c r="BN158" s="149"/>
      <c r="BO158" s="241"/>
      <c r="BP158" s="328"/>
      <c r="BQ158" s="242"/>
      <c r="BR158" s="242"/>
      <c r="BS158" s="242"/>
      <c r="BU158" s="357" t="str">
        <f t="shared" ca="1" si="161"/>
        <v>insert into x_t_invoice (TMP_ID,ID,DT, CLIENT_ID,EXTERNAL_ID,CONTRACT_ID,TOTAL_SUM,CURRENCY,DISCOUNT_TYPE,COMMISSION_TYPE,TYPE,LOYAL_CLIENTS,NDS,NDS_PCT,PERSON_ID) values (s_x_t_invoice.NEXTVAL, 32110143, date'2020-01-01',21210000042,'Б-32110143-1',1210000042,60000,'RUR',7,7,'y_invoice',0,1,20, 77432110143);insert into x_t_person (TMP_ID,ID) values (s_x_t_person.NEXTVAL, 77432110143);insert into x_t_act_internal(TMP_ID,ID,DT,CLIENT_ID,INVOICE_ID,HIDDEN,AMOUNT,EXTERNAL_ID,PAYMENT_TERM_DT,IS_LOYAL,TYPE) values (s_x_t_act_internal.NEXTVAL, 4321101431,date'2020-01-04',21210000042, 32110143    ,1,  60000  ,'43211014311',null, 0,'generic');insert into x_t_act_trans(TMP_ID, ACT_ID, CONSUME_ID, AMOUNT, AMOUNT_NDS, AMOUNT_NSP, NETTING, COMMISSION_TYPE) values (s_x_t_act_trans.NEXTVAL, 4321101431,  5532110143, 60000, 10000,  0,null, 7);insert into x_t_consume (TMP_ID, ID, PARENT_ORDER_ID) values (s_x_t_consume.NEXTVAL, 5532110143,  9932110143);insert into x_t_order(TMP_ID, ID, SERVICE_ID, SERVICE_ORDER_ID, CLIENT_ID) values (s_x_t_order.NEXTVAL, 9932110143,  7,  7732110143,  432110143 );insert into x_mv_oebs_receipts_2(TMP_ID, INVOICE_EID, SUM, DT, DOC_DATE, COMISS_DATE, PAYMENT_NUMBER, SOURCE_TYPE) values (s_x_mv_oebs_receipts_2.NEXTVAL, 'Б-32110143-1', 60000, date'2020-01-31',date'2020-01-31', null, '888432110143' ,'PAYCASH');insert into x_yt_ar_direct_domain_stats (ID,IS_GRAY,DOMAIN,IS_BLACKLIST,SERVICE_ID,COST,BILLING_EXPORT_ID,FROM_DT,TILL_DT,SERVICE_ORDER_ID) values(s_x_yt_ar_direct_domain_stats.NEXTVAL, 0, 'a32110143', 0,7,3330000000,7732110143,  date'2020-01-01',to_date('2020-01-31'||' '||'23:59:59','YYYY-MM-DD HH24:MI:SS'),7732110143);</v>
      </c>
    </row>
    <row r="159" spans="1:73" s="195" customFormat="1" x14ac:dyDescent="0.35">
      <c r="A159" s="127">
        <v>42</v>
      </c>
      <c r="B159" s="178"/>
      <c r="C159" s="42" t="str">
        <f t="shared" si="132"/>
        <v>1210000042</v>
      </c>
      <c r="D159" s="42" t="str">
        <f t="shared" si="133"/>
        <v>1210000042/20</v>
      </c>
      <c r="E159" s="43" t="str">
        <f t="shared" si="134"/>
        <v>2020-01-01</v>
      </c>
      <c r="F159" s="43" t="str">
        <f t="shared" si="135"/>
        <v>2021-01-01</v>
      </c>
      <c r="G159" s="44" t="str">
        <f t="shared" si="136"/>
        <v>21210000042</v>
      </c>
      <c r="H159" s="45">
        <f t="shared" si="97"/>
        <v>2</v>
      </c>
      <c r="I159" s="179">
        <v>3</v>
      </c>
      <c r="J159" s="180">
        <f t="shared" si="162"/>
        <v>32110144</v>
      </c>
      <c r="K159" s="42" t="str">
        <f t="shared" si="137"/>
        <v>Б-32110144-1</v>
      </c>
      <c r="L159" s="43" t="str">
        <f t="shared" si="138"/>
        <v>2020-01-01</v>
      </c>
      <c r="M159" s="42" t="s">
        <v>87</v>
      </c>
      <c r="N159" s="181">
        <f t="shared" si="139"/>
        <v>40000</v>
      </c>
      <c r="O159" s="42" t="s">
        <v>88</v>
      </c>
      <c r="P159" s="179">
        <v>1</v>
      </c>
      <c r="Q159" s="42">
        <v>20</v>
      </c>
      <c r="R159" s="182">
        <f t="shared" si="140"/>
        <v>7</v>
      </c>
      <c r="S159" s="182">
        <v>7</v>
      </c>
      <c r="T159" s="52" t="str">
        <f t="shared" si="141"/>
        <v>4321101441</v>
      </c>
      <c r="U159" s="183" t="str">
        <f t="shared" si="142"/>
        <v>43211014411</v>
      </c>
      <c r="V159" s="42">
        <v>1</v>
      </c>
      <c r="W159" s="43" t="str">
        <f t="shared" ca="1" si="143"/>
        <v>2020-01-02</v>
      </c>
      <c r="X159" s="42"/>
      <c r="Y159" s="185">
        <v>40000</v>
      </c>
      <c r="Z159" s="185">
        <f t="shared" si="144"/>
        <v>6666.6666666666642</v>
      </c>
      <c r="AA159" s="42">
        <v>0</v>
      </c>
      <c r="AB159" s="186" t="s">
        <v>89</v>
      </c>
      <c r="AC159" s="185">
        <f t="shared" si="145"/>
        <v>40000</v>
      </c>
      <c r="AD159" s="45">
        <v>0</v>
      </c>
      <c r="AE159" s="52" t="str">
        <f t="shared" si="163"/>
        <v>432110144</v>
      </c>
      <c r="AF159" s="187">
        <f t="shared" si="146"/>
        <v>33333.333333333336</v>
      </c>
      <c r="AG159" s="240"/>
      <c r="AH159" s="58">
        <f t="shared" si="147"/>
        <v>33333.333333333336</v>
      </c>
      <c r="AI159" s="60">
        <f t="shared" si="148"/>
        <v>40000</v>
      </c>
      <c r="AJ159" s="49" t="str">
        <f t="shared" si="149"/>
        <v>2020-01-31</v>
      </c>
      <c r="AK159" s="189" t="str">
        <f t="shared" si="150"/>
        <v>888432110144</v>
      </c>
      <c r="AL159" s="45" t="str">
        <f t="shared" si="151"/>
        <v>12100000421</v>
      </c>
      <c r="AM159" s="190"/>
      <c r="AN159" s="190"/>
      <c r="AO159" s="45" t="s">
        <v>89</v>
      </c>
      <c r="AP159" s="145" t="s">
        <v>89</v>
      </c>
      <c r="AQ159" s="45"/>
      <c r="AR159" s="45"/>
      <c r="AS159" s="191" t="str">
        <f t="shared" si="152"/>
        <v>888432110144</v>
      </c>
      <c r="AT159" s="189" t="str">
        <f t="shared" si="153"/>
        <v>5532110144</v>
      </c>
      <c r="AU159" s="183" t="str">
        <f t="shared" si="154"/>
        <v>9932110144</v>
      </c>
      <c r="AV159" s="183">
        <f t="shared" si="155"/>
        <v>7</v>
      </c>
      <c r="AW159" s="183" t="str">
        <f t="shared" si="156"/>
        <v>7732110144</v>
      </c>
      <c r="AX159" s="147" t="str">
        <f t="shared" si="157"/>
        <v>77432110144</v>
      </c>
      <c r="AY159" s="183">
        <v>0</v>
      </c>
      <c r="AZ159" s="183">
        <v>0</v>
      </c>
      <c r="BA159" s="43" t="str">
        <f t="shared" si="158"/>
        <v>2020-01-01</v>
      </c>
      <c r="BB159" s="43" t="str">
        <f t="shared" si="159"/>
        <v>2020-01-31</v>
      </c>
      <c r="BC159" s="192" t="s">
        <v>90</v>
      </c>
      <c r="BD159" s="44" t="str">
        <f t="shared" si="160"/>
        <v>a32110144</v>
      </c>
      <c r="BE159" s="189"/>
      <c r="BF159" s="189"/>
      <c r="BG159" s="186"/>
      <c r="BH159" s="149"/>
      <c r="BI159" s="149"/>
      <c r="BJ159" s="149"/>
      <c r="BK159" s="149"/>
      <c r="BL159" s="149"/>
      <c r="BM159" s="149"/>
      <c r="BN159" s="149"/>
      <c r="BO159" s="243"/>
      <c r="BP159" s="328"/>
      <c r="BQ159" s="242"/>
      <c r="BR159" s="242"/>
      <c r="BS159" s="242"/>
      <c r="BU159" s="357" t="str">
        <f t="shared" ca="1" si="161"/>
        <v>insert into x_t_invoice (TMP_ID,ID,DT, CLIENT_ID,EXTERNAL_ID,CONTRACT_ID,TOTAL_SUM,CURRENCY,DISCOUNT_TYPE,COMMISSION_TYPE,TYPE,LOYAL_CLIENTS,NDS,NDS_PCT,PERSON_ID) values (s_x_t_invoice.NEXTVAL, 32110144, date'2020-01-01',21210000042,'Б-32110144-1',1210000042,40000,'RUR',7,7,'y_invoice',0,1,20, 77432110144);insert into x_t_person (TMP_ID,ID) values (s_x_t_person.NEXTVAL, 77432110144);insert into x_t_act_internal(TMP_ID,ID,DT,CLIENT_ID,INVOICE_ID,HIDDEN,AMOUNT,EXTERNAL_ID,PAYMENT_TERM_DT,IS_LOYAL,TYPE) values (s_x_t_act_internal.NEXTVAL, 4321101441,date'2020-01-02',21210000042, 32110144    ,1,  40000  ,'43211014411',null, 0,'generic');insert into x_t_act_trans(TMP_ID, ACT_ID, CONSUME_ID, AMOUNT, AMOUNT_NDS, AMOUNT_NSP, NETTING, COMMISSION_TYPE) values (s_x_t_act_trans.NEXTVAL, 4321101441,  5532110144, 40000, 6666.66666666666,  0,null, 7);insert into x_t_consume (TMP_ID, ID, PARENT_ORDER_ID) values (s_x_t_consume.NEXTVAL, 5532110144,  9932110144);insert into x_t_order(TMP_ID, ID, SERVICE_ID, SERVICE_ORDER_ID, CLIENT_ID) values (s_x_t_order.NEXTVAL, 9932110144,  7,  7732110144,  432110144 );insert into x_mv_oebs_receipts_2(TMP_ID, INVOICE_EID, SUM, DT, DOC_DATE, COMISS_DATE, PAYMENT_NUMBER, SOURCE_TYPE) values (s_x_mv_oebs_receipts_2.NEXTVAL, 'Б-32110144-1', 40000, date'2020-01-31',date'2020-01-31', null, '888432110144' ,'PAYCASH');insert into x_yt_ar_direct_domain_stats (ID,IS_GRAY,DOMAIN,IS_BLACKLIST,SERVICE_ID,COST,BILLING_EXPORT_ID,FROM_DT,TILL_DT,SERVICE_ORDER_ID) values(s_x_yt_ar_direct_domain_stats.NEXTVAL, 0, 'a32110144', 0,7,3330000000,7732110144,  date'2020-01-01',to_date('2020-01-31'||' '||'23:59:59','YYYY-MM-DD HH24:MI:SS'),7732110144);</v>
      </c>
    </row>
    <row r="160" spans="1:73" s="195" customFormat="1" x14ac:dyDescent="0.35">
      <c r="A160" s="127">
        <v>42</v>
      </c>
      <c r="B160" s="178"/>
      <c r="C160" s="42" t="str">
        <f t="shared" si="132"/>
        <v>1210000042</v>
      </c>
      <c r="D160" s="42" t="str">
        <f t="shared" si="133"/>
        <v>1210000042/20</v>
      </c>
      <c r="E160" s="43" t="str">
        <f t="shared" si="134"/>
        <v>2020-01-01</v>
      </c>
      <c r="F160" s="43" t="str">
        <f t="shared" si="135"/>
        <v>2021-01-01</v>
      </c>
      <c r="G160" s="44" t="str">
        <f t="shared" si="136"/>
        <v>21210000042</v>
      </c>
      <c r="H160" s="45">
        <f t="shared" si="97"/>
        <v>2</v>
      </c>
      <c r="I160" s="179">
        <v>3</v>
      </c>
      <c r="J160" s="180">
        <f t="shared" si="162"/>
        <v>32110145</v>
      </c>
      <c r="K160" s="42" t="str">
        <f t="shared" si="137"/>
        <v>Б-32110145-1</v>
      </c>
      <c r="L160" s="43" t="str">
        <f t="shared" si="138"/>
        <v>2020-01-01</v>
      </c>
      <c r="M160" s="42" t="s">
        <v>87</v>
      </c>
      <c r="N160" s="181">
        <f t="shared" si="139"/>
        <v>40000</v>
      </c>
      <c r="O160" s="42" t="s">
        <v>88</v>
      </c>
      <c r="P160" s="179">
        <v>1</v>
      </c>
      <c r="Q160" s="42">
        <v>20</v>
      </c>
      <c r="R160" s="182">
        <f t="shared" si="140"/>
        <v>7</v>
      </c>
      <c r="S160" s="182">
        <v>7</v>
      </c>
      <c r="T160" s="52" t="str">
        <f t="shared" si="141"/>
        <v>4321101451</v>
      </c>
      <c r="U160" s="183" t="str">
        <f t="shared" si="142"/>
        <v>43211014511</v>
      </c>
      <c r="V160" s="42">
        <v>1</v>
      </c>
      <c r="W160" s="43" t="str">
        <f t="shared" ca="1" si="143"/>
        <v>2020-01-04</v>
      </c>
      <c r="X160" s="42"/>
      <c r="Y160" s="185">
        <v>40000</v>
      </c>
      <c r="Z160" s="185">
        <f t="shared" si="144"/>
        <v>6666.6666666666642</v>
      </c>
      <c r="AA160" s="42">
        <v>0</v>
      </c>
      <c r="AB160" s="186" t="s">
        <v>89</v>
      </c>
      <c r="AC160" s="185">
        <f t="shared" si="145"/>
        <v>40000</v>
      </c>
      <c r="AD160" s="45">
        <v>0</v>
      </c>
      <c r="AE160" s="52" t="str">
        <f t="shared" si="163"/>
        <v>432110145</v>
      </c>
      <c r="AF160" s="187">
        <f t="shared" si="146"/>
        <v>33333.333333333336</v>
      </c>
      <c r="AG160" s="240"/>
      <c r="AH160" s="58">
        <f t="shared" si="147"/>
        <v>33333.333333333336</v>
      </c>
      <c r="AI160" s="60">
        <f t="shared" si="148"/>
        <v>40000</v>
      </c>
      <c r="AJ160" s="49" t="str">
        <f t="shared" si="149"/>
        <v>2020-01-31</v>
      </c>
      <c r="AK160" s="189" t="str">
        <f t="shared" si="150"/>
        <v>888432110145</v>
      </c>
      <c r="AL160" s="45" t="str">
        <f t="shared" si="151"/>
        <v>12100000421</v>
      </c>
      <c r="AM160" s="190"/>
      <c r="AN160" s="190"/>
      <c r="AO160" s="45" t="s">
        <v>89</v>
      </c>
      <c r="AP160" s="145" t="s">
        <v>89</v>
      </c>
      <c r="AQ160" s="45"/>
      <c r="AR160" s="45"/>
      <c r="AS160" s="191" t="str">
        <f t="shared" si="152"/>
        <v>888432110145</v>
      </c>
      <c r="AT160" s="189" t="str">
        <f t="shared" si="153"/>
        <v>5532110145</v>
      </c>
      <c r="AU160" s="183" t="str">
        <f t="shared" si="154"/>
        <v>9932110145</v>
      </c>
      <c r="AV160" s="183">
        <f t="shared" si="155"/>
        <v>7</v>
      </c>
      <c r="AW160" s="183" t="str">
        <f t="shared" si="156"/>
        <v>7732110145</v>
      </c>
      <c r="AX160" s="147" t="str">
        <f t="shared" si="157"/>
        <v>77432110145</v>
      </c>
      <c r="AY160" s="183">
        <v>0</v>
      </c>
      <c r="AZ160" s="183">
        <v>0</v>
      </c>
      <c r="BA160" s="43" t="str">
        <f t="shared" si="158"/>
        <v>2020-01-01</v>
      </c>
      <c r="BB160" s="43" t="str">
        <f t="shared" si="159"/>
        <v>2020-01-31</v>
      </c>
      <c r="BC160" s="192" t="s">
        <v>90</v>
      </c>
      <c r="BD160" s="44" t="str">
        <f t="shared" si="160"/>
        <v>a32110145</v>
      </c>
      <c r="BE160" s="189"/>
      <c r="BF160" s="189"/>
      <c r="BG160" s="186"/>
      <c r="BH160" s="149"/>
      <c r="BI160" s="149"/>
      <c r="BJ160" s="149"/>
      <c r="BK160" s="149"/>
      <c r="BL160" s="149"/>
      <c r="BM160" s="149"/>
      <c r="BN160" s="149"/>
      <c r="BO160" s="241"/>
      <c r="BP160" s="328"/>
      <c r="BQ160" s="181"/>
      <c r="BR160" s="196"/>
      <c r="BS160" s="196"/>
      <c r="BU160" s="357" t="str">
        <f t="shared" ca="1" si="161"/>
        <v>insert into x_t_invoice (TMP_ID,ID,DT, CLIENT_ID,EXTERNAL_ID,CONTRACT_ID,TOTAL_SUM,CURRENCY,DISCOUNT_TYPE,COMMISSION_TYPE,TYPE,LOYAL_CLIENTS,NDS,NDS_PCT,PERSON_ID) values (s_x_t_invoice.NEXTVAL, 32110145, date'2020-01-01',21210000042,'Б-32110145-1',1210000042,40000,'RUR',7,7,'y_invoice',0,1,20, 77432110145);insert into x_t_person (TMP_ID,ID) values (s_x_t_person.NEXTVAL, 77432110145);insert into x_t_act_internal(TMP_ID,ID,DT,CLIENT_ID,INVOICE_ID,HIDDEN,AMOUNT,EXTERNAL_ID,PAYMENT_TERM_DT,IS_LOYAL,TYPE) values (s_x_t_act_internal.NEXTVAL, 4321101451,date'2020-01-04',21210000042, 32110145    ,1,  40000  ,'43211014511',null, 0,'generic');insert into x_t_act_trans(TMP_ID, ACT_ID, CONSUME_ID, AMOUNT, AMOUNT_NDS, AMOUNT_NSP, NETTING, COMMISSION_TYPE) values (s_x_t_act_trans.NEXTVAL, 4321101451,  5532110145, 40000, 6666.66666666666,  0,null, 7);insert into x_t_consume (TMP_ID, ID, PARENT_ORDER_ID) values (s_x_t_consume.NEXTVAL, 5532110145,  9932110145);insert into x_t_order(TMP_ID, ID, SERVICE_ID, SERVICE_ORDER_ID, CLIENT_ID) values (s_x_t_order.NEXTVAL, 9932110145,  7,  7732110145,  432110145 );insert into x_mv_oebs_receipts_2(TMP_ID, INVOICE_EID, SUM, DT, DOC_DATE, COMISS_DATE, PAYMENT_NUMBER, SOURCE_TYPE) values (s_x_mv_oebs_receipts_2.NEXTVAL, 'Б-32110145-1', 40000, date'2020-01-31',date'2020-01-31', null, '888432110145' ,'PAYCASH');insert into x_yt_ar_direct_domain_stats (ID,IS_GRAY,DOMAIN,IS_BLACKLIST,SERVICE_ID,COST,BILLING_EXPORT_ID,FROM_DT,TILL_DT,SERVICE_ORDER_ID) values(s_x_yt_ar_direct_domain_stats.NEXTVAL, 0, 'a32110145', 0,7,3330000000,7732110145,  date'2020-01-01',to_date('2020-01-31'||' '||'23:59:59','YYYY-MM-DD HH24:MI:SS'),7732110145);</v>
      </c>
    </row>
    <row r="161" spans="1:73" s="215" customFormat="1" ht="15.5" customHeight="1" thickBot="1" x14ac:dyDescent="0.4">
      <c r="A161" s="152">
        <v>42</v>
      </c>
      <c r="B161" s="199"/>
      <c r="C161" s="76" t="str">
        <f t="shared" si="132"/>
        <v>1210000042</v>
      </c>
      <c r="D161" s="76" t="str">
        <f t="shared" si="133"/>
        <v>1210000042/20</v>
      </c>
      <c r="E161" s="77" t="str">
        <f t="shared" si="134"/>
        <v>2020-01-01</v>
      </c>
      <c r="F161" s="77" t="str">
        <f t="shared" si="135"/>
        <v>2021-01-01</v>
      </c>
      <c r="G161" s="78" t="str">
        <f t="shared" si="136"/>
        <v>21210000042</v>
      </c>
      <c r="H161" s="79">
        <f t="shared" si="97"/>
        <v>2</v>
      </c>
      <c r="I161" s="200">
        <v>3</v>
      </c>
      <c r="J161" s="201">
        <f t="shared" si="162"/>
        <v>32110146</v>
      </c>
      <c r="K161" s="76" t="str">
        <f t="shared" si="137"/>
        <v>Б-32110146-1</v>
      </c>
      <c r="L161" s="77" t="str">
        <f t="shared" si="138"/>
        <v>2020-01-01</v>
      </c>
      <c r="M161" s="76" t="s">
        <v>87</v>
      </c>
      <c r="N161" s="202">
        <f t="shared" si="139"/>
        <v>40000</v>
      </c>
      <c r="O161" s="76" t="s">
        <v>88</v>
      </c>
      <c r="P161" s="200">
        <v>1</v>
      </c>
      <c r="Q161" s="76">
        <v>20</v>
      </c>
      <c r="R161" s="244">
        <f t="shared" si="140"/>
        <v>7</v>
      </c>
      <c r="S161" s="244">
        <v>7</v>
      </c>
      <c r="T161" s="81" t="str">
        <f t="shared" si="141"/>
        <v>4321101461</v>
      </c>
      <c r="U161" s="203" t="str">
        <f t="shared" si="142"/>
        <v>43211014611</v>
      </c>
      <c r="V161" s="76">
        <v>1</v>
      </c>
      <c r="W161" s="77" t="str">
        <f t="shared" ca="1" si="143"/>
        <v>2020-01-03</v>
      </c>
      <c r="X161" s="76"/>
      <c r="Y161" s="205">
        <v>40000</v>
      </c>
      <c r="Z161" s="205">
        <f t="shared" si="144"/>
        <v>6666.6666666666642</v>
      </c>
      <c r="AA161" s="76">
        <v>0</v>
      </c>
      <c r="AB161" s="206" t="s">
        <v>89</v>
      </c>
      <c r="AC161" s="205">
        <f t="shared" si="145"/>
        <v>40000</v>
      </c>
      <c r="AD161" s="79">
        <v>0</v>
      </c>
      <c r="AE161" s="81" t="str">
        <f t="shared" si="163"/>
        <v>432110146</v>
      </c>
      <c r="AF161" s="207">
        <f t="shared" si="146"/>
        <v>33333.333333333336</v>
      </c>
      <c r="AG161" s="235"/>
      <c r="AH161" s="91">
        <f t="shared" si="147"/>
        <v>33333.333333333336</v>
      </c>
      <c r="AI161" s="93">
        <f t="shared" si="148"/>
        <v>40000</v>
      </c>
      <c r="AJ161" s="83" t="str">
        <f t="shared" si="149"/>
        <v>2020-01-31</v>
      </c>
      <c r="AK161" s="209" t="str">
        <f t="shared" si="150"/>
        <v>888432110146</v>
      </c>
      <c r="AL161" s="79" t="str">
        <f t="shared" si="151"/>
        <v>12100000421</v>
      </c>
      <c r="AM161" s="210"/>
      <c r="AN161" s="210"/>
      <c r="AO161" s="79" t="s">
        <v>89</v>
      </c>
      <c r="AP161" s="169" t="s">
        <v>89</v>
      </c>
      <c r="AQ161" s="79"/>
      <c r="AR161" s="79"/>
      <c r="AS161" s="211" t="str">
        <f t="shared" si="152"/>
        <v>888432110146</v>
      </c>
      <c r="AT161" s="209" t="str">
        <f t="shared" si="153"/>
        <v>5532110146</v>
      </c>
      <c r="AU161" s="203" t="str">
        <f t="shared" si="154"/>
        <v>9932110146</v>
      </c>
      <c r="AV161" s="203">
        <f t="shared" si="155"/>
        <v>7</v>
      </c>
      <c r="AW161" s="203" t="str">
        <f t="shared" si="156"/>
        <v>7732110146</v>
      </c>
      <c r="AX161" s="172" t="str">
        <f t="shared" si="157"/>
        <v>77432110146</v>
      </c>
      <c r="AY161" s="203">
        <v>0</v>
      </c>
      <c r="AZ161" s="203">
        <v>0</v>
      </c>
      <c r="BA161" s="77" t="str">
        <f t="shared" si="158"/>
        <v>2020-01-01</v>
      </c>
      <c r="BB161" s="77" t="str">
        <f t="shared" si="159"/>
        <v>2020-01-31</v>
      </c>
      <c r="BC161" s="212" t="s">
        <v>90</v>
      </c>
      <c r="BD161" s="78" t="str">
        <f t="shared" si="160"/>
        <v>a32110146</v>
      </c>
      <c r="BE161" s="209"/>
      <c r="BF161" s="209"/>
      <c r="BG161" s="206"/>
      <c r="BH161" s="174"/>
      <c r="BI161" s="174"/>
      <c r="BJ161" s="174"/>
      <c r="BK161" s="174"/>
      <c r="BL161" s="174"/>
      <c r="BM161" s="174"/>
      <c r="BN161" s="174"/>
      <c r="BO161" s="213"/>
      <c r="BP161" s="329"/>
      <c r="BQ161" s="202"/>
      <c r="BR161" s="214"/>
      <c r="BS161" s="214"/>
      <c r="BU161" s="358" t="str">
        <f t="shared" ca="1" si="161"/>
        <v>insert into x_t_invoice (TMP_ID,ID,DT, CLIENT_ID,EXTERNAL_ID,CONTRACT_ID,TOTAL_SUM,CURRENCY,DISCOUNT_TYPE,COMMISSION_TYPE,TYPE,LOYAL_CLIENTS,NDS,NDS_PCT,PERSON_ID) values (s_x_t_invoice.NEXTVAL, 32110146, date'2020-01-01',21210000042,'Б-32110146-1',1210000042,40000,'RUR',7,7,'y_invoice',0,1,20, 77432110146);insert into x_t_person (TMP_ID,ID) values (s_x_t_person.NEXTVAL, 77432110146);insert into x_t_act_internal(TMP_ID,ID,DT,CLIENT_ID,INVOICE_ID,HIDDEN,AMOUNT,EXTERNAL_ID,PAYMENT_TERM_DT,IS_LOYAL,TYPE) values (s_x_t_act_internal.NEXTVAL, 4321101461,date'2020-01-03',21210000042, 32110146    ,1,  40000  ,'43211014611',null, 0,'generic');insert into x_t_act_trans(TMP_ID, ACT_ID, CONSUME_ID, AMOUNT, AMOUNT_NDS, AMOUNT_NSP, NETTING, COMMISSION_TYPE) values (s_x_t_act_trans.NEXTVAL, 4321101461,  5532110146, 40000, 6666.66666666666,  0,null, 7);insert into x_t_consume (TMP_ID, ID, PARENT_ORDER_ID) values (s_x_t_consume.NEXTVAL, 5532110146,  9932110146);insert into x_t_order(TMP_ID, ID, SERVICE_ID, SERVICE_ORDER_ID, CLIENT_ID) values (s_x_t_order.NEXTVAL, 9932110146,  7,  7732110146,  432110146 );insert into x_mv_oebs_receipts_2(TMP_ID, INVOICE_EID, SUM, DT, DOC_DATE, COMISS_DATE, PAYMENT_NUMBER, SOURCE_TYPE) values (s_x_mv_oebs_receipts_2.NEXTVAL, 'Б-32110146-1', 40000, date'2020-01-31',date'2020-01-31', null, '888432110146' ,'PAYCASH');insert into x_yt_ar_direct_domain_stats (ID,IS_GRAY,DOMAIN,IS_BLACKLIST,SERVICE_ID,COST,BILLING_EXPORT_ID,FROM_DT,TILL_DT,SERVICE_ORDER_ID) values(s_x_yt_ar_direct_domain_stats.NEXTVAL, 0, 'a32110146', 0,7,3330000000,7732110146,  date'2020-01-01',to_date('2020-01-31'||' '||'23:59:59','YYYY-MM-DD HH24:MI:SS'),7732110146);</v>
      </c>
    </row>
    <row r="162" spans="1:73" s="195" customFormat="1" x14ac:dyDescent="0.35">
      <c r="A162" s="127">
        <v>43</v>
      </c>
      <c r="B162" s="178"/>
      <c r="C162" s="42" t="str">
        <f t="shared" si="132"/>
        <v>1210000043</v>
      </c>
      <c r="D162" s="42" t="str">
        <f t="shared" si="133"/>
        <v>1210000043/20</v>
      </c>
      <c r="E162" s="43" t="str">
        <f t="shared" si="134"/>
        <v>2020-01-01</v>
      </c>
      <c r="F162" s="43" t="str">
        <f t="shared" si="135"/>
        <v>2021-01-01</v>
      </c>
      <c r="G162" s="44" t="str">
        <f t="shared" si="136"/>
        <v>21210000043</v>
      </c>
      <c r="H162" s="45">
        <f t="shared" si="97"/>
        <v>2</v>
      </c>
      <c r="I162" s="179">
        <v>3</v>
      </c>
      <c r="J162" s="180">
        <f t="shared" si="162"/>
        <v>32110147</v>
      </c>
      <c r="K162" s="42" t="str">
        <f t="shared" si="137"/>
        <v>Б-32110147-1</v>
      </c>
      <c r="L162" s="43" t="str">
        <f t="shared" si="138"/>
        <v>2020-01-01</v>
      </c>
      <c r="M162" s="42" t="s">
        <v>87</v>
      </c>
      <c r="N162" s="181">
        <f t="shared" si="139"/>
        <v>60000</v>
      </c>
      <c r="O162" s="42" t="s">
        <v>88</v>
      </c>
      <c r="P162" s="179">
        <v>1</v>
      </c>
      <c r="Q162" s="42">
        <v>20</v>
      </c>
      <c r="R162" s="182">
        <f t="shared" si="140"/>
        <v>7</v>
      </c>
      <c r="S162" s="182">
        <v>7</v>
      </c>
      <c r="T162" s="52" t="str">
        <f t="shared" si="141"/>
        <v>4321101471</v>
      </c>
      <c r="U162" s="183" t="str">
        <f t="shared" si="142"/>
        <v>43211014711</v>
      </c>
      <c r="V162" s="42">
        <v>1</v>
      </c>
      <c r="W162" s="43" t="str">
        <f t="shared" ca="1" si="143"/>
        <v>2020-01-06</v>
      </c>
      <c r="X162" s="42"/>
      <c r="Y162" s="185">
        <v>60000</v>
      </c>
      <c r="Z162" s="185">
        <f t="shared" si="144"/>
        <v>10000</v>
      </c>
      <c r="AA162" s="42">
        <v>0</v>
      </c>
      <c r="AB162" s="186" t="s">
        <v>89</v>
      </c>
      <c r="AC162" s="185">
        <f t="shared" si="145"/>
        <v>60000</v>
      </c>
      <c r="AD162" s="45">
        <v>0</v>
      </c>
      <c r="AE162" s="104" t="str">
        <f t="shared" si="163"/>
        <v>432110147</v>
      </c>
      <c r="AF162" s="187">
        <f t="shared" si="146"/>
        <v>50000</v>
      </c>
      <c r="AG162" s="240"/>
      <c r="AH162" s="58">
        <f t="shared" si="147"/>
        <v>50000</v>
      </c>
      <c r="AI162" s="60">
        <f t="shared" si="148"/>
        <v>60000</v>
      </c>
      <c r="AJ162" s="49" t="str">
        <f t="shared" si="149"/>
        <v>2020-01-31</v>
      </c>
      <c r="AK162" s="189" t="str">
        <f t="shared" si="150"/>
        <v>888432110147</v>
      </c>
      <c r="AL162" s="45" t="str">
        <f t="shared" si="151"/>
        <v>12100000431</v>
      </c>
      <c r="AM162" s="190"/>
      <c r="AN162" s="190"/>
      <c r="AO162" s="45" t="s">
        <v>89</v>
      </c>
      <c r="AP162" s="145" t="s">
        <v>89</v>
      </c>
      <c r="AQ162" s="45"/>
      <c r="AR162" s="45"/>
      <c r="AS162" s="191" t="str">
        <f t="shared" si="152"/>
        <v>888432110147</v>
      </c>
      <c r="AT162" s="189" t="str">
        <f t="shared" si="153"/>
        <v>5532110147</v>
      </c>
      <c r="AU162" s="183" t="str">
        <f t="shared" si="154"/>
        <v>9932110147</v>
      </c>
      <c r="AV162" s="183">
        <f t="shared" si="155"/>
        <v>7</v>
      </c>
      <c r="AW162" s="183" t="str">
        <f t="shared" si="156"/>
        <v>7732110147</v>
      </c>
      <c r="AX162" s="147" t="str">
        <f t="shared" si="157"/>
        <v>77432110147</v>
      </c>
      <c r="AY162" s="183">
        <v>0</v>
      </c>
      <c r="AZ162" s="183">
        <v>0</v>
      </c>
      <c r="BA162" s="43" t="str">
        <f t="shared" si="158"/>
        <v>2020-01-01</v>
      </c>
      <c r="BB162" s="43" t="str">
        <f t="shared" si="159"/>
        <v>2020-01-31</v>
      </c>
      <c r="BC162" s="192" t="s">
        <v>90</v>
      </c>
      <c r="BD162" s="44" t="str">
        <f t="shared" si="160"/>
        <v>a32110147</v>
      </c>
      <c r="BE162" s="189"/>
      <c r="BF162" s="189"/>
      <c r="BG162" s="186"/>
      <c r="BH162" s="246"/>
      <c r="BI162" s="246"/>
      <c r="BJ162" s="246"/>
      <c r="BK162" s="246"/>
      <c r="BL162" s="149"/>
      <c r="BM162" s="149"/>
      <c r="BN162" s="149"/>
      <c r="BO162" s="241" t="s">
        <v>169</v>
      </c>
      <c r="BP162" s="328">
        <v>7</v>
      </c>
      <c r="BQ162" s="242">
        <f>SUM(AF162:AF165)</f>
        <v>158333.33333333334</v>
      </c>
      <c r="BR162" s="242">
        <v>0</v>
      </c>
      <c r="BS162" s="242">
        <f>BR162</f>
        <v>0</v>
      </c>
      <c r="BU162" s="357" t="str">
        <f t="shared" ca="1" si="161"/>
        <v>insert into x_t_contract2(TMP_ID,ID,EXTERNAL_ID,CLIENT_ID) values(s_x_t_contract2.NEXTVAL, 1210000043, '1210000043/20',21210000043);insert into x_t_contract_collateral(TMP_ID,ID,CONTRACT2_ID,DT,IS_SIGNED) values(s_x_t_contract_collateral.NEXTVAL, 12100000431, 1210000043, date'2020-01-01', date'2020-01-01');insert into x_mv_contract_signed_attr (TMP_ID,CONTRACT_ID,COLLATERAL_ID,CODE,VALUE_DT) values (s_x_mv_contract_signed_attr.NEXTVAL, 1210000043, 12100000431,'FINISH_DT' ,date'2021-01-01');insert into x_mv_contract_signed_attr_hist(TMP_ID,VALUE_NUM,UPDATE_DT,CONTRACT2_ID,CODE,CL_DT,STAMP,DT) values(s_x_mv_contract_signed_attr_hist.NEXTVAL, 1, date'2020-01-01', 1210000043,'FIRM',date'2020-01-01',888432110147,date'2020-01-01');insert into x_mv_contract_signed_attr_hist(TMP_ID,VALUE_NUM,UPDATE_DT,CONTRACT2_ID,CODE,CL_DT,STAMP,DT) values(s_x_mv_contract_signed_attr_hist.NEXTVAL, 2, date'2020-01-01', 1210000043,'WHOLESALE_AGENT_PREMIUM_AWARDS_SCALE_TYPE',date'2020-01-01',888432110147,date'2020-01-01');insert into x_mv_contract_signed_attr_hist(TMP_ID,VALUE_NUM,UPDATE_DT,CONTRACT2_ID,CODE,CL_DT,STAMP,DT) values(s_x_mv_contract_signed_attr_hist.NEXTVAL, 3, date'2020-01-01', 1210000043,'PAYMENT_TYPE',date'2020-01-01',888432110147,date'2020-01-01');insert into x_t_invoice (TMP_ID,ID,DT, CLIENT_ID,EXTERNAL_ID,CONTRACT_ID,TOTAL_SUM,CURRENCY,DISCOUNT_TYPE,COMMISSION_TYPE,TYPE,LOYAL_CLIENTS,NDS,NDS_PCT,PERSON_ID) values (s_x_t_invoice.NEXTVAL, 32110147, date'2020-01-01',21210000043,'Б-32110147-1',1210000043,60000,'RUR',7,7,'y_invoice',0,1,20, 77432110147);insert into x_t_person (TMP_ID,ID) values (s_x_t_person.NEXTVAL, 77432110147);insert into x_t_act_internal(TMP_ID,ID,DT,CLIENT_ID,INVOICE_ID,HIDDEN,AMOUNT,EXTERNAL_ID,PAYMENT_TERM_DT,IS_LOYAL,TYPE) values (s_x_t_act_internal.NEXTVAL, 4321101471,date'2020-01-06',21210000043, 32110147    ,1,  60000  ,'43211014711',null, 0,'generic');insert into x_t_act_trans(TMP_ID, ACT_ID, CONSUME_ID, AMOUNT, AMOUNT_NDS, AMOUNT_NSP, NETTING, COMMISSION_TYPE) values (s_x_t_act_trans.NEXTVAL, 4321101471,  5532110147, 60000, 10000,  0,null, 7);insert into x_t_consume (TMP_ID, ID, PARENT_ORDER_ID) values (s_x_t_consume.NEXTVAL, 5532110147,  9932110147);insert into x_t_order(TMP_ID, ID, SERVICE_ID, SERVICE_ORDER_ID, CLIENT_ID) values (s_x_t_order.NEXTVAL, 9932110147,  7,  7732110147,  432110147 );insert into x_mv_oebs_receipts_2(TMP_ID, INVOICE_EID, SUM, DT, DOC_DATE, COMISS_DATE, PAYMENT_NUMBER, SOURCE_TYPE) values (s_x_mv_oebs_receipts_2.NEXTVAL, 'Б-32110147-1', 60000, date'2020-01-31',date'2020-01-31', null, '888432110147' ,'PAYCASH');insert into x_yt_ar_direct_domain_stats (ID,IS_GRAY,DOMAIN,IS_BLACKLIST,SERVICE_ID,COST,BILLING_EXPORT_ID,FROM_DT,TILL_DT,SERVICE_ORDER_ID) values(s_x_yt_ar_direct_domain_stats.NEXTVAL, 0, 'a32110147', 0,7,3330000000,7732110147,  date'2020-01-01',to_date('2020-01-31'||' '||'23:59:59','YYYY-MM-DD HH24:MI:SS'),7732110147);</v>
      </c>
    </row>
    <row r="163" spans="1:73" s="195" customFormat="1" x14ac:dyDescent="0.35">
      <c r="A163" s="127">
        <v>43</v>
      </c>
      <c r="B163" s="178"/>
      <c r="C163" s="42" t="str">
        <f t="shared" si="132"/>
        <v>1210000043</v>
      </c>
      <c r="D163" s="42" t="str">
        <f t="shared" si="133"/>
        <v>1210000043/20</v>
      </c>
      <c r="E163" s="43" t="str">
        <f t="shared" si="134"/>
        <v>2020-01-01</v>
      </c>
      <c r="F163" s="43" t="str">
        <f t="shared" si="135"/>
        <v>2021-01-01</v>
      </c>
      <c r="G163" s="44" t="str">
        <f t="shared" si="136"/>
        <v>21210000043</v>
      </c>
      <c r="H163" s="45">
        <f t="shared" si="97"/>
        <v>2</v>
      </c>
      <c r="I163" s="179">
        <v>3</v>
      </c>
      <c r="J163" s="180">
        <f t="shared" si="162"/>
        <v>32110148</v>
      </c>
      <c r="K163" s="42" t="str">
        <f t="shared" si="137"/>
        <v>Б-32110148-1</v>
      </c>
      <c r="L163" s="43" t="str">
        <f t="shared" si="138"/>
        <v>2020-01-01</v>
      </c>
      <c r="M163" s="42" t="s">
        <v>87</v>
      </c>
      <c r="N163" s="181">
        <f t="shared" si="139"/>
        <v>50000</v>
      </c>
      <c r="O163" s="42" t="s">
        <v>88</v>
      </c>
      <c r="P163" s="179">
        <v>1</v>
      </c>
      <c r="Q163" s="42">
        <v>20</v>
      </c>
      <c r="R163" s="182">
        <f t="shared" si="140"/>
        <v>7</v>
      </c>
      <c r="S163" s="182">
        <v>7</v>
      </c>
      <c r="T163" s="52" t="str">
        <f t="shared" si="141"/>
        <v>4321101481</v>
      </c>
      <c r="U163" s="183" t="str">
        <f t="shared" si="142"/>
        <v>43211014811</v>
      </c>
      <c r="V163" s="42">
        <v>1</v>
      </c>
      <c r="W163" s="43" t="str">
        <f t="shared" ca="1" si="143"/>
        <v>2020-01-04</v>
      </c>
      <c r="X163" s="42"/>
      <c r="Y163" s="185">
        <v>50000</v>
      </c>
      <c r="Z163" s="185">
        <f t="shared" si="144"/>
        <v>8333.3333333333285</v>
      </c>
      <c r="AA163" s="42">
        <v>0</v>
      </c>
      <c r="AB163" s="186" t="s">
        <v>89</v>
      </c>
      <c r="AC163" s="185">
        <f t="shared" si="145"/>
        <v>50000</v>
      </c>
      <c r="AD163" s="45">
        <v>0</v>
      </c>
      <c r="AE163" s="104" t="str">
        <f t="shared" si="163"/>
        <v>432110148</v>
      </c>
      <c r="AF163" s="187">
        <f t="shared" si="146"/>
        <v>41666.666666666672</v>
      </c>
      <c r="AG163" s="240"/>
      <c r="AH163" s="58">
        <f t="shared" si="147"/>
        <v>41666.666666666672</v>
      </c>
      <c r="AI163" s="60">
        <f t="shared" si="148"/>
        <v>50000</v>
      </c>
      <c r="AJ163" s="49" t="str">
        <f t="shared" si="149"/>
        <v>2020-01-31</v>
      </c>
      <c r="AK163" s="189" t="str">
        <f t="shared" si="150"/>
        <v>888432110148</v>
      </c>
      <c r="AL163" s="45" t="str">
        <f t="shared" si="151"/>
        <v>12100000431</v>
      </c>
      <c r="AM163" s="190"/>
      <c r="AN163" s="190"/>
      <c r="AO163" s="45" t="s">
        <v>89</v>
      </c>
      <c r="AP163" s="145" t="s">
        <v>89</v>
      </c>
      <c r="AQ163" s="45"/>
      <c r="AR163" s="45"/>
      <c r="AS163" s="191" t="str">
        <f t="shared" si="152"/>
        <v>888432110148</v>
      </c>
      <c r="AT163" s="189" t="str">
        <f t="shared" si="153"/>
        <v>5532110148</v>
      </c>
      <c r="AU163" s="183" t="str">
        <f t="shared" si="154"/>
        <v>9932110148</v>
      </c>
      <c r="AV163" s="183">
        <f t="shared" si="155"/>
        <v>7</v>
      </c>
      <c r="AW163" s="183" t="str">
        <f t="shared" si="156"/>
        <v>7732110148</v>
      </c>
      <c r="AX163" s="147" t="str">
        <f t="shared" si="157"/>
        <v>77432110148</v>
      </c>
      <c r="AY163" s="183">
        <v>0</v>
      </c>
      <c r="AZ163" s="183">
        <v>0</v>
      </c>
      <c r="BA163" s="43" t="str">
        <f t="shared" si="158"/>
        <v>2020-01-01</v>
      </c>
      <c r="BB163" s="43" t="str">
        <f t="shared" si="159"/>
        <v>2020-01-31</v>
      </c>
      <c r="BC163" s="192" t="s">
        <v>90</v>
      </c>
      <c r="BD163" s="44" t="str">
        <f t="shared" si="160"/>
        <v>a32110148</v>
      </c>
      <c r="BE163" s="189"/>
      <c r="BF163" s="189"/>
      <c r="BG163" s="186"/>
      <c r="BH163" s="149"/>
      <c r="BI163" s="149"/>
      <c r="BJ163" s="149"/>
      <c r="BK163" s="149"/>
      <c r="BL163" s="149"/>
      <c r="BM163" s="149"/>
      <c r="BN163" s="149"/>
      <c r="BO163" s="243" t="s">
        <v>170</v>
      </c>
      <c r="BP163" s="328">
        <v>1</v>
      </c>
      <c r="BQ163" s="242">
        <f>AF166</f>
        <v>16666.666666666668</v>
      </c>
      <c r="BR163" s="242">
        <f>BQ163*0.13</f>
        <v>2166.666666666667</v>
      </c>
      <c r="BS163" s="242">
        <f>BR163</f>
        <v>2166.666666666667</v>
      </c>
      <c r="BU163" s="357" t="str">
        <f t="shared" ca="1" si="161"/>
        <v>insert into x_t_invoice (TMP_ID,ID,DT, CLIENT_ID,EXTERNAL_ID,CONTRACT_ID,TOTAL_SUM,CURRENCY,DISCOUNT_TYPE,COMMISSION_TYPE,TYPE,LOYAL_CLIENTS,NDS,NDS_PCT,PERSON_ID) values (s_x_t_invoice.NEXTVAL, 32110148, date'2020-01-01',21210000043,'Б-32110148-1',1210000043,50000,'RUR',7,7,'y_invoice',0,1,20, 77432110148);insert into x_t_person (TMP_ID,ID) values (s_x_t_person.NEXTVAL, 77432110148);insert into x_t_act_internal(TMP_ID,ID,DT,CLIENT_ID,INVOICE_ID,HIDDEN,AMOUNT,EXTERNAL_ID,PAYMENT_TERM_DT,IS_LOYAL,TYPE) values (s_x_t_act_internal.NEXTVAL, 4321101481,date'2020-01-04',21210000043, 32110148    ,1,  50000  ,'43211014811',null, 0,'generic');insert into x_t_act_trans(TMP_ID, ACT_ID, CONSUME_ID, AMOUNT, AMOUNT_NDS, AMOUNT_NSP, NETTING, COMMISSION_TYPE) values (s_x_t_act_trans.NEXTVAL, 4321101481,  5532110148, 50000, 8333.33333333333,  0,null, 7);insert into x_t_consume (TMP_ID, ID, PARENT_ORDER_ID) values (s_x_t_consume.NEXTVAL, 5532110148,  9932110148);insert into x_t_order(TMP_ID, ID, SERVICE_ID, SERVICE_ORDER_ID, CLIENT_ID) values (s_x_t_order.NEXTVAL, 9932110148,  7,  7732110148,  432110148 );insert into x_mv_oebs_receipts_2(TMP_ID, INVOICE_EID, SUM, DT, DOC_DATE, COMISS_DATE, PAYMENT_NUMBER, SOURCE_TYPE) values (s_x_mv_oebs_receipts_2.NEXTVAL, 'Б-32110148-1', 50000, date'2020-01-31',date'2020-01-31', null, '888432110148' ,'PAYCASH');insert into x_yt_ar_direct_domain_stats (ID,IS_GRAY,DOMAIN,IS_BLACKLIST,SERVICE_ID,COST,BILLING_EXPORT_ID,FROM_DT,TILL_DT,SERVICE_ORDER_ID) values(s_x_yt_ar_direct_domain_stats.NEXTVAL, 0, 'a32110148', 0,7,3330000000,7732110148,  date'2020-01-01',to_date('2020-01-31'||' '||'23:59:59','YYYY-MM-DD HH24:MI:SS'),7732110148);</v>
      </c>
    </row>
    <row r="164" spans="1:73" s="195" customFormat="1" x14ac:dyDescent="0.35">
      <c r="A164" s="127">
        <v>43</v>
      </c>
      <c r="B164" s="178"/>
      <c r="C164" s="42" t="str">
        <f t="shared" si="132"/>
        <v>1210000043</v>
      </c>
      <c r="D164" s="42" t="str">
        <f t="shared" si="133"/>
        <v>1210000043/20</v>
      </c>
      <c r="E164" s="43" t="str">
        <f t="shared" si="134"/>
        <v>2020-01-01</v>
      </c>
      <c r="F164" s="43" t="str">
        <f t="shared" si="135"/>
        <v>2021-01-01</v>
      </c>
      <c r="G164" s="44" t="str">
        <f t="shared" si="136"/>
        <v>21210000043</v>
      </c>
      <c r="H164" s="45">
        <f t="shared" si="97"/>
        <v>2</v>
      </c>
      <c r="I164" s="179">
        <v>3</v>
      </c>
      <c r="J164" s="180">
        <f t="shared" si="162"/>
        <v>32110149</v>
      </c>
      <c r="K164" s="42" t="str">
        <f t="shared" si="137"/>
        <v>Б-32110149-1</v>
      </c>
      <c r="L164" s="43" t="str">
        <f t="shared" si="138"/>
        <v>2020-01-01</v>
      </c>
      <c r="M164" s="42" t="s">
        <v>87</v>
      </c>
      <c r="N164" s="181">
        <f t="shared" si="139"/>
        <v>40000</v>
      </c>
      <c r="O164" s="42" t="s">
        <v>88</v>
      </c>
      <c r="P164" s="179">
        <v>1</v>
      </c>
      <c r="Q164" s="42">
        <v>20</v>
      </c>
      <c r="R164" s="182">
        <f t="shared" si="140"/>
        <v>7</v>
      </c>
      <c r="S164" s="182">
        <v>7</v>
      </c>
      <c r="T164" s="52" t="str">
        <f t="shared" si="141"/>
        <v>4321101491</v>
      </c>
      <c r="U164" s="183" t="str">
        <f t="shared" si="142"/>
        <v>43211014911</v>
      </c>
      <c r="V164" s="42">
        <v>1</v>
      </c>
      <c r="W164" s="43" t="str">
        <f t="shared" ca="1" si="143"/>
        <v>2020-01-05</v>
      </c>
      <c r="X164" s="42"/>
      <c r="Y164" s="185">
        <v>40000</v>
      </c>
      <c r="Z164" s="185">
        <f t="shared" si="144"/>
        <v>6666.6666666666642</v>
      </c>
      <c r="AA164" s="42">
        <v>0</v>
      </c>
      <c r="AB164" s="186" t="s">
        <v>89</v>
      </c>
      <c r="AC164" s="185">
        <f t="shared" si="145"/>
        <v>40000</v>
      </c>
      <c r="AD164" s="45">
        <v>0</v>
      </c>
      <c r="AE164" s="104" t="str">
        <f t="shared" si="163"/>
        <v>432110149</v>
      </c>
      <c r="AF164" s="187">
        <f t="shared" si="146"/>
        <v>33333.333333333336</v>
      </c>
      <c r="AG164" s="240"/>
      <c r="AH164" s="58">
        <f t="shared" si="147"/>
        <v>33333.333333333336</v>
      </c>
      <c r="AI164" s="60">
        <f t="shared" si="148"/>
        <v>40000</v>
      </c>
      <c r="AJ164" s="49" t="str">
        <f t="shared" si="149"/>
        <v>2020-01-31</v>
      </c>
      <c r="AK164" s="189" t="str">
        <f t="shared" si="150"/>
        <v>888432110149</v>
      </c>
      <c r="AL164" s="45" t="str">
        <f t="shared" si="151"/>
        <v>12100000431</v>
      </c>
      <c r="AM164" s="190"/>
      <c r="AN164" s="190"/>
      <c r="AO164" s="45" t="s">
        <v>89</v>
      </c>
      <c r="AP164" s="145" t="s">
        <v>89</v>
      </c>
      <c r="AQ164" s="45"/>
      <c r="AR164" s="45"/>
      <c r="AS164" s="191" t="str">
        <f t="shared" si="152"/>
        <v>888432110149</v>
      </c>
      <c r="AT164" s="189" t="str">
        <f t="shared" si="153"/>
        <v>5532110149</v>
      </c>
      <c r="AU164" s="183" t="str">
        <f t="shared" si="154"/>
        <v>9932110149</v>
      </c>
      <c r="AV164" s="183">
        <f t="shared" si="155"/>
        <v>7</v>
      </c>
      <c r="AW164" s="183" t="str">
        <f t="shared" si="156"/>
        <v>7732110149</v>
      </c>
      <c r="AX164" s="147" t="str">
        <f t="shared" si="157"/>
        <v>77432110149</v>
      </c>
      <c r="AY164" s="183">
        <v>0</v>
      </c>
      <c r="AZ164" s="183">
        <v>0</v>
      </c>
      <c r="BA164" s="43" t="str">
        <f t="shared" si="158"/>
        <v>2020-01-01</v>
      </c>
      <c r="BB164" s="43" t="str">
        <f t="shared" si="159"/>
        <v>2020-01-31</v>
      </c>
      <c r="BC164" s="192" t="s">
        <v>90</v>
      </c>
      <c r="BD164" s="44" t="str">
        <f t="shared" si="160"/>
        <v>a32110149</v>
      </c>
      <c r="BE164" s="189"/>
      <c r="BF164" s="189"/>
      <c r="BG164" s="186"/>
      <c r="BH164" s="149"/>
      <c r="BI164" s="149"/>
      <c r="BJ164" s="149"/>
      <c r="BK164" s="149"/>
      <c r="BL164" s="149"/>
      <c r="BM164" s="149"/>
      <c r="BN164" s="149"/>
      <c r="BO164" s="330"/>
      <c r="BP164" s="328">
        <v>37</v>
      </c>
      <c r="BQ164" s="242">
        <f>AF167</f>
        <v>25000</v>
      </c>
      <c r="BR164" s="242">
        <f>BQ164*0.11</f>
        <v>2750</v>
      </c>
      <c r="BS164" s="242">
        <f>BR164</f>
        <v>2750</v>
      </c>
      <c r="BU164" s="357" t="str">
        <f t="shared" ca="1" si="161"/>
        <v>insert into x_t_invoice (TMP_ID,ID,DT, CLIENT_ID,EXTERNAL_ID,CONTRACT_ID,TOTAL_SUM,CURRENCY,DISCOUNT_TYPE,COMMISSION_TYPE,TYPE,LOYAL_CLIENTS,NDS,NDS_PCT,PERSON_ID) values (s_x_t_invoice.NEXTVAL, 32110149, date'2020-01-01',21210000043,'Б-32110149-1',1210000043,40000,'RUR',7,7,'y_invoice',0,1,20, 77432110149);insert into x_t_person (TMP_ID,ID) values (s_x_t_person.NEXTVAL, 77432110149);insert into x_t_act_internal(TMP_ID,ID,DT,CLIENT_ID,INVOICE_ID,HIDDEN,AMOUNT,EXTERNAL_ID,PAYMENT_TERM_DT,IS_LOYAL,TYPE) values (s_x_t_act_internal.NEXTVAL, 4321101491,date'2020-01-05',21210000043, 32110149    ,1,  40000  ,'43211014911',null, 0,'generic');insert into x_t_act_trans(TMP_ID, ACT_ID, CONSUME_ID, AMOUNT, AMOUNT_NDS, AMOUNT_NSP, NETTING, COMMISSION_TYPE) values (s_x_t_act_trans.NEXTVAL, 4321101491,  5532110149, 40000, 6666.66666666666,  0,null, 7);insert into x_t_consume (TMP_ID, ID, PARENT_ORDER_ID) values (s_x_t_consume.NEXTVAL, 5532110149,  9932110149);insert into x_t_order(TMP_ID, ID, SERVICE_ID, SERVICE_ORDER_ID, CLIENT_ID) values (s_x_t_order.NEXTVAL, 9932110149,  7,  7732110149,  432110149 );insert into x_mv_oebs_receipts_2(TMP_ID, INVOICE_EID, SUM, DT, DOC_DATE, COMISS_DATE, PAYMENT_NUMBER, SOURCE_TYPE) values (s_x_mv_oebs_receipts_2.NEXTVAL, 'Б-32110149-1', 40000, date'2020-01-31',date'2020-01-31', null, '888432110149' ,'PAYCASH');insert into x_yt_ar_direct_domain_stats (ID,IS_GRAY,DOMAIN,IS_BLACKLIST,SERVICE_ID,COST,BILLING_EXPORT_ID,FROM_DT,TILL_DT,SERVICE_ORDER_ID) values(s_x_yt_ar_direct_domain_stats.NEXTVAL, 0, 'a32110149', 0,7,3330000000,7732110149,  date'2020-01-01',to_date('2020-01-31'||' '||'23:59:59','YYYY-MM-DD HH24:MI:SS'),7732110149);</v>
      </c>
    </row>
    <row r="165" spans="1:73" s="195" customFormat="1" x14ac:dyDescent="0.35">
      <c r="A165" s="127">
        <v>43</v>
      </c>
      <c r="B165" s="178"/>
      <c r="C165" s="42" t="str">
        <f t="shared" si="132"/>
        <v>1210000043</v>
      </c>
      <c r="D165" s="42" t="str">
        <f t="shared" si="133"/>
        <v>1210000043/20</v>
      </c>
      <c r="E165" s="43" t="str">
        <f t="shared" si="134"/>
        <v>2020-01-01</v>
      </c>
      <c r="F165" s="43" t="str">
        <f t="shared" si="135"/>
        <v>2021-01-01</v>
      </c>
      <c r="G165" s="44" t="str">
        <f t="shared" si="136"/>
        <v>21210000043</v>
      </c>
      <c r="H165" s="45">
        <f t="shared" si="97"/>
        <v>2</v>
      </c>
      <c r="I165" s="179">
        <v>3</v>
      </c>
      <c r="J165" s="180">
        <f t="shared" si="162"/>
        <v>32110150</v>
      </c>
      <c r="K165" s="42" t="str">
        <f t="shared" si="137"/>
        <v>Б-32110150-1</v>
      </c>
      <c r="L165" s="43" t="str">
        <f t="shared" si="138"/>
        <v>2020-01-01</v>
      </c>
      <c r="M165" s="42" t="s">
        <v>87</v>
      </c>
      <c r="N165" s="181">
        <f t="shared" si="139"/>
        <v>40000</v>
      </c>
      <c r="O165" s="42" t="s">
        <v>88</v>
      </c>
      <c r="P165" s="179">
        <v>1</v>
      </c>
      <c r="Q165" s="42">
        <v>20</v>
      </c>
      <c r="R165" s="182">
        <f t="shared" si="140"/>
        <v>7</v>
      </c>
      <c r="S165" s="182">
        <v>7</v>
      </c>
      <c r="T165" s="52" t="str">
        <f t="shared" si="141"/>
        <v>4321101501</v>
      </c>
      <c r="U165" s="183" t="str">
        <f t="shared" si="142"/>
        <v>43211015011</v>
      </c>
      <c r="V165" s="42">
        <v>1</v>
      </c>
      <c r="W165" s="43" t="str">
        <f t="shared" ca="1" si="143"/>
        <v>2020-01-03</v>
      </c>
      <c r="X165" s="42"/>
      <c r="Y165" s="185">
        <v>40000</v>
      </c>
      <c r="Z165" s="185">
        <f t="shared" si="144"/>
        <v>6666.6666666666642</v>
      </c>
      <c r="AA165" s="42">
        <v>0</v>
      </c>
      <c r="AB165" s="186" t="s">
        <v>89</v>
      </c>
      <c r="AC165" s="185">
        <f t="shared" si="145"/>
        <v>40000</v>
      </c>
      <c r="AD165" s="45">
        <v>0</v>
      </c>
      <c r="AE165" s="104" t="str">
        <f t="shared" si="163"/>
        <v>432110150</v>
      </c>
      <c r="AF165" s="187">
        <f t="shared" si="146"/>
        <v>33333.333333333336</v>
      </c>
      <c r="AG165" s="240"/>
      <c r="AH165" s="58">
        <f t="shared" si="147"/>
        <v>33333.333333333336</v>
      </c>
      <c r="AI165" s="60">
        <f>Y165</f>
        <v>40000</v>
      </c>
      <c r="AJ165" s="49" t="str">
        <f t="shared" si="149"/>
        <v>2020-01-31</v>
      </c>
      <c r="AK165" s="189" t="str">
        <f t="shared" si="150"/>
        <v>888432110150</v>
      </c>
      <c r="AL165" s="45" t="str">
        <f t="shared" si="151"/>
        <v>12100000431</v>
      </c>
      <c r="AM165" s="190"/>
      <c r="AN165" s="190"/>
      <c r="AO165" s="45" t="s">
        <v>89</v>
      </c>
      <c r="AP165" s="145" t="s">
        <v>89</v>
      </c>
      <c r="AQ165" s="45"/>
      <c r="AR165" s="45"/>
      <c r="AS165" s="191" t="str">
        <f t="shared" si="152"/>
        <v>888432110150</v>
      </c>
      <c r="AT165" s="189" t="str">
        <f t="shared" si="153"/>
        <v>5532110150</v>
      </c>
      <c r="AU165" s="183" t="str">
        <f t="shared" si="154"/>
        <v>9932110150</v>
      </c>
      <c r="AV165" s="183">
        <f t="shared" si="155"/>
        <v>7</v>
      </c>
      <c r="AW165" s="183" t="str">
        <f t="shared" si="156"/>
        <v>7732110150</v>
      </c>
      <c r="AX165" s="147" t="str">
        <f t="shared" si="157"/>
        <v>77432110150</v>
      </c>
      <c r="AY165" s="183">
        <v>0</v>
      </c>
      <c r="AZ165" s="183">
        <v>0</v>
      </c>
      <c r="BA165" s="43" t="str">
        <f t="shared" si="158"/>
        <v>2020-01-01</v>
      </c>
      <c r="BB165" s="43" t="str">
        <f t="shared" si="159"/>
        <v>2020-01-31</v>
      </c>
      <c r="BC165" s="192" t="s">
        <v>90</v>
      </c>
      <c r="BD165" s="44" t="str">
        <f t="shared" si="160"/>
        <v>a32110150</v>
      </c>
      <c r="BE165" s="189"/>
      <c r="BF165" s="189"/>
      <c r="BG165" s="186"/>
      <c r="BH165" s="149"/>
      <c r="BI165" s="149"/>
      <c r="BJ165" s="149"/>
      <c r="BK165" s="149"/>
      <c r="BL165" s="149"/>
      <c r="BM165" s="149"/>
      <c r="BN165" s="149"/>
      <c r="BO165" s="247">
        <f>SUM(AF162:AF167)</f>
        <v>200000</v>
      </c>
      <c r="BP165" s="328"/>
      <c r="BQ165" s="242"/>
      <c r="BR165" s="242"/>
      <c r="BS165" s="242"/>
      <c r="BU165" s="357" t="str">
        <f t="shared" ca="1" si="161"/>
        <v>insert into x_t_invoice (TMP_ID,ID,DT, CLIENT_ID,EXTERNAL_ID,CONTRACT_ID,TOTAL_SUM,CURRENCY,DISCOUNT_TYPE,COMMISSION_TYPE,TYPE,LOYAL_CLIENTS,NDS,NDS_PCT,PERSON_ID) values (s_x_t_invoice.NEXTVAL, 32110150, date'2020-01-01',21210000043,'Б-32110150-1',1210000043,40000,'RUR',7,7,'y_invoice',0,1,20, 77432110150);insert into x_t_person (TMP_ID,ID) values (s_x_t_person.NEXTVAL, 77432110150);insert into x_t_act_internal(TMP_ID,ID,DT,CLIENT_ID,INVOICE_ID,HIDDEN,AMOUNT,EXTERNAL_ID,PAYMENT_TERM_DT,IS_LOYAL,TYPE) values (s_x_t_act_internal.NEXTVAL, 4321101501,date'2020-01-03',21210000043, 32110150    ,1,  40000  ,'43211015011',null, 0,'generic');insert into x_t_act_trans(TMP_ID, ACT_ID, CONSUME_ID, AMOUNT, AMOUNT_NDS, AMOUNT_NSP, NETTING, COMMISSION_TYPE) values (s_x_t_act_trans.NEXTVAL, 4321101501,  5532110150, 40000, 6666.66666666666,  0,null, 7);insert into x_t_consume (TMP_ID, ID, PARENT_ORDER_ID) values (s_x_t_consume.NEXTVAL, 5532110150,  9932110150);insert into x_t_order(TMP_ID, ID, SERVICE_ID, SERVICE_ORDER_ID, CLIENT_ID) values (s_x_t_order.NEXTVAL, 9932110150,  7,  7732110150,  432110150 );insert into x_mv_oebs_receipts_2(TMP_ID, INVOICE_EID, SUM, DT, DOC_DATE, COMISS_DATE, PAYMENT_NUMBER, SOURCE_TYPE) values (s_x_mv_oebs_receipts_2.NEXTVAL, 'Б-32110150-1', 40000, date'2020-01-31',date'2020-01-31', null, '888432110150' ,'PAYCASH');insert into x_yt_ar_direct_domain_stats (ID,IS_GRAY,DOMAIN,IS_BLACKLIST,SERVICE_ID,COST,BILLING_EXPORT_ID,FROM_DT,TILL_DT,SERVICE_ORDER_ID) values(s_x_yt_ar_direct_domain_stats.NEXTVAL, 0, 'a32110150', 0,7,3330000000,7732110150,  date'2020-01-01',to_date('2020-01-31'||' '||'23:59:59','YYYY-MM-DD HH24:MI:SS'),7732110150);</v>
      </c>
    </row>
    <row r="166" spans="1:73" s="195" customFormat="1" x14ac:dyDescent="0.35">
      <c r="A166" s="127">
        <v>43</v>
      </c>
      <c r="B166" s="178"/>
      <c r="C166" s="42" t="str">
        <f t="shared" si="132"/>
        <v>1210000043</v>
      </c>
      <c r="D166" s="42" t="str">
        <f t="shared" si="133"/>
        <v>1210000043/20</v>
      </c>
      <c r="E166" s="43" t="str">
        <f t="shared" si="134"/>
        <v>2020-01-01</v>
      </c>
      <c r="F166" s="43" t="str">
        <f t="shared" si="135"/>
        <v>2021-01-01</v>
      </c>
      <c r="G166" s="44" t="str">
        <f t="shared" si="136"/>
        <v>21210000043</v>
      </c>
      <c r="H166" s="45">
        <f t="shared" si="97"/>
        <v>2</v>
      </c>
      <c r="I166" s="179">
        <v>3</v>
      </c>
      <c r="J166" s="180">
        <f t="shared" si="162"/>
        <v>32110151</v>
      </c>
      <c r="K166" s="42" t="str">
        <f t="shared" si="137"/>
        <v>Б-32110151-1</v>
      </c>
      <c r="L166" s="43" t="str">
        <f t="shared" si="138"/>
        <v>2020-01-01</v>
      </c>
      <c r="M166" s="42" t="s">
        <v>87</v>
      </c>
      <c r="N166" s="181">
        <f t="shared" si="139"/>
        <v>20000</v>
      </c>
      <c r="O166" s="42" t="s">
        <v>88</v>
      </c>
      <c r="P166" s="179">
        <v>1</v>
      </c>
      <c r="Q166" s="42">
        <v>20</v>
      </c>
      <c r="R166" s="198">
        <v>1</v>
      </c>
      <c r="S166" s="198">
        <v>1</v>
      </c>
      <c r="T166" s="52" t="str">
        <f t="shared" si="141"/>
        <v>4321101511</v>
      </c>
      <c r="U166" s="183" t="str">
        <f t="shared" si="142"/>
        <v>43211015111</v>
      </c>
      <c r="V166" s="42">
        <v>1</v>
      </c>
      <c r="W166" s="43" t="str">
        <f t="shared" ca="1" si="143"/>
        <v>2020-01-01</v>
      </c>
      <c r="X166" s="42"/>
      <c r="Y166" s="185">
        <v>20000</v>
      </c>
      <c r="Z166" s="185">
        <f t="shared" si="144"/>
        <v>3333.3333333333321</v>
      </c>
      <c r="AA166" s="42">
        <v>0</v>
      </c>
      <c r="AB166" s="186" t="s">
        <v>89</v>
      </c>
      <c r="AC166" s="185">
        <f t="shared" si="145"/>
        <v>20000</v>
      </c>
      <c r="AD166" s="45">
        <v>0</v>
      </c>
      <c r="AE166" s="104" t="str">
        <f t="shared" si="163"/>
        <v>432110151</v>
      </c>
      <c r="AF166" s="187">
        <f t="shared" si="146"/>
        <v>16666.666666666668</v>
      </c>
      <c r="AG166" s="240"/>
      <c r="AH166" s="58">
        <f t="shared" si="147"/>
        <v>16666.666666666668</v>
      </c>
      <c r="AI166" s="60">
        <f>Y166</f>
        <v>20000</v>
      </c>
      <c r="AJ166" s="49" t="str">
        <f t="shared" si="149"/>
        <v>2020-01-31</v>
      </c>
      <c r="AK166" s="189" t="str">
        <f t="shared" si="150"/>
        <v>888432110151</v>
      </c>
      <c r="AL166" s="45" t="str">
        <f t="shared" si="151"/>
        <v>12100000431</v>
      </c>
      <c r="AM166" s="190"/>
      <c r="AN166" s="190"/>
      <c r="AO166" s="45" t="s">
        <v>89</v>
      </c>
      <c r="AP166" s="145" t="s">
        <v>89</v>
      </c>
      <c r="AQ166" s="45"/>
      <c r="AR166" s="45"/>
      <c r="AS166" s="191" t="str">
        <f t="shared" si="152"/>
        <v>888432110151</v>
      </c>
      <c r="AT166" s="189" t="str">
        <f t="shared" si="153"/>
        <v>5532110151</v>
      </c>
      <c r="AU166" s="183" t="str">
        <f t="shared" si="154"/>
        <v>9932110151</v>
      </c>
      <c r="AV166" s="183">
        <f t="shared" si="155"/>
        <v>1</v>
      </c>
      <c r="AW166" s="183" t="str">
        <f t="shared" si="156"/>
        <v>7732110151</v>
      </c>
      <c r="AX166" s="147" t="str">
        <f t="shared" si="157"/>
        <v>77432110151</v>
      </c>
      <c r="AY166" s="183">
        <v>0</v>
      </c>
      <c r="AZ166" s="183">
        <v>0</v>
      </c>
      <c r="BA166" s="43" t="str">
        <f t="shared" si="158"/>
        <v>2020-01-01</v>
      </c>
      <c r="BB166" s="43" t="str">
        <f t="shared" si="159"/>
        <v>2020-01-31</v>
      </c>
      <c r="BC166" s="192" t="s">
        <v>90</v>
      </c>
      <c r="BD166" s="44" t="str">
        <f t="shared" si="160"/>
        <v>a32110151</v>
      </c>
      <c r="BE166" s="189"/>
      <c r="BF166" s="189"/>
      <c r="BG166" s="186"/>
      <c r="BH166" s="149"/>
      <c r="BI166" s="149"/>
      <c r="BJ166" s="149"/>
      <c r="BK166" s="149"/>
      <c r="BL166" s="149"/>
      <c r="BM166" s="149"/>
      <c r="BN166" s="149"/>
      <c r="BO166" s="243"/>
      <c r="BP166" s="328"/>
      <c r="BQ166" s="242"/>
      <c r="BR166" s="242"/>
      <c r="BS166" s="242"/>
      <c r="BU166" s="357" t="str">
        <f t="shared" ca="1" si="161"/>
        <v>insert into x_t_invoice (TMP_ID,ID,DT, CLIENT_ID,EXTERNAL_ID,CONTRACT_ID,TOTAL_SUM,CURRENCY,DISCOUNT_TYPE,COMMISSION_TYPE,TYPE,LOYAL_CLIENTS,NDS,NDS_PCT,PERSON_ID) values (s_x_t_invoice.NEXTVAL, 32110151, date'2020-01-01',21210000043,'Б-32110151-1',1210000043,20000,'RUR',1,1,'y_invoice',0,1,20, 77432110151);insert into x_t_person (TMP_ID,ID) values (s_x_t_person.NEXTVAL, 77432110151);insert into x_t_act_internal(TMP_ID,ID,DT,CLIENT_ID,INVOICE_ID,HIDDEN,AMOUNT,EXTERNAL_ID,PAYMENT_TERM_DT,IS_LOYAL,TYPE) values (s_x_t_act_internal.NEXTVAL, 4321101511,date'2020-01-01',21210000043, 32110151    ,1,  20000  ,'43211015111',null, 0,'generic');insert into x_t_act_trans(TMP_ID, ACT_ID, CONSUME_ID, AMOUNT, AMOUNT_NDS, AMOUNT_NSP, NETTING, COMMISSION_TYPE) values (s_x_t_act_trans.NEXTVAL, 4321101511,  5532110151, 20000, 3333.33333333333,  0,null, 1);insert into x_t_consume (TMP_ID, ID, PARENT_ORDER_ID) values (s_x_t_consume.NEXTVAL, 5532110151,  9932110151);insert into x_t_order(TMP_ID, ID, SERVICE_ID, SERVICE_ORDER_ID, CLIENT_ID) values (s_x_t_order.NEXTVAL, 9932110151,  1,  7732110151,  432110151 );insert into x_mv_oebs_receipts_2(TMP_ID, INVOICE_EID, SUM, DT, DOC_DATE, COMISS_DATE, PAYMENT_NUMBER, SOURCE_TYPE) values (s_x_mv_oebs_receipts_2.NEXTVAL, 'Б-32110151-1', 20000, date'2020-01-31',date'2020-01-31', null, '888432110151' ,'PAYCASH');insert into x_yt_ar_direct_domain_stats (ID,IS_GRAY,DOMAIN,IS_BLACKLIST,SERVICE_ID,COST,BILLING_EXPORT_ID,FROM_DT,TILL_DT,SERVICE_ORDER_ID) values(s_x_yt_ar_direct_domain_stats.NEXTVAL, 0, 'a32110151', 0,1,3330000000,7732110151,  date'2020-01-01',to_date('2020-01-31'||' '||'23:59:59','YYYY-MM-DD HH24:MI:SS'),7732110151);</v>
      </c>
    </row>
    <row r="167" spans="1:73" s="215" customFormat="1" ht="15" thickBot="1" x14ac:dyDescent="0.4">
      <c r="A167" s="152">
        <v>43</v>
      </c>
      <c r="B167" s="199"/>
      <c r="C167" s="76" t="str">
        <f t="shared" si="132"/>
        <v>1210000043</v>
      </c>
      <c r="D167" s="76" t="str">
        <f t="shared" si="133"/>
        <v>1210000043/20</v>
      </c>
      <c r="E167" s="77" t="str">
        <f t="shared" si="134"/>
        <v>2020-01-01</v>
      </c>
      <c r="F167" s="77" t="str">
        <f t="shared" si="135"/>
        <v>2021-01-01</v>
      </c>
      <c r="G167" s="78" t="str">
        <f t="shared" si="136"/>
        <v>21210000043</v>
      </c>
      <c r="H167" s="79">
        <f t="shared" si="97"/>
        <v>2</v>
      </c>
      <c r="I167" s="200">
        <v>3</v>
      </c>
      <c r="J167" s="201">
        <f t="shared" si="162"/>
        <v>32110152</v>
      </c>
      <c r="K167" s="76" t="str">
        <f t="shared" si="137"/>
        <v>Б-32110152-1</v>
      </c>
      <c r="L167" s="77" t="str">
        <f t="shared" si="138"/>
        <v>2020-01-01</v>
      </c>
      <c r="M167" s="76" t="s">
        <v>87</v>
      </c>
      <c r="N167" s="202">
        <f t="shared" si="139"/>
        <v>30000</v>
      </c>
      <c r="O167" s="76" t="s">
        <v>88</v>
      </c>
      <c r="P167" s="200">
        <v>1</v>
      </c>
      <c r="Q167" s="76">
        <v>20</v>
      </c>
      <c r="R167" s="201">
        <v>37</v>
      </c>
      <c r="S167" s="201">
        <v>37</v>
      </c>
      <c r="T167" s="81" t="str">
        <f t="shared" si="141"/>
        <v>4321101521</v>
      </c>
      <c r="U167" s="203" t="str">
        <f t="shared" si="142"/>
        <v>43211015211</v>
      </c>
      <c r="V167" s="76">
        <v>1</v>
      </c>
      <c r="W167" s="77" t="str">
        <f t="shared" ca="1" si="143"/>
        <v>2020-01-07</v>
      </c>
      <c r="X167" s="76"/>
      <c r="Y167" s="205">
        <v>30000</v>
      </c>
      <c r="Z167" s="205">
        <f t="shared" si="144"/>
        <v>5000</v>
      </c>
      <c r="AA167" s="76">
        <v>0</v>
      </c>
      <c r="AB167" s="206" t="s">
        <v>89</v>
      </c>
      <c r="AC167" s="205">
        <f t="shared" si="145"/>
        <v>30000</v>
      </c>
      <c r="AD167" s="79">
        <v>0</v>
      </c>
      <c r="AE167" s="81" t="str">
        <f t="shared" si="163"/>
        <v>432110152</v>
      </c>
      <c r="AF167" s="207">
        <f t="shared" si="146"/>
        <v>25000</v>
      </c>
      <c r="AG167" s="208"/>
      <c r="AH167" s="91">
        <f t="shared" si="147"/>
        <v>25000</v>
      </c>
      <c r="AI167" s="93">
        <f t="shared" si="148"/>
        <v>30000</v>
      </c>
      <c r="AJ167" s="83" t="str">
        <f t="shared" si="149"/>
        <v>2020-01-31</v>
      </c>
      <c r="AK167" s="209" t="str">
        <f t="shared" si="150"/>
        <v>888432110152</v>
      </c>
      <c r="AL167" s="79" t="str">
        <f t="shared" si="151"/>
        <v>12100000431</v>
      </c>
      <c r="AM167" s="210"/>
      <c r="AN167" s="210"/>
      <c r="AO167" s="79" t="s">
        <v>89</v>
      </c>
      <c r="AP167" s="169" t="s">
        <v>89</v>
      </c>
      <c r="AQ167" s="79"/>
      <c r="AR167" s="79"/>
      <c r="AS167" s="211" t="str">
        <f t="shared" si="152"/>
        <v>888432110152</v>
      </c>
      <c r="AT167" s="209" t="str">
        <f t="shared" si="153"/>
        <v>5532110152</v>
      </c>
      <c r="AU167" s="203" t="str">
        <f t="shared" si="154"/>
        <v>9932110152</v>
      </c>
      <c r="AV167" s="203">
        <f t="shared" si="155"/>
        <v>37</v>
      </c>
      <c r="AW167" s="203" t="str">
        <f t="shared" si="156"/>
        <v>7732110152</v>
      </c>
      <c r="AX167" s="172" t="str">
        <f t="shared" si="157"/>
        <v>77432110152</v>
      </c>
      <c r="AY167" s="203">
        <v>0</v>
      </c>
      <c r="AZ167" s="203">
        <v>0</v>
      </c>
      <c r="BA167" s="77" t="str">
        <f t="shared" si="158"/>
        <v>2020-01-01</v>
      </c>
      <c r="BB167" s="77" t="str">
        <f t="shared" si="159"/>
        <v>2020-01-31</v>
      </c>
      <c r="BC167" s="212" t="s">
        <v>90</v>
      </c>
      <c r="BD167" s="78" t="str">
        <f t="shared" si="160"/>
        <v>a32110152</v>
      </c>
      <c r="BE167" s="209"/>
      <c r="BF167" s="209"/>
      <c r="BG167" s="206"/>
      <c r="BH167" s="174"/>
      <c r="BI167" s="174"/>
      <c r="BJ167" s="174"/>
      <c r="BK167" s="174"/>
      <c r="BL167" s="174"/>
      <c r="BM167" s="174"/>
      <c r="BN167" s="174"/>
      <c r="BO167" s="213"/>
      <c r="BP167" s="329"/>
      <c r="BQ167" s="202"/>
      <c r="BR167" s="214"/>
      <c r="BS167" s="214"/>
      <c r="BU167" s="358" t="str">
        <f t="shared" ca="1" si="161"/>
        <v>insert into x_t_invoice (TMP_ID,ID,DT, CLIENT_ID,EXTERNAL_ID,CONTRACT_ID,TOTAL_SUM,CURRENCY,DISCOUNT_TYPE,COMMISSION_TYPE,TYPE,LOYAL_CLIENTS,NDS,NDS_PCT,PERSON_ID) values (s_x_t_invoice.NEXTVAL, 32110152, date'2020-01-01',21210000043,'Б-32110152-1',1210000043,30000,'RUR',37,37,'y_invoice',0,1,20, 77432110152);insert into x_t_person (TMP_ID,ID) values (s_x_t_person.NEXTVAL, 77432110152);insert into x_t_act_internal(TMP_ID,ID,DT,CLIENT_ID,INVOICE_ID,HIDDEN,AMOUNT,EXTERNAL_ID,PAYMENT_TERM_DT,IS_LOYAL,TYPE) values (s_x_t_act_internal.NEXTVAL, 4321101521,date'2020-01-07',21210000043, 32110152    ,1,  30000  ,'43211015211',null, 0,'generic');insert into x_t_act_trans(TMP_ID, ACT_ID, CONSUME_ID, AMOUNT, AMOUNT_NDS, AMOUNT_NSP, NETTING, COMMISSION_TYPE) values (s_x_t_act_trans.NEXTVAL, 4321101521,  5532110152, 30000, 5000,  0,null, 37);insert into x_t_consume (TMP_ID, ID, PARENT_ORDER_ID) values (s_x_t_consume.NEXTVAL, 5532110152,  9932110152);insert into x_t_order(TMP_ID, ID, SERVICE_ID, SERVICE_ORDER_ID, CLIENT_ID) values (s_x_t_order.NEXTVAL, 9932110152,  37,  7732110152,  432110152 );insert into x_mv_oebs_receipts_2(TMP_ID, INVOICE_EID, SUM, DT, DOC_DATE, COMISS_DATE, PAYMENT_NUMBER, SOURCE_TYPE) values (s_x_mv_oebs_receipts_2.NEXTVAL, 'Б-32110152-1', 30000, date'2020-01-31',date'2020-01-31', null, '888432110152' ,'PAYCASH');insert into x_yt_ar_direct_domain_stats (ID,IS_GRAY,DOMAIN,IS_BLACKLIST,SERVICE_ID,COST,BILLING_EXPORT_ID,FROM_DT,TILL_DT,SERVICE_ORDER_ID) values(s_x_yt_ar_direct_domain_stats.NEXTVAL, 0, 'a32110152', 0,37,3330000000,7732110152,  date'2020-01-01',to_date('2020-01-31'||' '||'23:59:59','YYYY-MM-DD HH24:MI:SS'),7732110152);</v>
      </c>
    </row>
    <row r="168" spans="1:73" s="195" customFormat="1" x14ac:dyDescent="0.35">
      <c r="A168" s="127">
        <v>44</v>
      </c>
      <c r="B168" s="178"/>
      <c r="C168" s="42" t="str">
        <f t="shared" si="132"/>
        <v>1210000044</v>
      </c>
      <c r="D168" s="42" t="str">
        <f t="shared" si="133"/>
        <v>1210000044/20</v>
      </c>
      <c r="E168" s="43" t="str">
        <f t="shared" si="134"/>
        <v>2020-01-01</v>
      </c>
      <c r="F168" s="43" t="str">
        <f t="shared" si="135"/>
        <v>2021-01-01</v>
      </c>
      <c r="G168" s="44" t="str">
        <f t="shared" si="136"/>
        <v>21210000044</v>
      </c>
      <c r="H168" s="45">
        <f t="shared" si="97"/>
        <v>2</v>
      </c>
      <c r="I168" s="179">
        <v>3</v>
      </c>
      <c r="J168" s="180">
        <f t="shared" si="162"/>
        <v>32110153</v>
      </c>
      <c r="K168" s="42" t="str">
        <f t="shared" si="137"/>
        <v>Б-32110153-1</v>
      </c>
      <c r="L168" s="43" t="str">
        <f t="shared" si="138"/>
        <v>2020-01-01</v>
      </c>
      <c r="M168" s="42" t="s">
        <v>87</v>
      </c>
      <c r="N168" s="181">
        <f t="shared" si="139"/>
        <v>60000</v>
      </c>
      <c r="O168" s="42" t="s">
        <v>88</v>
      </c>
      <c r="P168" s="179">
        <v>1</v>
      </c>
      <c r="Q168" s="42">
        <v>20</v>
      </c>
      <c r="R168" s="182">
        <f>S168</f>
        <v>7</v>
      </c>
      <c r="S168" s="182">
        <v>7</v>
      </c>
      <c r="T168" s="52" t="str">
        <f t="shared" si="141"/>
        <v>4321101531</v>
      </c>
      <c r="U168" s="183" t="str">
        <f t="shared" si="142"/>
        <v>43211015311</v>
      </c>
      <c r="V168" s="42">
        <v>1</v>
      </c>
      <c r="W168" s="43" t="str">
        <f t="shared" ca="1" si="143"/>
        <v>2020-01-05</v>
      </c>
      <c r="X168" s="42"/>
      <c r="Y168" s="185">
        <v>60000</v>
      </c>
      <c r="Z168" s="185">
        <f t="shared" si="144"/>
        <v>10000</v>
      </c>
      <c r="AA168" s="42">
        <v>0</v>
      </c>
      <c r="AB168" s="186" t="s">
        <v>89</v>
      </c>
      <c r="AC168" s="185">
        <f t="shared" si="145"/>
        <v>60000</v>
      </c>
      <c r="AD168" s="45">
        <v>0</v>
      </c>
      <c r="AE168" s="52" t="str">
        <f t="shared" si="163"/>
        <v>432110153</v>
      </c>
      <c r="AF168" s="187">
        <f t="shared" si="146"/>
        <v>50000</v>
      </c>
      <c r="AG168" s="240"/>
      <c r="AH168" s="58">
        <f t="shared" si="147"/>
        <v>50000</v>
      </c>
      <c r="AI168" s="60">
        <f t="shared" si="148"/>
        <v>60000</v>
      </c>
      <c r="AJ168" s="49" t="str">
        <f t="shared" si="149"/>
        <v>2020-01-31</v>
      </c>
      <c r="AK168" s="189" t="str">
        <f t="shared" si="150"/>
        <v>888432110153</v>
      </c>
      <c r="AL168" s="45" t="str">
        <f t="shared" si="151"/>
        <v>12100000441</v>
      </c>
      <c r="AM168" s="190"/>
      <c r="AN168" s="190"/>
      <c r="AO168" s="45" t="s">
        <v>89</v>
      </c>
      <c r="AP168" s="145" t="s">
        <v>89</v>
      </c>
      <c r="AQ168" s="45"/>
      <c r="AR168" s="45"/>
      <c r="AS168" s="191" t="str">
        <f t="shared" si="152"/>
        <v>888432110153</v>
      </c>
      <c r="AT168" s="189" t="str">
        <f t="shared" si="153"/>
        <v>5532110153</v>
      </c>
      <c r="AU168" s="183" t="str">
        <f t="shared" si="154"/>
        <v>9932110153</v>
      </c>
      <c r="AV168" s="183">
        <f t="shared" si="155"/>
        <v>7</v>
      </c>
      <c r="AW168" s="183" t="str">
        <f t="shared" si="156"/>
        <v>7732110153</v>
      </c>
      <c r="AX168" s="147" t="str">
        <f t="shared" si="157"/>
        <v>77432110153</v>
      </c>
      <c r="AY168" s="183">
        <v>0</v>
      </c>
      <c r="AZ168" s="183">
        <v>0</v>
      </c>
      <c r="BA168" s="43" t="str">
        <f t="shared" si="158"/>
        <v>2020-01-01</v>
      </c>
      <c r="BB168" s="43" t="str">
        <f t="shared" si="159"/>
        <v>2020-01-31</v>
      </c>
      <c r="BC168" s="192" t="s">
        <v>90</v>
      </c>
      <c r="BD168" s="44" t="str">
        <f t="shared" si="160"/>
        <v>a32110153</v>
      </c>
      <c r="BE168" s="189"/>
      <c r="BF168" s="189"/>
      <c r="BG168" s="186"/>
      <c r="BH168" s="149"/>
      <c r="BI168" s="149"/>
      <c r="BJ168" s="149"/>
      <c r="BK168" s="149"/>
      <c r="BL168" s="149"/>
      <c r="BM168" s="149"/>
      <c r="BN168" s="149"/>
      <c r="BO168" s="241" t="s">
        <v>171</v>
      </c>
      <c r="BP168" s="328">
        <v>7</v>
      </c>
      <c r="BQ168" s="248">
        <f>SUM(AF168:AF172)</f>
        <v>162499.16666666666</v>
      </c>
      <c r="BR168" s="249">
        <v>0</v>
      </c>
      <c r="BS168" s="249">
        <f>BR168</f>
        <v>0</v>
      </c>
      <c r="BU168" s="357" t="str">
        <f t="shared" ca="1" si="161"/>
        <v>insert into x_t_contract2(TMP_ID,ID,EXTERNAL_ID,CLIENT_ID) values(s_x_t_contract2.NEXTVAL, 1210000044, '1210000044/20',21210000044);insert into x_t_contract_collateral(TMP_ID,ID,CONTRACT2_ID,DT,IS_SIGNED) values(s_x_t_contract_collateral.NEXTVAL, 12100000441, 1210000044, date'2020-01-01', date'2020-01-01');insert into x_mv_contract_signed_attr (TMP_ID,CONTRACT_ID,COLLATERAL_ID,CODE,VALUE_DT) values (s_x_mv_contract_signed_attr.NEXTVAL, 1210000044, 12100000441,'FINISH_DT' ,date'2021-01-01');insert into x_mv_contract_signed_attr_hist(TMP_ID,VALUE_NUM,UPDATE_DT,CONTRACT2_ID,CODE,CL_DT,STAMP,DT) values(s_x_mv_contract_signed_attr_hist.NEXTVAL, 1, date'2020-01-01', 1210000044,'FIRM',date'2020-01-01',888432110153,date'2020-01-01');insert into x_mv_contract_signed_attr_hist(TMP_ID,VALUE_NUM,UPDATE_DT,CONTRACT2_ID,CODE,CL_DT,STAMP,DT) values(s_x_mv_contract_signed_attr_hist.NEXTVAL, 2, date'2020-01-01', 1210000044,'WHOLESALE_AGENT_PREMIUM_AWARDS_SCALE_TYPE',date'2020-01-01',888432110153,date'2020-01-01');insert into x_mv_contract_signed_attr_hist(TMP_ID,VALUE_NUM,UPDATE_DT,CONTRACT2_ID,CODE,CL_DT,STAMP,DT) values(s_x_mv_contract_signed_attr_hist.NEXTVAL, 3, date'2020-01-01', 1210000044,'PAYMENT_TYPE',date'2020-01-01',888432110153,date'2020-01-01');insert into x_t_invoice (TMP_ID,ID,DT, CLIENT_ID,EXTERNAL_ID,CONTRACT_ID,TOTAL_SUM,CURRENCY,DISCOUNT_TYPE,COMMISSION_TYPE,TYPE,LOYAL_CLIENTS,NDS,NDS_PCT,PERSON_ID) values (s_x_t_invoice.NEXTVAL, 32110153, date'2020-01-01',21210000044,'Б-32110153-1',1210000044,60000,'RUR',7,7,'y_invoice',0,1,20, 77432110153);insert into x_t_person (TMP_ID,ID) values (s_x_t_person.NEXTVAL, 77432110153);insert into x_t_act_internal(TMP_ID,ID,DT,CLIENT_ID,INVOICE_ID,HIDDEN,AMOUNT,EXTERNAL_ID,PAYMENT_TERM_DT,IS_LOYAL,TYPE) values (s_x_t_act_internal.NEXTVAL, 4321101531,date'2020-01-05',21210000044, 32110153    ,1,  60000  ,'43211015311',null, 0,'generic');insert into x_t_act_trans(TMP_ID, ACT_ID, CONSUME_ID, AMOUNT, AMOUNT_NDS, AMOUNT_NSP, NETTING, COMMISSION_TYPE) values (s_x_t_act_trans.NEXTVAL, 4321101531,  5532110153, 60000, 10000,  0,null, 7);insert into x_t_consume (TMP_ID, ID, PARENT_ORDER_ID) values (s_x_t_consume.NEXTVAL, 5532110153,  9932110153);insert into x_t_order(TMP_ID, ID, SERVICE_ID, SERVICE_ORDER_ID, CLIENT_ID) values (s_x_t_order.NEXTVAL, 9932110153,  7,  7732110153,  432110153 );insert into x_mv_oebs_receipts_2(TMP_ID, INVOICE_EID, SUM, DT, DOC_DATE, COMISS_DATE, PAYMENT_NUMBER, SOURCE_TYPE) values (s_x_mv_oebs_receipts_2.NEXTVAL, 'Б-32110153-1', 60000, date'2020-01-31',date'2020-01-31', null, '888432110153' ,'PAYCASH');insert into x_yt_ar_direct_domain_stats (ID,IS_GRAY,DOMAIN,IS_BLACKLIST,SERVICE_ID,COST,BILLING_EXPORT_ID,FROM_DT,TILL_DT,SERVICE_ORDER_ID) values(s_x_yt_ar_direct_domain_stats.NEXTVAL, 0, 'a32110153', 0,7,3330000000,7732110153,  date'2020-01-01',to_date('2020-01-31'||' '||'23:59:59','YYYY-MM-DD HH24:MI:SS'),7732110153);</v>
      </c>
    </row>
    <row r="169" spans="1:73" s="195" customFormat="1" x14ac:dyDescent="0.35">
      <c r="A169" s="127">
        <v>44</v>
      </c>
      <c r="B169" s="178"/>
      <c r="C169" s="42" t="str">
        <f t="shared" si="132"/>
        <v>1210000044</v>
      </c>
      <c r="D169" s="42" t="str">
        <f t="shared" si="133"/>
        <v>1210000044/20</v>
      </c>
      <c r="E169" s="43" t="str">
        <f t="shared" si="134"/>
        <v>2020-01-01</v>
      </c>
      <c r="F169" s="43" t="str">
        <f t="shared" si="135"/>
        <v>2021-01-01</v>
      </c>
      <c r="G169" s="44" t="str">
        <f t="shared" si="136"/>
        <v>21210000044</v>
      </c>
      <c r="H169" s="45">
        <f t="shared" si="97"/>
        <v>2</v>
      </c>
      <c r="I169" s="179">
        <v>3</v>
      </c>
      <c r="J169" s="180">
        <f t="shared" si="162"/>
        <v>32110154</v>
      </c>
      <c r="K169" s="42" t="str">
        <f t="shared" si="137"/>
        <v>Б-32110154-1</v>
      </c>
      <c r="L169" s="43" t="str">
        <f t="shared" si="138"/>
        <v>2020-01-01</v>
      </c>
      <c r="M169" s="42" t="s">
        <v>87</v>
      </c>
      <c r="N169" s="181">
        <f t="shared" si="139"/>
        <v>60000</v>
      </c>
      <c r="O169" s="42" t="s">
        <v>88</v>
      </c>
      <c r="P169" s="179">
        <v>1</v>
      </c>
      <c r="Q169" s="42">
        <v>20</v>
      </c>
      <c r="R169" s="182">
        <f>S169</f>
        <v>7</v>
      </c>
      <c r="S169" s="182">
        <v>7</v>
      </c>
      <c r="T169" s="52" t="str">
        <f t="shared" si="141"/>
        <v>4321101541</v>
      </c>
      <c r="U169" s="183" t="str">
        <f t="shared" si="142"/>
        <v>43211015411</v>
      </c>
      <c r="V169" s="42">
        <v>1</v>
      </c>
      <c r="W169" s="43" t="str">
        <f t="shared" ca="1" si="143"/>
        <v>2020-01-07</v>
      </c>
      <c r="X169" s="42"/>
      <c r="Y169" s="185">
        <v>60000</v>
      </c>
      <c r="Z169" s="185">
        <f t="shared" si="144"/>
        <v>10000</v>
      </c>
      <c r="AA169" s="42">
        <v>0</v>
      </c>
      <c r="AB169" s="186" t="s">
        <v>89</v>
      </c>
      <c r="AC169" s="185">
        <f t="shared" si="145"/>
        <v>60000</v>
      </c>
      <c r="AD169" s="45">
        <v>0</v>
      </c>
      <c r="AE169" s="52" t="str">
        <f t="shared" si="163"/>
        <v>432110154</v>
      </c>
      <c r="AF169" s="187">
        <f t="shared" si="146"/>
        <v>50000</v>
      </c>
      <c r="AG169" s="240"/>
      <c r="AH169" s="58">
        <f t="shared" si="147"/>
        <v>50000</v>
      </c>
      <c r="AI169" s="60">
        <f t="shared" si="148"/>
        <v>60000</v>
      </c>
      <c r="AJ169" s="49" t="str">
        <f t="shared" si="149"/>
        <v>2020-01-31</v>
      </c>
      <c r="AK169" s="189" t="str">
        <f t="shared" si="150"/>
        <v>888432110154</v>
      </c>
      <c r="AL169" s="45" t="str">
        <f t="shared" si="151"/>
        <v>12100000441</v>
      </c>
      <c r="AM169" s="190"/>
      <c r="AN169" s="190"/>
      <c r="AO169" s="45" t="s">
        <v>89</v>
      </c>
      <c r="AP169" s="145" t="s">
        <v>89</v>
      </c>
      <c r="AQ169" s="45"/>
      <c r="AR169" s="45"/>
      <c r="AS169" s="191" t="str">
        <f t="shared" si="152"/>
        <v>888432110154</v>
      </c>
      <c r="AT169" s="189" t="str">
        <f t="shared" si="153"/>
        <v>5532110154</v>
      </c>
      <c r="AU169" s="183" t="str">
        <f t="shared" si="154"/>
        <v>9932110154</v>
      </c>
      <c r="AV169" s="183">
        <f t="shared" si="155"/>
        <v>7</v>
      </c>
      <c r="AW169" s="183" t="str">
        <f t="shared" si="156"/>
        <v>7732110154</v>
      </c>
      <c r="AX169" s="147" t="str">
        <f t="shared" si="157"/>
        <v>77432110154</v>
      </c>
      <c r="AY169" s="183">
        <v>0</v>
      </c>
      <c r="AZ169" s="183">
        <v>0</v>
      </c>
      <c r="BA169" s="43" t="str">
        <f t="shared" si="158"/>
        <v>2020-01-01</v>
      </c>
      <c r="BB169" s="43" t="str">
        <f t="shared" si="159"/>
        <v>2020-01-31</v>
      </c>
      <c r="BC169" s="192" t="s">
        <v>90</v>
      </c>
      <c r="BD169" s="44" t="str">
        <f t="shared" si="160"/>
        <v>a32110154</v>
      </c>
      <c r="BE169" s="189"/>
      <c r="BF169" s="189"/>
      <c r="BG169" s="186"/>
      <c r="BH169" s="149"/>
      <c r="BI169" s="149"/>
      <c r="BJ169" s="149"/>
      <c r="BK169" s="149"/>
      <c r="BL169" s="149"/>
      <c r="BM169" s="149"/>
      <c r="BN169" s="149"/>
      <c r="BO169" s="243" t="s">
        <v>172</v>
      </c>
      <c r="BP169" s="328">
        <v>1</v>
      </c>
      <c r="BQ169" s="242">
        <f>AF173</f>
        <v>12500</v>
      </c>
      <c r="BR169" s="249">
        <v>0</v>
      </c>
      <c r="BS169" s="249">
        <f>BR169</f>
        <v>0</v>
      </c>
      <c r="BU169" s="357" t="str">
        <f t="shared" ca="1" si="161"/>
        <v>insert into x_t_invoice (TMP_ID,ID,DT, CLIENT_ID,EXTERNAL_ID,CONTRACT_ID,TOTAL_SUM,CURRENCY,DISCOUNT_TYPE,COMMISSION_TYPE,TYPE,LOYAL_CLIENTS,NDS,NDS_PCT,PERSON_ID) values (s_x_t_invoice.NEXTVAL, 32110154, date'2020-01-01',21210000044,'Б-32110154-1',1210000044,60000,'RUR',7,7,'y_invoice',0,1,20, 77432110154);insert into x_t_person (TMP_ID,ID) values (s_x_t_person.NEXTVAL, 77432110154);insert into x_t_act_internal(TMP_ID,ID,DT,CLIENT_ID,INVOICE_ID,HIDDEN,AMOUNT,EXTERNAL_ID,PAYMENT_TERM_DT,IS_LOYAL,TYPE) values (s_x_t_act_internal.NEXTVAL, 4321101541,date'2020-01-07',21210000044, 32110154    ,1,  60000  ,'43211015411',null, 0,'generic');insert into x_t_act_trans(TMP_ID, ACT_ID, CONSUME_ID, AMOUNT, AMOUNT_NDS, AMOUNT_NSP, NETTING, COMMISSION_TYPE) values (s_x_t_act_trans.NEXTVAL, 4321101541,  5532110154, 60000, 10000,  0,null, 7);insert into x_t_consume (TMP_ID, ID, PARENT_ORDER_ID) values (s_x_t_consume.NEXTVAL, 5532110154,  9932110154);insert into x_t_order(TMP_ID, ID, SERVICE_ID, SERVICE_ORDER_ID, CLIENT_ID) values (s_x_t_order.NEXTVAL, 9932110154,  7,  7732110154,  432110154 );insert into x_mv_oebs_receipts_2(TMP_ID, INVOICE_EID, SUM, DT, DOC_DATE, COMISS_DATE, PAYMENT_NUMBER, SOURCE_TYPE) values (s_x_mv_oebs_receipts_2.NEXTVAL, 'Б-32110154-1', 60000, date'2020-01-31',date'2020-01-31', null, '888432110154' ,'PAYCASH');insert into x_yt_ar_direct_domain_stats (ID,IS_GRAY,DOMAIN,IS_BLACKLIST,SERVICE_ID,COST,BILLING_EXPORT_ID,FROM_DT,TILL_DT,SERVICE_ORDER_ID) values(s_x_yt_ar_direct_domain_stats.NEXTVAL, 0, 'a32110154', 0,7,3330000000,7732110154,  date'2020-01-01',to_date('2020-01-31'||' '||'23:59:59','YYYY-MM-DD HH24:MI:SS'),7732110154);</v>
      </c>
    </row>
    <row r="170" spans="1:73" s="195" customFormat="1" x14ac:dyDescent="0.35">
      <c r="A170" s="127">
        <v>44</v>
      </c>
      <c r="B170" s="178"/>
      <c r="C170" s="42" t="str">
        <f t="shared" si="132"/>
        <v>1210000044</v>
      </c>
      <c r="D170" s="42" t="str">
        <f t="shared" si="133"/>
        <v>1210000044/20</v>
      </c>
      <c r="E170" s="43" t="str">
        <f t="shared" si="134"/>
        <v>2020-01-01</v>
      </c>
      <c r="F170" s="43" t="str">
        <f t="shared" si="135"/>
        <v>2021-01-01</v>
      </c>
      <c r="G170" s="44" t="str">
        <f t="shared" si="136"/>
        <v>21210000044</v>
      </c>
      <c r="H170" s="45">
        <f t="shared" si="97"/>
        <v>2</v>
      </c>
      <c r="I170" s="179">
        <v>3</v>
      </c>
      <c r="J170" s="180">
        <f t="shared" si="162"/>
        <v>32110155</v>
      </c>
      <c r="K170" s="42" t="str">
        <f t="shared" si="137"/>
        <v>Б-32110155-1</v>
      </c>
      <c r="L170" s="43" t="str">
        <f t="shared" si="138"/>
        <v>2020-01-01</v>
      </c>
      <c r="M170" s="42" t="s">
        <v>87</v>
      </c>
      <c r="N170" s="181">
        <f t="shared" si="139"/>
        <v>30000</v>
      </c>
      <c r="O170" s="42" t="s">
        <v>88</v>
      </c>
      <c r="P170" s="179">
        <v>1</v>
      </c>
      <c r="Q170" s="42">
        <v>20</v>
      </c>
      <c r="R170" s="182">
        <f>S170</f>
        <v>7</v>
      </c>
      <c r="S170" s="182">
        <v>7</v>
      </c>
      <c r="T170" s="52" t="str">
        <f t="shared" si="141"/>
        <v>4321101551</v>
      </c>
      <c r="U170" s="183" t="str">
        <f t="shared" si="142"/>
        <v>43211015511</v>
      </c>
      <c r="V170" s="42">
        <v>1</v>
      </c>
      <c r="W170" s="43" t="str">
        <f t="shared" ca="1" si="143"/>
        <v>2020-01-07</v>
      </c>
      <c r="X170" s="42"/>
      <c r="Y170" s="185">
        <v>30000</v>
      </c>
      <c r="Z170" s="185">
        <f t="shared" si="144"/>
        <v>5000</v>
      </c>
      <c r="AA170" s="42">
        <v>0</v>
      </c>
      <c r="AB170" s="186" t="s">
        <v>89</v>
      </c>
      <c r="AC170" s="185">
        <f t="shared" si="145"/>
        <v>30000</v>
      </c>
      <c r="AD170" s="45">
        <v>0</v>
      </c>
      <c r="AE170" s="52" t="str">
        <f t="shared" si="163"/>
        <v>432110155</v>
      </c>
      <c r="AF170" s="187">
        <f t="shared" si="146"/>
        <v>25000</v>
      </c>
      <c r="AG170" s="240"/>
      <c r="AH170" s="58">
        <f t="shared" si="147"/>
        <v>25000</v>
      </c>
      <c r="AI170" s="60">
        <f t="shared" si="148"/>
        <v>30000</v>
      </c>
      <c r="AJ170" s="49" t="str">
        <f t="shared" si="149"/>
        <v>2020-01-31</v>
      </c>
      <c r="AK170" s="189" t="str">
        <f t="shared" si="150"/>
        <v>888432110155</v>
      </c>
      <c r="AL170" s="45" t="str">
        <f t="shared" si="151"/>
        <v>12100000441</v>
      </c>
      <c r="AM170" s="190"/>
      <c r="AN170" s="190"/>
      <c r="AO170" s="45" t="s">
        <v>89</v>
      </c>
      <c r="AP170" s="145" t="s">
        <v>89</v>
      </c>
      <c r="AQ170" s="45"/>
      <c r="AR170" s="45"/>
      <c r="AS170" s="191" t="str">
        <f t="shared" si="152"/>
        <v>888432110155</v>
      </c>
      <c r="AT170" s="189" t="str">
        <f t="shared" si="153"/>
        <v>5532110155</v>
      </c>
      <c r="AU170" s="183" t="str">
        <f t="shared" si="154"/>
        <v>9932110155</v>
      </c>
      <c r="AV170" s="183">
        <f t="shared" si="155"/>
        <v>7</v>
      </c>
      <c r="AW170" s="183" t="str">
        <f t="shared" si="156"/>
        <v>7732110155</v>
      </c>
      <c r="AX170" s="147" t="str">
        <f t="shared" si="157"/>
        <v>77432110155</v>
      </c>
      <c r="AY170" s="183">
        <v>0</v>
      </c>
      <c r="AZ170" s="183">
        <v>0</v>
      </c>
      <c r="BA170" s="43" t="str">
        <f t="shared" si="158"/>
        <v>2020-01-01</v>
      </c>
      <c r="BB170" s="43" t="str">
        <f t="shared" si="159"/>
        <v>2020-01-31</v>
      </c>
      <c r="BC170" s="192" t="s">
        <v>90</v>
      </c>
      <c r="BD170" s="44" t="str">
        <f t="shared" si="160"/>
        <v>a32110155</v>
      </c>
      <c r="BE170" s="189"/>
      <c r="BF170" s="189"/>
      <c r="BG170" s="186"/>
      <c r="BH170" s="149"/>
      <c r="BI170" s="149"/>
      <c r="BJ170" s="149"/>
      <c r="BK170" s="149"/>
      <c r="BL170" s="149"/>
      <c r="BM170" s="149"/>
      <c r="BN170" s="149"/>
      <c r="BO170" s="330"/>
      <c r="BP170" s="328">
        <v>37</v>
      </c>
      <c r="BQ170" s="242">
        <f>AF174</f>
        <v>25000</v>
      </c>
      <c r="BR170" s="249">
        <v>0</v>
      </c>
      <c r="BS170" s="249">
        <f>BR170</f>
        <v>0</v>
      </c>
      <c r="BU170" s="357" t="str">
        <f t="shared" ca="1" si="161"/>
        <v>insert into x_t_invoice (TMP_ID,ID,DT, CLIENT_ID,EXTERNAL_ID,CONTRACT_ID,TOTAL_SUM,CURRENCY,DISCOUNT_TYPE,COMMISSION_TYPE,TYPE,LOYAL_CLIENTS,NDS,NDS_PCT,PERSON_ID) values (s_x_t_invoice.NEXTVAL, 32110155, date'2020-01-01',21210000044,'Б-32110155-1',1210000044,30000,'RUR',7,7,'y_invoice',0,1,20, 77432110155);insert into x_t_person (TMP_ID,ID) values (s_x_t_person.NEXTVAL, 77432110155);insert into x_t_act_internal(TMP_ID,ID,DT,CLIENT_ID,INVOICE_ID,HIDDEN,AMOUNT,EXTERNAL_ID,PAYMENT_TERM_DT,IS_LOYAL,TYPE) values (s_x_t_act_internal.NEXTVAL, 4321101551,date'2020-01-07',21210000044, 32110155    ,1,  30000  ,'43211015511',null, 0,'generic');insert into x_t_act_trans(TMP_ID, ACT_ID, CONSUME_ID, AMOUNT, AMOUNT_NDS, AMOUNT_NSP, NETTING, COMMISSION_TYPE) values (s_x_t_act_trans.NEXTVAL, 4321101551,  5532110155, 30000, 5000,  0,null, 7);insert into x_t_consume (TMP_ID, ID, PARENT_ORDER_ID) values (s_x_t_consume.NEXTVAL, 5532110155,  9932110155);insert into x_t_order(TMP_ID, ID, SERVICE_ID, SERVICE_ORDER_ID, CLIENT_ID) values (s_x_t_order.NEXTVAL, 9932110155,  7,  7732110155,  432110155 );insert into x_mv_oebs_receipts_2(TMP_ID, INVOICE_EID, SUM, DT, DOC_DATE, COMISS_DATE, PAYMENT_NUMBER, SOURCE_TYPE) values (s_x_mv_oebs_receipts_2.NEXTVAL, 'Б-32110155-1', 30000, date'2020-01-31',date'2020-01-31', null, '888432110155' ,'PAYCASH');insert into x_yt_ar_direct_domain_stats (ID,IS_GRAY,DOMAIN,IS_BLACKLIST,SERVICE_ID,COST,BILLING_EXPORT_ID,FROM_DT,TILL_DT,SERVICE_ORDER_ID) values(s_x_yt_ar_direct_domain_stats.NEXTVAL, 0, 'a32110155', 0,7,3330000000,7732110155,  date'2020-01-01',to_date('2020-01-31'||' '||'23:59:59','YYYY-MM-DD HH24:MI:SS'),7732110155);</v>
      </c>
    </row>
    <row r="171" spans="1:73" s="195" customFormat="1" x14ac:dyDescent="0.35">
      <c r="A171" s="127">
        <v>44</v>
      </c>
      <c r="B171" s="178"/>
      <c r="C171" s="42" t="str">
        <f t="shared" si="132"/>
        <v>1210000044</v>
      </c>
      <c r="D171" s="42" t="str">
        <f t="shared" si="133"/>
        <v>1210000044/20</v>
      </c>
      <c r="E171" s="43" t="str">
        <f t="shared" si="134"/>
        <v>2020-01-01</v>
      </c>
      <c r="F171" s="43" t="str">
        <f t="shared" si="135"/>
        <v>2021-01-01</v>
      </c>
      <c r="G171" s="44" t="str">
        <f t="shared" si="136"/>
        <v>21210000044</v>
      </c>
      <c r="H171" s="45">
        <f t="shared" si="97"/>
        <v>2</v>
      </c>
      <c r="I171" s="179">
        <v>3</v>
      </c>
      <c r="J171" s="180">
        <f t="shared" si="162"/>
        <v>32110156</v>
      </c>
      <c r="K171" s="42" t="str">
        <f t="shared" si="137"/>
        <v>Б-32110156-1</v>
      </c>
      <c r="L171" s="43" t="str">
        <f t="shared" si="138"/>
        <v>2020-01-01</v>
      </c>
      <c r="M171" s="42" t="s">
        <v>87</v>
      </c>
      <c r="N171" s="181">
        <f t="shared" si="139"/>
        <v>15000</v>
      </c>
      <c r="O171" s="42" t="s">
        <v>88</v>
      </c>
      <c r="P171" s="179">
        <v>1</v>
      </c>
      <c r="Q171" s="42">
        <v>20</v>
      </c>
      <c r="R171" s="182">
        <f>S171</f>
        <v>7</v>
      </c>
      <c r="S171" s="182">
        <v>7</v>
      </c>
      <c r="T171" s="52" t="str">
        <f t="shared" si="141"/>
        <v>4321101561</v>
      </c>
      <c r="U171" s="183" t="str">
        <f t="shared" si="142"/>
        <v>43211015611</v>
      </c>
      <c r="V171" s="42">
        <v>1</v>
      </c>
      <c r="W171" s="43" t="str">
        <f t="shared" ca="1" si="143"/>
        <v>2020-01-05</v>
      </c>
      <c r="X171" s="42"/>
      <c r="Y171" s="185">
        <v>15000</v>
      </c>
      <c r="Z171" s="185">
        <f t="shared" si="144"/>
        <v>2500</v>
      </c>
      <c r="AA171" s="42">
        <v>0</v>
      </c>
      <c r="AB171" s="186" t="s">
        <v>89</v>
      </c>
      <c r="AC171" s="185">
        <f t="shared" si="145"/>
        <v>15000</v>
      </c>
      <c r="AD171" s="45">
        <v>0</v>
      </c>
      <c r="AE171" s="52" t="str">
        <f t="shared" si="163"/>
        <v>432110156</v>
      </c>
      <c r="AF171" s="187">
        <f>Y171-Z171</f>
        <v>12500</v>
      </c>
      <c r="AG171" s="240"/>
      <c r="AH171" s="58">
        <f t="shared" si="147"/>
        <v>12500</v>
      </c>
      <c r="AI171" s="60">
        <f t="shared" si="148"/>
        <v>15000</v>
      </c>
      <c r="AJ171" s="49" t="str">
        <f t="shared" si="149"/>
        <v>2020-01-31</v>
      </c>
      <c r="AK171" s="189" t="str">
        <f t="shared" si="150"/>
        <v>888432110156</v>
      </c>
      <c r="AL171" s="45" t="str">
        <f t="shared" si="151"/>
        <v>12100000441</v>
      </c>
      <c r="AM171" s="190"/>
      <c r="AN171" s="190"/>
      <c r="AO171" s="45" t="s">
        <v>89</v>
      </c>
      <c r="AP171" s="145" t="s">
        <v>89</v>
      </c>
      <c r="AQ171" s="45"/>
      <c r="AR171" s="45"/>
      <c r="AS171" s="191" t="str">
        <f t="shared" si="152"/>
        <v>888432110156</v>
      </c>
      <c r="AT171" s="189" t="str">
        <f t="shared" si="153"/>
        <v>5532110156</v>
      </c>
      <c r="AU171" s="183" t="str">
        <f t="shared" si="154"/>
        <v>9932110156</v>
      </c>
      <c r="AV171" s="183">
        <f t="shared" si="155"/>
        <v>7</v>
      </c>
      <c r="AW171" s="183" t="str">
        <f t="shared" si="156"/>
        <v>7732110156</v>
      </c>
      <c r="AX171" s="147" t="str">
        <f t="shared" si="157"/>
        <v>77432110156</v>
      </c>
      <c r="AY171" s="183">
        <v>0</v>
      </c>
      <c r="AZ171" s="183">
        <v>0</v>
      </c>
      <c r="BA171" s="43" t="str">
        <f t="shared" si="158"/>
        <v>2020-01-01</v>
      </c>
      <c r="BB171" s="43" t="str">
        <f t="shared" si="159"/>
        <v>2020-01-31</v>
      </c>
      <c r="BC171" s="192" t="s">
        <v>90</v>
      </c>
      <c r="BD171" s="44" t="str">
        <f t="shared" si="160"/>
        <v>a32110156</v>
      </c>
      <c r="BE171" s="189"/>
      <c r="BF171" s="189"/>
      <c r="BG171" s="186"/>
      <c r="BH171" s="149"/>
      <c r="BI171" s="149"/>
      <c r="BJ171" s="149"/>
      <c r="BK171" s="149"/>
      <c r="BL171" s="149"/>
      <c r="BM171" s="149"/>
      <c r="BN171" s="149"/>
      <c r="BO171" s="247">
        <f>SUM(AF168:AF174)</f>
        <v>199999.16666666666</v>
      </c>
      <c r="BP171" s="328"/>
      <c r="BQ171" s="181"/>
      <c r="BR171" s="196"/>
      <c r="BS171" s="196"/>
      <c r="BU171" s="357" t="str">
        <f t="shared" ca="1" si="161"/>
        <v>insert into x_t_invoice (TMP_ID,ID,DT, CLIENT_ID,EXTERNAL_ID,CONTRACT_ID,TOTAL_SUM,CURRENCY,DISCOUNT_TYPE,COMMISSION_TYPE,TYPE,LOYAL_CLIENTS,NDS,NDS_PCT,PERSON_ID) values (s_x_t_invoice.NEXTVAL, 32110156, date'2020-01-01',21210000044,'Б-32110156-1',1210000044,15000,'RUR',7,7,'y_invoice',0,1,20, 77432110156);insert into x_t_person (TMP_ID,ID) values (s_x_t_person.NEXTVAL, 77432110156);insert into x_t_act_internal(TMP_ID,ID,DT,CLIENT_ID,INVOICE_ID,HIDDEN,AMOUNT,EXTERNAL_ID,PAYMENT_TERM_DT,IS_LOYAL,TYPE) values (s_x_t_act_internal.NEXTVAL, 4321101561,date'2020-01-05',21210000044, 32110156    ,1,  15000  ,'43211015611',null, 0,'generic');insert into x_t_act_trans(TMP_ID, ACT_ID, CONSUME_ID, AMOUNT, AMOUNT_NDS, AMOUNT_NSP, NETTING, COMMISSION_TYPE) values (s_x_t_act_trans.NEXTVAL, 4321101561,  5532110156, 15000, 2500,  0,null, 7);insert into x_t_consume (TMP_ID, ID, PARENT_ORDER_ID) values (s_x_t_consume.NEXTVAL, 5532110156,  9932110156);insert into x_t_order(TMP_ID, ID, SERVICE_ID, SERVICE_ORDER_ID, CLIENT_ID) values (s_x_t_order.NEXTVAL, 9932110156,  7,  7732110156,  432110156 );insert into x_mv_oebs_receipts_2(TMP_ID, INVOICE_EID, SUM, DT, DOC_DATE, COMISS_DATE, PAYMENT_NUMBER, SOURCE_TYPE) values (s_x_mv_oebs_receipts_2.NEXTVAL, 'Б-32110156-1', 15000, date'2020-01-31',date'2020-01-31', null, '888432110156' ,'PAYCASH');insert into x_yt_ar_direct_domain_stats (ID,IS_GRAY,DOMAIN,IS_BLACKLIST,SERVICE_ID,COST,BILLING_EXPORT_ID,FROM_DT,TILL_DT,SERVICE_ORDER_ID) values(s_x_yt_ar_direct_domain_stats.NEXTVAL, 0, 'a32110156', 0,7,3330000000,7732110156,  date'2020-01-01',to_date('2020-01-31'||' '||'23:59:59','YYYY-MM-DD HH24:MI:SS'),7732110156);</v>
      </c>
    </row>
    <row r="172" spans="1:73" s="195" customFormat="1" x14ac:dyDescent="0.35">
      <c r="A172" s="127">
        <v>44</v>
      </c>
      <c r="B172" s="178"/>
      <c r="C172" s="42" t="str">
        <f t="shared" si="132"/>
        <v>1210000044</v>
      </c>
      <c r="D172" s="42" t="str">
        <f t="shared" si="133"/>
        <v>1210000044/20</v>
      </c>
      <c r="E172" s="43" t="str">
        <f t="shared" si="134"/>
        <v>2020-01-01</v>
      </c>
      <c r="F172" s="43" t="str">
        <f t="shared" si="135"/>
        <v>2021-01-01</v>
      </c>
      <c r="G172" s="44" t="str">
        <f t="shared" si="136"/>
        <v>21210000044</v>
      </c>
      <c r="H172" s="45">
        <f t="shared" si="97"/>
        <v>2</v>
      </c>
      <c r="I172" s="179">
        <v>3</v>
      </c>
      <c r="J172" s="180">
        <f t="shared" si="162"/>
        <v>32110157</v>
      </c>
      <c r="K172" s="42" t="str">
        <f t="shared" si="137"/>
        <v>Б-32110157-1</v>
      </c>
      <c r="L172" s="43" t="str">
        <f t="shared" si="138"/>
        <v>2020-01-01</v>
      </c>
      <c r="M172" s="42" t="s">
        <v>87</v>
      </c>
      <c r="N172" s="181">
        <f t="shared" si="139"/>
        <v>29999</v>
      </c>
      <c r="O172" s="42" t="s">
        <v>88</v>
      </c>
      <c r="P172" s="179">
        <v>1</v>
      </c>
      <c r="Q172" s="42">
        <v>20</v>
      </c>
      <c r="R172" s="182">
        <f>S172</f>
        <v>7</v>
      </c>
      <c r="S172" s="182">
        <v>7</v>
      </c>
      <c r="T172" s="52" t="str">
        <f t="shared" si="141"/>
        <v>4321101571</v>
      </c>
      <c r="U172" s="183" t="str">
        <f t="shared" si="142"/>
        <v>43211015711</v>
      </c>
      <c r="V172" s="42">
        <v>1</v>
      </c>
      <c r="W172" s="43" t="str">
        <f t="shared" ca="1" si="143"/>
        <v>2020-01-05</v>
      </c>
      <c r="X172" s="42"/>
      <c r="Y172" s="250">
        <v>29999</v>
      </c>
      <c r="Z172" s="185">
        <f t="shared" si="144"/>
        <v>4999.8333333333321</v>
      </c>
      <c r="AA172" s="42">
        <v>0</v>
      </c>
      <c r="AB172" s="186" t="s">
        <v>89</v>
      </c>
      <c r="AC172" s="185">
        <f t="shared" si="145"/>
        <v>29999</v>
      </c>
      <c r="AD172" s="45">
        <v>0</v>
      </c>
      <c r="AE172" s="52" t="str">
        <f t="shared" si="163"/>
        <v>432110157</v>
      </c>
      <c r="AF172" s="187">
        <f>Y172-Z172</f>
        <v>24999.166666666668</v>
      </c>
      <c r="AG172" s="188"/>
      <c r="AH172" s="58">
        <f t="shared" si="147"/>
        <v>24999.166666666668</v>
      </c>
      <c r="AI172" s="60">
        <f t="shared" si="148"/>
        <v>29999</v>
      </c>
      <c r="AJ172" s="49" t="str">
        <f t="shared" si="149"/>
        <v>2020-01-31</v>
      </c>
      <c r="AK172" s="189" t="str">
        <f t="shared" si="150"/>
        <v>888432110157</v>
      </c>
      <c r="AL172" s="45" t="str">
        <f t="shared" si="151"/>
        <v>12100000441</v>
      </c>
      <c r="AM172" s="190"/>
      <c r="AN172" s="190"/>
      <c r="AO172" s="45" t="s">
        <v>89</v>
      </c>
      <c r="AP172" s="145" t="s">
        <v>89</v>
      </c>
      <c r="AQ172" s="45"/>
      <c r="AR172" s="45"/>
      <c r="AS172" s="191" t="str">
        <f t="shared" si="152"/>
        <v>888432110157</v>
      </c>
      <c r="AT172" s="189" t="str">
        <f t="shared" si="153"/>
        <v>5532110157</v>
      </c>
      <c r="AU172" s="183" t="str">
        <f t="shared" si="154"/>
        <v>9932110157</v>
      </c>
      <c r="AV172" s="183">
        <f t="shared" si="155"/>
        <v>7</v>
      </c>
      <c r="AW172" s="183" t="str">
        <f t="shared" si="156"/>
        <v>7732110157</v>
      </c>
      <c r="AX172" s="147" t="str">
        <f t="shared" si="157"/>
        <v>77432110157</v>
      </c>
      <c r="AY172" s="183">
        <v>0</v>
      </c>
      <c r="AZ172" s="183">
        <v>0</v>
      </c>
      <c r="BA172" s="43" t="str">
        <f t="shared" si="158"/>
        <v>2020-01-01</v>
      </c>
      <c r="BB172" s="43" t="str">
        <f t="shared" si="159"/>
        <v>2020-01-31</v>
      </c>
      <c r="BC172" s="192" t="s">
        <v>90</v>
      </c>
      <c r="BD172" s="44" t="str">
        <f t="shared" si="160"/>
        <v>a32110157</v>
      </c>
      <c r="BE172" s="189"/>
      <c r="BF172" s="189"/>
      <c r="BG172" s="186"/>
      <c r="BH172" s="149"/>
      <c r="BI172" s="149"/>
      <c r="BJ172" s="149"/>
      <c r="BK172" s="149"/>
      <c r="BL172" s="149"/>
      <c r="BM172" s="149"/>
      <c r="BN172" s="149"/>
      <c r="BO172" s="241"/>
      <c r="BP172" s="328"/>
      <c r="BQ172" s="181"/>
      <c r="BR172" s="196"/>
      <c r="BS172" s="196"/>
      <c r="BU172" s="357" t="str">
        <f t="shared" ca="1" si="161"/>
        <v>insert into x_t_invoice (TMP_ID,ID,DT, CLIENT_ID,EXTERNAL_ID,CONTRACT_ID,TOTAL_SUM,CURRENCY,DISCOUNT_TYPE,COMMISSION_TYPE,TYPE,LOYAL_CLIENTS,NDS,NDS_PCT,PERSON_ID) values (s_x_t_invoice.NEXTVAL, 32110157, date'2020-01-01',21210000044,'Б-32110157-1',1210000044,29999,'RUR',7,7,'y_invoice',0,1,20, 77432110157);insert into x_t_person (TMP_ID,ID) values (s_x_t_person.NEXTVAL, 77432110157);insert into x_t_act_internal(TMP_ID,ID,DT,CLIENT_ID,INVOICE_ID,HIDDEN,AMOUNT,EXTERNAL_ID,PAYMENT_TERM_DT,IS_LOYAL,TYPE) values (s_x_t_act_internal.NEXTVAL, 4321101571,date'2020-01-05',21210000044, 32110157    ,1,  29999  ,'43211015711',null, 0,'generic');insert into x_t_act_trans(TMP_ID, ACT_ID, CONSUME_ID, AMOUNT, AMOUNT_NDS, AMOUNT_NSP, NETTING, COMMISSION_TYPE) values (s_x_t_act_trans.NEXTVAL, 4321101571,  5532110157, 29999, 4999.83333333333,  0,null, 7);insert into x_t_consume (TMP_ID, ID, PARENT_ORDER_ID) values (s_x_t_consume.NEXTVAL, 5532110157,  9932110157);insert into x_t_order(TMP_ID, ID, SERVICE_ID, SERVICE_ORDER_ID, CLIENT_ID) values (s_x_t_order.NEXTVAL, 9932110157,  7,  7732110157,  432110157 );insert into x_mv_oebs_receipts_2(TMP_ID, INVOICE_EID, SUM, DT, DOC_DATE, COMISS_DATE, PAYMENT_NUMBER, SOURCE_TYPE) values (s_x_mv_oebs_receipts_2.NEXTVAL, 'Б-32110157-1', 29999, date'2020-01-31',date'2020-01-31', null, '888432110157' ,'PAYCASH');insert into x_yt_ar_direct_domain_stats (ID,IS_GRAY,DOMAIN,IS_BLACKLIST,SERVICE_ID,COST,BILLING_EXPORT_ID,FROM_DT,TILL_DT,SERVICE_ORDER_ID) values(s_x_yt_ar_direct_domain_stats.NEXTVAL, 0, 'a32110157', 0,7,3330000000,7732110157,  date'2020-01-01',to_date('2020-01-31'||' '||'23:59:59','YYYY-MM-DD HH24:MI:SS'),7732110157);</v>
      </c>
    </row>
    <row r="173" spans="1:73" s="195" customFormat="1" x14ac:dyDescent="0.35">
      <c r="A173" s="127">
        <v>44</v>
      </c>
      <c r="B173" s="178"/>
      <c r="C173" s="42" t="str">
        <f t="shared" si="132"/>
        <v>1210000044</v>
      </c>
      <c r="D173" s="42" t="str">
        <f t="shared" si="133"/>
        <v>1210000044/20</v>
      </c>
      <c r="E173" s="43" t="str">
        <f t="shared" si="134"/>
        <v>2020-01-01</v>
      </c>
      <c r="F173" s="43" t="str">
        <f t="shared" si="135"/>
        <v>2021-01-01</v>
      </c>
      <c r="G173" s="44" t="str">
        <f t="shared" si="136"/>
        <v>21210000044</v>
      </c>
      <c r="H173" s="45">
        <f t="shared" si="97"/>
        <v>2</v>
      </c>
      <c r="I173" s="179">
        <v>3</v>
      </c>
      <c r="J173" s="180">
        <f t="shared" si="162"/>
        <v>32110158</v>
      </c>
      <c r="K173" s="42" t="str">
        <f t="shared" si="137"/>
        <v>Б-32110158-1</v>
      </c>
      <c r="L173" s="43" t="str">
        <f t="shared" si="138"/>
        <v>2020-01-01</v>
      </c>
      <c r="M173" s="42" t="s">
        <v>87</v>
      </c>
      <c r="N173" s="181">
        <f t="shared" si="139"/>
        <v>15000</v>
      </c>
      <c r="O173" s="42" t="s">
        <v>88</v>
      </c>
      <c r="P173" s="179">
        <v>1</v>
      </c>
      <c r="Q173" s="42">
        <v>20</v>
      </c>
      <c r="R173" s="198">
        <v>1</v>
      </c>
      <c r="S173" s="198">
        <v>1</v>
      </c>
      <c r="T173" s="52" t="str">
        <f t="shared" si="141"/>
        <v>4321101581</v>
      </c>
      <c r="U173" s="183" t="str">
        <f t="shared" si="142"/>
        <v>43211015811</v>
      </c>
      <c r="V173" s="42">
        <v>1</v>
      </c>
      <c r="W173" s="43" t="str">
        <f t="shared" ca="1" si="143"/>
        <v>2020-01-06</v>
      </c>
      <c r="X173" s="42"/>
      <c r="Y173" s="185">
        <v>15000</v>
      </c>
      <c r="Z173" s="185">
        <f t="shared" si="144"/>
        <v>2500</v>
      </c>
      <c r="AA173" s="42">
        <v>0</v>
      </c>
      <c r="AB173" s="186" t="s">
        <v>89</v>
      </c>
      <c r="AC173" s="185">
        <f t="shared" si="145"/>
        <v>15000</v>
      </c>
      <c r="AD173" s="45">
        <v>0</v>
      </c>
      <c r="AE173" s="52" t="str">
        <f t="shared" si="163"/>
        <v>432110158</v>
      </c>
      <c r="AF173" s="187">
        <f>Y173-Z173</f>
        <v>12500</v>
      </c>
      <c r="AG173" s="240"/>
      <c r="AH173" s="58">
        <f t="shared" si="147"/>
        <v>12500</v>
      </c>
      <c r="AI173" s="60">
        <f>Y173</f>
        <v>15000</v>
      </c>
      <c r="AJ173" s="49" t="str">
        <f t="shared" si="149"/>
        <v>2020-01-31</v>
      </c>
      <c r="AK173" s="189" t="str">
        <f t="shared" si="150"/>
        <v>888432110158</v>
      </c>
      <c r="AL173" s="45" t="str">
        <f t="shared" si="151"/>
        <v>12100000441</v>
      </c>
      <c r="AM173" s="190"/>
      <c r="AN173" s="190"/>
      <c r="AO173" s="45" t="s">
        <v>89</v>
      </c>
      <c r="AP173" s="145" t="s">
        <v>89</v>
      </c>
      <c r="AQ173" s="45"/>
      <c r="AR173" s="45"/>
      <c r="AS173" s="191" t="str">
        <f t="shared" si="152"/>
        <v>888432110158</v>
      </c>
      <c r="AT173" s="189" t="str">
        <f t="shared" si="153"/>
        <v>5532110158</v>
      </c>
      <c r="AU173" s="183" t="str">
        <f t="shared" si="154"/>
        <v>9932110158</v>
      </c>
      <c r="AV173" s="183">
        <f t="shared" si="155"/>
        <v>1</v>
      </c>
      <c r="AW173" s="183" t="str">
        <f t="shared" si="156"/>
        <v>7732110158</v>
      </c>
      <c r="AX173" s="147" t="str">
        <f t="shared" si="157"/>
        <v>77432110158</v>
      </c>
      <c r="AY173" s="183">
        <v>0</v>
      </c>
      <c r="AZ173" s="183">
        <v>0</v>
      </c>
      <c r="BA173" s="43" t="str">
        <f t="shared" si="158"/>
        <v>2020-01-01</v>
      </c>
      <c r="BB173" s="43" t="str">
        <f t="shared" si="159"/>
        <v>2020-01-31</v>
      </c>
      <c r="BC173" s="192" t="s">
        <v>90</v>
      </c>
      <c r="BD173" s="44" t="str">
        <f t="shared" si="160"/>
        <v>a32110158</v>
      </c>
      <c r="BE173" s="189"/>
      <c r="BF173" s="189"/>
      <c r="BG173" s="186"/>
      <c r="BH173" s="149"/>
      <c r="BI173" s="149"/>
      <c r="BJ173" s="149"/>
      <c r="BK173" s="149"/>
      <c r="BL173" s="149"/>
      <c r="BM173" s="149"/>
      <c r="BN173" s="149"/>
      <c r="BO173" s="241"/>
      <c r="BP173" s="328"/>
      <c r="BQ173" s="181"/>
      <c r="BR173" s="196"/>
      <c r="BS173" s="196"/>
      <c r="BU173" s="357" t="str">
        <f t="shared" ca="1" si="161"/>
        <v>insert into x_t_invoice (TMP_ID,ID,DT, CLIENT_ID,EXTERNAL_ID,CONTRACT_ID,TOTAL_SUM,CURRENCY,DISCOUNT_TYPE,COMMISSION_TYPE,TYPE,LOYAL_CLIENTS,NDS,NDS_PCT,PERSON_ID) values (s_x_t_invoice.NEXTVAL, 32110158, date'2020-01-01',21210000044,'Б-32110158-1',1210000044,15000,'RUR',1,1,'y_invoice',0,1,20, 77432110158);insert into x_t_person (TMP_ID,ID) values (s_x_t_person.NEXTVAL, 77432110158);insert into x_t_act_internal(TMP_ID,ID,DT,CLIENT_ID,INVOICE_ID,HIDDEN,AMOUNT,EXTERNAL_ID,PAYMENT_TERM_DT,IS_LOYAL,TYPE) values (s_x_t_act_internal.NEXTVAL, 4321101581,date'2020-01-06',21210000044, 32110158    ,1,  15000  ,'43211015811',null, 0,'generic');insert into x_t_act_trans(TMP_ID, ACT_ID, CONSUME_ID, AMOUNT, AMOUNT_NDS, AMOUNT_NSP, NETTING, COMMISSION_TYPE) values (s_x_t_act_trans.NEXTVAL, 4321101581,  5532110158, 15000, 2500,  0,null, 1);insert into x_t_consume (TMP_ID, ID, PARENT_ORDER_ID) values (s_x_t_consume.NEXTVAL, 5532110158,  9932110158);insert into x_t_order(TMP_ID, ID, SERVICE_ID, SERVICE_ORDER_ID, CLIENT_ID) values (s_x_t_order.NEXTVAL, 9932110158,  1,  7732110158,  432110158 );insert into x_mv_oebs_receipts_2(TMP_ID, INVOICE_EID, SUM, DT, DOC_DATE, COMISS_DATE, PAYMENT_NUMBER, SOURCE_TYPE) values (s_x_mv_oebs_receipts_2.NEXTVAL, 'Б-32110158-1', 15000, date'2020-01-31',date'2020-01-31', null, '888432110158' ,'PAYCASH');insert into x_yt_ar_direct_domain_stats (ID,IS_GRAY,DOMAIN,IS_BLACKLIST,SERVICE_ID,COST,BILLING_EXPORT_ID,FROM_DT,TILL_DT,SERVICE_ORDER_ID) values(s_x_yt_ar_direct_domain_stats.NEXTVAL, 0, 'a32110158', 0,1,3330000000,7732110158,  date'2020-01-01',to_date('2020-01-31'||' '||'23:59:59','YYYY-MM-DD HH24:MI:SS'),7732110158);</v>
      </c>
    </row>
    <row r="174" spans="1:73" s="215" customFormat="1" ht="15" thickBot="1" x14ac:dyDescent="0.4">
      <c r="A174" s="152">
        <v>44</v>
      </c>
      <c r="B174" s="199"/>
      <c r="C174" s="76" t="str">
        <f t="shared" si="132"/>
        <v>1210000044</v>
      </c>
      <c r="D174" s="76" t="str">
        <f t="shared" si="133"/>
        <v>1210000044/20</v>
      </c>
      <c r="E174" s="77" t="str">
        <f t="shared" si="134"/>
        <v>2020-01-01</v>
      </c>
      <c r="F174" s="77" t="str">
        <f t="shared" si="135"/>
        <v>2021-01-01</v>
      </c>
      <c r="G174" s="78" t="str">
        <f t="shared" si="136"/>
        <v>21210000044</v>
      </c>
      <c r="H174" s="79">
        <f t="shared" si="97"/>
        <v>2</v>
      </c>
      <c r="I174" s="200">
        <v>3</v>
      </c>
      <c r="J174" s="201">
        <f t="shared" si="162"/>
        <v>32110159</v>
      </c>
      <c r="K174" s="76" t="str">
        <f t="shared" si="137"/>
        <v>Б-32110159-1</v>
      </c>
      <c r="L174" s="77" t="str">
        <f t="shared" si="138"/>
        <v>2020-01-01</v>
      </c>
      <c r="M174" s="76" t="s">
        <v>87</v>
      </c>
      <c r="N174" s="202">
        <f t="shared" si="139"/>
        <v>30000</v>
      </c>
      <c r="O174" s="76" t="s">
        <v>88</v>
      </c>
      <c r="P174" s="200">
        <v>1</v>
      </c>
      <c r="Q174" s="76">
        <v>20</v>
      </c>
      <c r="R174" s="201">
        <v>37</v>
      </c>
      <c r="S174" s="201">
        <v>37</v>
      </c>
      <c r="T174" s="81" t="str">
        <f t="shared" si="141"/>
        <v>4321101591</v>
      </c>
      <c r="U174" s="203" t="str">
        <f t="shared" si="142"/>
        <v>43211015911</v>
      </c>
      <c r="V174" s="76">
        <v>1</v>
      </c>
      <c r="W174" s="77" t="str">
        <f t="shared" ca="1" si="143"/>
        <v>2020-01-02</v>
      </c>
      <c r="X174" s="76"/>
      <c r="Y174" s="205">
        <v>30000</v>
      </c>
      <c r="Z174" s="205">
        <f t="shared" si="144"/>
        <v>5000</v>
      </c>
      <c r="AA174" s="76">
        <v>0</v>
      </c>
      <c r="AB174" s="206" t="s">
        <v>89</v>
      </c>
      <c r="AC174" s="205">
        <f t="shared" si="145"/>
        <v>30000</v>
      </c>
      <c r="AD174" s="79">
        <v>0</v>
      </c>
      <c r="AE174" s="81" t="str">
        <f t="shared" si="163"/>
        <v>432110159</v>
      </c>
      <c r="AF174" s="207">
        <f>Y174-Z174</f>
        <v>25000</v>
      </c>
      <c r="AG174" s="208"/>
      <c r="AH174" s="91">
        <f t="shared" si="147"/>
        <v>25000</v>
      </c>
      <c r="AI174" s="93">
        <f>Y174</f>
        <v>30000</v>
      </c>
      <c r="AJ174" s="83" t="str">
        <f t="shared" si="149"/>
        <v>2020-01-31</v>
      </c>
      <c r="AK174" s="209" t="str">
        <f t="shared" si="150"/>
        <v>888432110159</v>
      </c>
      <c r="AL174" s="79" t="str">
        <f t="shared" si="151"/>
        <v>12100000441</v>
      </c>
      <c r="AM174" s="210"/>
      <c r="AN174" s="210"/>
      <c r="AO174" s="79" t="s">
        <v>89</v>
      </c>
      <c r="AP174" s="169" t="s">
        <v>89</v>
      </c>
      <c r="AQ174" s="79"/>
      <c r="AR174" s="79"/>
      <c r="AS174" s="211" t="str">
        <f t="shared" si="152"/>
        <v>888432110159</v>
      </c>
      <c r="AT174" s="209" t="str">
        <f t="shared" si="153"/>
        <v>5532110159</v>
      </c>
      <c r="AU174" s="203" t="str">
        <f t="shared" si="154"/>
        <v>9932110159</v>
      </c>
      <c r="AV174" s="203">
        <f t="shared" si="155"/>
        <v>37</v>
      </c>
      <c r="AW174" s="203" t="str">
        <f t="shared" si="156"/>
        <v>7732110159</v>
      </c>
      <c r="AX174" s="172" t="str">
        <f t="shared" si="157"/>
        <v>77432110159</v>
      </c>
      <c r="AY174" s="203">
        <v>0</v>
      </c>
      <c r="AZ174" s="203">
        <v>0</v>
      </c>
      <c r="BA174" s="77" t="str">
        <f t="shared" si="158"/>
        <v>2020-01-01</v>
      </c>
      <c r="BB174" s="77" t="str">
        <f t="shared" si="159"/>
        <v>2020-01-31</v>
      </c>
      <c r="BC174" s="212" t="s">
        <v>90</v>
      </c>
      <c r="BD174" s="78" t="str">
        <f t="shared" si="160"/>
        <v>a32110159</v>
      </c>
      <c r="BE174" s="209"/>
      <c r="BF174" s="209"/>
      <c r="BG174" s="206"/>
      <c r="BH174" s="174"/>
      <c r="BI174" s="174"/>
      <c r="BJ174" s="174"/>
      <c r="BK174" s="174"/>
      <c r="BL174" s="174"/>
      <c r="BM174" s="174"/>
      <c r="BN174" s="174"/>
      <c r="BO174" s="213"/>
      <c r="BP174" s="329"/>
      <c r="BQ174" s="202"/>
      <c r="BR174" s="214"/>
      <c r="BS174" s="214"/>
      <c r="BU174" s="358" t="str">
        <f t="shared" ca="1" si="161"/>
        <v>insert into x_t_invoice (TMP_ID,ID,DT, CLIENT_ID,EXTERNAL_ID,CONTRACT_ID,TOTAL_SUM,CURRENCY,DISCOUNT_TYPE,COMMISSION_TYPE,TYPE,LOYAL_CLIENTS,NDS,NDS_PCT,PERSON_ID) values (s_x_t_invoice.NEXTVAL, 32110159, date'2020-01-01',21210000044,'Б-32110159-1',1210000044,30000,'RUR',37,37,'y_invoice',0,1,20, 77432110159);insert into x_t_person (TMP_ID,ID) values (s_x_t_person.NEXTVAL, 77432110159);insert into x_t_act_internal(TMP_ID,ID,DT,CLIENT_ID,INVOICE_ID,HIDDEN,AMOUNT,EXTERNAL_ID,PAYMENT_TERM_DT,IS_LOYAL,TYPE) values (s_x_t_act_internal.NEXTVAL, 4321101591,date'2020-01-02',21210000044, 32110159    ,1,  30000  ,'43211015911',null, 0,'generic');insert into x_t_act_trans(TMP_ID, ACT_ID, CONSUME_ID, AMOUNT, AMOUNT_NDS, AMOUNT_NSP, NETTING, COMMISSION_TYPE) values (s_x_t_act_trans.NEXTVAL, 4321101591,  5532110159, 30000, 5000,  0,null, 37);insert into x_t_consume (TMP_ID, ID, PARENT_ORDER_ID) values (s_x_t_consume.NEXTVAL, 5532110159,  9932110159);insert into x_t_order(TMP_ID, ID, SERVICE_ID, SERVICE_ORDER_ID, CLIENT_ID) values (s_x_t_order.NEXTVAL, 9932110159,  37,  7732110159,  432110159 );insert into x_mv_oebs_receipts_2(TMP_ID, INVOICE_EID, SUM, DT, DOC_DATE, COMISS_DATE, PAYMENT_NUMBER, SOURCE_TYPE) values (s_x_mv_oebs_receipts_2.NEXTVAL, 'Б-32110159-1', 30000, date'2020-01-31',date'2020-01-31', null, '888432110159' ,'PAYCASH');insert into x_yt_ar_direct_domain_stats (ID,IS_GRAY,DOMAIN,IS_BLACKLIST,SERVICE_ID,COST,BILLING_EXPORT_ID,FROM_DT,TILL_DT,SERVICE_ORDER_ID) values(s_x_yt_ar_direct_domain_stats.NEXTVAL, 0, 'a32110159', 0,37,3330000000,7732110159,  date'2020-01-01',to_date('2020-01-31'||' '||'23:59:59','YYYY-MM-DD HH24:MI:SS'),7732110159);</v>
      </c>
    </row>
    <row r="175" spans="1:73" s="195" customFormat="1" x14ac:dyDescent="0.35">
      <c r="A175" s="127">
        <v>45</v>
      </c>
      <c r="B175" s="178"/>
      <c r="C175" s="42" t="str">
        <f t="shared" si="132"/>
        <v>1210000045</v>
      </c>
      <c r="D175" s="42" t="str">
        <f t="shared" si="133"/>
        <v>1210000045/20</v>
      </c>
      <c r="E175" s="43" t="str">
        <f t="shared" si="134"/>
        <v>2020-01-01</v>
      </c>
      <c r="F175" s="43" t="str">
        <f t="shared" si="135"/>
        <v>2021-01-01</v>
      </c>
      <c r="G175" s="44" t="str">
        <f t="shared" si="136"/>
        <v>21210000045</v>
      </c>
      <c r="H175" s="45">
        <f t="shared" si="97"/>
        <v>2</v>
      </c>
      <c r="I175" s="179">
        <v>3</v>
      </c>
      <c r="J175" s="180">
        <f t="shared" si="162"/>
        <v>32110160</v>
      </c>
      <c r="K175" s="42" t="str">
        <f t="shared" si="137"/>
        <v>Б-32110160-1</v>
      </c>
      <c r="L175" s="43" t="str">
        <f t="shared" si="138"/>
        <v>2020-01-01</v>
      </c>
      <c r="M175" s="42" t="s">
        <v>87</v>
      </c>
      <c r="N175" s="181">
        <f t="shared" si="139"/>
        <v>60000</v>
      </c>
      <c r="O175" s="42" t="s">
        <v>88</v>
      </c>
      <c r="P175" s="179">
        <v>1</v>
      </c>
      <c r="Q175" s="42">
        <v>20</v>
      </c>
      <c r="R175" s="182">
        <f>S175</f>
        <v>7</v>
      </c>
      <c r="S175" s="182">
        <v>7</v>
      </c>
      <c r="T175" s="52" t="str">
        <f t="shared" si="141"/>
        <v>4321101601</v>
      </c>
      <c r="U175" s="183" t="str">
        <f t="shared" si="142"/>
        <v>43211016011</v>
      </c>
      <c r="V175" s="42">
        <v>1</v>
      </c>
      <c r="W175" s="43" t="str">
        <f t="shared" ca="1" si="143"/>
        <v>2020-01-01</v>
      </c>
      <c r="X175" s="42"/>
      <c r="Y175" s="185">
        <v>60000</v>
      </c>
      <c r="Z175" s="185">
        <f t="shared" si="144"/>
        <v>10000</v>
      </c>
      <c r="AA175" s="42">
        <v>0</v>
      </c>
      <c r="AB175" s="186" t="s">
        <v>89</v>
      </c>
      <c r="AC175" s="185">
        <f t="shared" si="145"/>
        <v>60000</v>
      </c>
      <c r="AD175" s="45">
        <v>0</v>
      </c>
      <c r="AE175" s="52" t="str">
        <f t="shared" si="163"/>
        <v>432110160</v>
      </c>
      <c r="AF175" s="187">
        <f t="shared" ref="AF175:AF238" si="164">Y175-Z175</f>
        <v>50000</v>
      </c>
      <c r="AG175" s="240"/>
      <c r="AH175" s="58">
        <f t="shared" si="147"/>
        <v>50000</v>
      </c>
      <c r="AI175" s="60">
        <f t="shared" si="148"/>
        <v>60000</v>
      </c>
      <c r="AJ175" s="49" t="str">
        <f t="shared" si="149"/>
        <v>2020-01-31</v>
      </c>
      <c r="AK175" s="189" t="str">
        <f t="shared" si="150"/>
        <v>888432110160</v>
      </c>
      <c r="AL175" s="45" t="str">
        <f t="shared" si="151"/>
        <v>12100000451</v>
      </c>
      <c r="AM175" s="190"/>
      <c r="AN175" s="190"/>
      <c r="AO175" s="45" t="s">
        <v>89</v>
      </c>
      <c r="AP175" s="145" t="s">
        <v>89</v>
      </c>
      <c r="AQ175" s="45"/>
      <c r="AR175" s="45"/>
      <c r="AS175" s="191" t="str">
        <f t="shared" si="152"/>
        <v>888432110160</v>
      </c>
      <c r="AT175" s="189" t="str">
        <f t="shared" si="153"/>
        <v>5532110160</v>
      </c>
      <c r="AU175" s="183" t="str">
        <f t="shared" si="154"/>
        <v>9932110160</v>
      </c>
      <c r="AV175" s="183">
        <f t="shared" si="155"/>
        <v>7</v>
      </c>
      <c r="AW175" s="183" t="str">
        <f t="shared" si="156"/>
        <v>7732110160</v>
      </c>
      <c r="AX175" s="147" t="str">
        <f t="shared" si="157"/>
        <v>77432110160</v>
      </c>
      <c r="AY175" s="183">
        <v>0</v>
      </c>
      <c r="AZ175" s="183">
        <v>0</v>
      </c>
      <c r="BA175" s="43" t="str">
        <f t="shared" si="158"/>
        <v>2020-01-01</v>
      </c>
      <c r="BB175" s="43" t="str">
        <f t="shared" si="159"/>
        <v>2020-01-31</v>
      </c>
      <c r="BC175" s="192" t="s">
        <v>90</v>
      </c>
      <c r="BD175" s="44" t="str">
        <f t="shared" si="160"/>
        <v>a32110160</v>
      </c>
      <c r="BE175" s="189"/>
      <c r="BF175" s="189"/>
      <c r="BG175" s="186"/>
      <c r="BH175" s="149"/>
      <c r="BI175" s="149"/>
      <c r="BJ175" s="149"/>
      <c r="BK175" s="149"/>
      <c r="BL175" s="149"/>
      <c r="BM175" s="149"/>
      <c r="BN175" s="149"/>
      <c r="BO175" s="241" t="s">
        <v>171</v>
      </c>
      <c r="BP175" s="328">
        <v>7</v>
      </c>
      <c r="BQ175" s="242">
        <f>SUM(AF175:AF179)</f>
        <v>162500.41666666666</v>
      </c>
      <c r="BR175" s="242">
        <f>BQ175*0.05</f>
        <v>8125.020833333333</v>
      </c>
      <c r="BS175" s="242">
        <f>BR175</f>
        <v>8125.020833333333</v>
      </c>
      <c r="BU175" s="357" t="str">
        <f t="shared" ca="1" si="161"/>
        <v>insert into x_t_contract2(TMP_ID,ID,EXTERNAL_ID,CLIENT_ID) values(s_x_t_contract2.NEXTVAL, 1210000045, '1210000045/20',21210000045);insert into x_t_contract_collateral(TMP_ID,ID,CONTRACT2_ID,DT,IS_SIGNED) values(s_x_t_contract_collateral.NEXTVAL, 12100000451, 1210000045, date'2020-01-01', date'2020-01-01');insert into x_mv_contract_signed_attr (TMP_ID,CONTRACT_ID,COLLATERAL_ID,CODE,VALUE_DT) values (s_x_mv_contract_signed_attr.NEXTVAL, 1210000045, 12100000451,'FINISH_DT' ,date'2021-01-01');insert into x_mv_contract_signed_attr_hist(TMP_ID,VALUE_NUM,UPDATE_DT,CONTRACT2_ID,CODE,CL_DT,STAMP,DT) values(s_x_mv_contract_signed_attr_hist.NEXTVAL, 1, date'2020-01-01', 1210000045,'FIRM',date'2020-01-01',888432110160,date'2020-01-01');insert into x_mv_contract_signed_attr_hist(TMP_ID,VALUE_NUM,UPDATE_DT,CONTRACT2_ID,CODE,CL_DT,STAMP,DT) values(s_x_mv_contract_signed_attr_hist.NEXTVAL, 2, date'2020-01-01', 1210000045,'WHOLESALE_AGENT_PREMIUM_AWARDS_SCALE_TYPE',date'2020-01-01',888432110160,date'2020-01-01');insert into x_mv_contract_signed_attr_hist(TMP_ID,VALUE_NUM,UPDATE_DT,CONTRACT2_ID,CODE,CL_DT,STAMP,DT) values(s_x_mv_contract_signed_attr_hist.NEXTVAL, 3, date'2020-01-01', 1210000045,'PAYMENT_TYPE',date'2020-01-01',888432110160,date'2020-01-01');insert into x_t_invoice (TMP_ID,ID,DT, CLIENT_ID,EXTERNAL_ID,CONTRACT_ID,TOTAL_SUM,CURRENCY,DISCOUNT_TYPE,COMMISSION_TYPE,TYPE,LOYAL_CLIENTS,NDS,NDS_PCT,PERSON_ID) values (s_x_t_invoice.NEXTVAL, 32110160, date'2020-01-01',21210000045,'Б-32110160-1',1210000045,60000,'RUR',7,7,'y_invoice',0,1,20, 77432110160);insert into x_t_person (TMP_ID,ID) values (s_x_t_person.NEXTVAL, 77432110160);insert into x_t_act_internal(TMP_ID,ID,DT,CLIENT_ID,INVOICE_ID,HIDDEN,AMOUNT,EXTERNAL_ID,PAYMENT_TERM_DT,IS_LOYAL,TYPE) values (s_x_t_act_internal.NEXTVAL, 4321101601,date'2020-01-01',21210000045, 32110160    ,1,  60000  ,'43211016011',null, 0,'generic');insert into x_t_act_trans(TMP_ID, ACT_ID, CONSUME_ID, AMOUNT, AMOUNT_NDS, AMOUNT_NSP, NETTING, COMMISSION_TYPE) values (s_x_t_act_trans.NEXTVAL, 4321101601,  5532110160, 60000, 10000,  0,null, 7);insert into x_t_consume (TMP_ID, ID, PARENT_ORDER_ID) values (s_x_t_consume.NEXTVAL, 5532110160,  9932110160);insert into x_t_order(TMP_ID, ID, SERVICE_ID, SERVICE_ORDER_ID, CLIENT_ID) values (s_x_t_order.NEXTVAL, 9932110160,  7,  7732110160,  432110160 );insert into x_mv_oebs_receipts_2(TMP_ID, INVOICE_EID, SUM, DT, DOC_DATE, COMISS_DATE, PAYMENT_NUMBER, SOURCE_TYPE) values (s_x_mv_oebs_receipts_2.NEXTVAL, 'Б-32110160-1', 60000, date'2020-01-31',date'2020-01-31', null, '888432110160' ,'PAYCASH');insert into x_yt_ar_direct_domain_stats (ID,IS_GRAY,DOMAIN,IS_BLACKLIST,SERVICE_ID,COST,BILLING_EXPORT_ID,FROM_DT,TILL_DT,SERVICE_ORDER_ID) values(s_x_yt_ar_direct_domain_stats.NEXTVAL, 0, 'a32110160', 0,7,3330000000,7732110160,  date'2020-01-01',to_date('2020-01-31'||' '||'23:59:59','YYYY-MM-DD HH24:MI:SS'),7732110160);</v>
      </c>
    </row>
    <row r="176" spans="1:73" s="195" customFormat="1" x14ac:dyDescent="0.35">
      <c r="A176" s="127">
        <v>45</v>
      </c>
      <c r="B176" s="178"/>
      <c r="C176" s="42" t="str">
        <f t="shared" si="132"/>
        <v>1210000045</v>
      </c>
      <c r="D176" s="42" t="str">
        <f t="shared" si="133"/>
        <v>1210000045/20</v>
      </c>
      <c r="E176" s="43" t="str">
        <f t="shared" si="134"/>
        <v>2020-01-01</v>
      </c>
      <c r="F176" s="43" t="str">
        <f t="shared" si="135"/>
        <v>2021-01-01</v>
      </c>
      <c r="G176" s="44" t="str">
        <f t="shared" si="136"/>
        <v>21210000045</v>
      </c>
      <c r="H176" s="45">
        <f t="shared" si="97"/>
        <v>2</v>
      </c>
      <c r="I176" s="179">
        <v>3</v>
      </c>
      <c r="J176" s="180">
        <f t="shared" si="162"/>
        <v>32110161</v>
      </c>
      <c r="K176" s="42" t="str">
        <f t="shared" si="137"/>
        <v>Б-32110161-1</v>
      </c>
      <c r="L176" s="43" t="str">
        <f t="shared" si="138"/>
        <v>2020-01-01</v>
      </c>
      <c r="M176" s="42" t="s">
        <v>87</v>
      </c>
      <c r="N176" s="181">
        <f t="shared" si="139"/>
        <v>45000</v>
      </c>
      <c r="O176" s="42" t="s">
        <v>88</v>
      </c>
      <c r="P176" s="179">
        <v>1</v>
      </c>
      <c r="Q176" s="42">
        <v>20</v>
      </c>
      <c r="R176" s="182">
        <f>S176</f>
        <v>7</v>
      </c>
      <c r="S176" s="182">
        <v>7</v>
      </c>
      <c r="T176" s="52" t="str">
        <f t="shared" si="141"/>
        <v>4321101611</v>
      </c>
      <c r="U176" s="183" t="str">
        <f t="shared" si="142"/>
        <v>43211016111</v>
      </c>
      <c r="V176" s="42">
        <v>1</v>
      </c>
      <c r="W176" s="43" t="str">
        <f t="shared" ca="1" si="143"/>
        <v>2020-01-06</v>
      </c>
      <c r="X176" s="42"/>
      <c r="Y176" s="185">
        <v>45000</v>
      </c>
      <c r="Z176" s="185">
        <f t="shared" si="144"/>
        <v>7500</v>
      </c>
      <c r="AA176" s="42">
        <v>0</v>
      </c>
      <c r="AB176" s="186" t="s">
        <v>89</v>
      </c>
      <c r="AC176" s="185">
        <f t="shared" si="145"/>
        <v>45000</v>
      </c>
      <c r="AD176" s="45">
        <v>0</v>
      </c>
      <c r="AE176" s="52" t="str">
        <f t="shared" si="163"/>
        <v>432110161</v>
      </c>
      <c r="AF176" s="187">
        <f t="shared" si="164"/>
        <v>37500</v>
      </c>
      <c r="AG176" s="240"/>
      <c r="AH176" s="58">
        <f t="shared" si="147"/>
        <v>37500</v>
      </c>
      <c r="AI176" s="60">
        <f t="shared" si="148"/>
        <v>45000</v>
      </c>
      <c r="AJ176" s="49" t="str">
        <f t="shared" si="149"/>
        <v>2020-01-31</v>
      </c>
      <c r="AK176" s="189" t="str">
        <f t="shared" si="150"/>
        <v>888432110161</v>
      </c>
      <c r="AL176" s="45" t="str">
        <f t="shared" si="151"/>
        <v>12100000451</v>
      </c>
      <c r="AM176" s="190"/>
      <c r="AN176" s="190"/>
      <c r="AO176" s="45" t="s">
        <v>89</v>
      </c>
      <c r="AP176" s="145" t="s">
        <v>89</v>
      </c>
      <c r="AQ176" s="45"/>
      <c r="AR176" s="45"/>
      <c r="AS176" s="191" t="str">
        <f t="shared" si="152"/>
        <v>888432110161</v>
      </c>
      <c r="AT176" s="189" t="str">
        <f t="shared" si="153"/>
        <v>5532110161</v>
      </c>
      <c r="AU176" s="183" t="str">
        <f t="shared" si="154"/>
        <v>9932110161</v>
      </c>
      <c r="AV176" s="183">
        <f t="shared" si="155"/>
        <v>7</v>
      </c>
      <c r="AW176" s="183" t="str">
        <f t="shared" si="156"/>
        <v>7732110161</v>
      </c>
      <c r="AX176" s="147" t="str">
        <f t="shared" si="157"/>
        <v>77432110161</v>
      </c>
      <c r="AY176" s="183">
        <v>0</v>
      </c>
      <c r="AZ176" s="183">
        <v>0</v>
      </c>
      <c r="BA176" s="43" t="str">
        <f t="shared" si="158"/>
        <v>2020-01-01</v>
      </c>
      <c r="BB176" s="43" t="str">
        <f t="shared" si="159"/>
        <v>2020-01-31</v>
      </c>
      <c r="BC176" s="192" t="s">
        <v>90</v>
      </c>
      <c r="BD176" s="44" t="str">
        <f t="shared" si="160"/>
        <v>a32110161</v>
      </c>
      <c r="BE176" s="189"/>
      <c r="BF176" s="189"/>
      <c r="BG176" s="186"/>
      <c r="BH176" s="149"/>
      <c r="BI176" s="149"/>
      <c r="BJ176" s="149"/>
      <c r="BK176" s="149"/>
      <c r="BL176" s="149"/>
      <c r="BM176" s="149"/>
      <c r="BN176" s="149"/>
      <c r="BO176" s="251" t="s">
        <v>173</v>
      </c>
      <c r="BP176" s="328">
        <v>1</v>
      </c>
      <c r="BQ176" s="242">
        <f>AF180</f>
        <v>12500</v>
      </c>
      <c r="BR176" s="249">
        <f>BQ176*0.13</f>
        <v>1625</v>
      </c>
      <c r="BS176" s="249">
        <f>BR176</f>
        <v>1625</v>
      </c>
      <c r="BU176" s="357" t="str">
        <f t="shared" ca="1" si="161"/>
        <v>insert into x_t_invoice (TMP_ID,ID,DT, CLIENT_ID,EXTERNAL_ID,CONTRACT_ID,TOTAL_SUM,CURRENCY,DISCOUNT_TYPE,COMMISSION_TYPE,TYPE,LOYAL_CLIENTS,NDS,NDS_PCT,PERSON_ID) values (s_x_t_invoice.NEXTVAL, 32110161, date'2020-01-01',21210000045,'Б-32110161-1',1210000045,45000,'RUR',7,7,'y_invoice',0,1,20, 77432110161);insert into x_t_person (TMP_ID,ID) values (s_x_t_person.NEXTVAL, 77432110161);insert into x_t_act_internal(TMP_ID,ID,DT,CLIENT_ID,INVOICE_ID,HIDDEN,AMOUNT,EXTERNAL_ID,PAYMENT_TERM_DT,IS_LOYAL,TYPE) values (s_x_t_act_internal.NEXTVAL, 4321101611,date'2020-01-06',21210000045, 32110161    ,1,  45000  ,'43211016111',null, 0,'generic');insert into x_t_act_trans(TMP_ID, ACT_ID, CONSUME_ID, AMOUNT, AMOUNT_NDS, AMOUNT_NSP, NETTING, COMMISSION_TYPE) values (s_x_t_act_trans.NEXTVAL, 4321101611,  5532110161, 45000, 7500,  0,null, 7);insert into x_t_consume (TMP_ID, ID, PARENT_ORDER_ID) values (s_x_t_consume.NEXTVAL, 5532110161,  9932110161);insert into x_t_order(TMP_ID, ID, SERVICE_ID, SERVICE_ORDER_ID, CLIENT_ID) values (s_x_t_order.NEXTVAL, 9932110161,  7,  7732110161,  432110161 );insert into x_mv_oebs_receipts_2(TMP_ID, INVOICE_EID, SUM, DT, DOC_DATE, COMISS_DATE, PAYMENT_NUMBER, SOURCE_TYPE) values (s_x_mv_oebs_receipts_2.NEXTVAL, 'Б-32110161-1', 45000, date'2020-01-31',date'2020-01-31', null, '888432110161' ,'PAYCASH');insert into x_yt_ar_direct_domain_stats (ID,IS_GRAY,DOMAIN,IS_BLACKLIST,SERVICE_ID,COST,BILLING_EXPORT_ID,FROM_DT,TILL_DT,SERVICE_ORDER_ID) values(s_x_yt_ar_direct_domain_stats.NEXTVAL, 0, 'a32110161', 0,7,3330000000,7732110161,  date'2020-01-01',to_date('2020-01-31'||' '||'23:59:59','YYYY-MM-DD HH24:MI:SS'),7732110161);</v>
      </c>
    </row>
    <row r="177" spans="1:73" s="195" customFormat="1" ht="15" thickBot="1" x14ac:dyDescent="0.4">
      <c r="A177" s="127">
        <v>45</v>
      </c>
      <c r="B177" s="178"/>
      <c r="C177" s="42" t="str">
        <f t="shared" si="132"/>
        <v>1210000045</v>
      </c>
      <c r="D177" s="42" t="str">
        <f t="shared" si="133"/>
        <v>1210000045/20</v>
      </c>
      <c r="E177" s="43" t="str">
        <f t="shared" si="134"/>
        <v>2020-01-01</v>
      </c>
      <c r="F177" s="43" t="str">
        <f t="shared" si="135"/>
        <v>2021-01-01</v>
      </c>
      <c r="G177" s="44" t="str">
        <f t="shared" si="136"/>
        <v>21210000045</v>
      </c>
      <c r="H177" s="45">
        <f t="shared" si="97"/>
        <v>2</v>
      </c>
      <c r="I177" s="179">
        <v>3</v>
      </c>
      <c r="J177" s="180">
        <f t="shared" si="162"/>
        <v>32110162</v>
      </c>
      <c r="K177" s="42" t="str">
        <f t="shared" si="137"/>
        <v>Б-32110162-1</v>
      </c>
      <c r="L177" s="43" t="str">
        <f t="shared" si="138"/>
        <v>2020-01-01</v>
      </c>
      <c r="M177" s="42" t="s">
        <v>87</v>
      </c>
      <c r="N177" s="181">
        <f t="shared" si="139"/>
        <v>20000</v>
      </c>
      <c r="O177" s="42" t="s">
        <v>88</v>
      </c>
      <c r="P177" s="179">
        <v>1</v>
      </c>
      <c r="Q177" s="42">
        <v>20</v>
      </c>
      <c r="R177" s="182">
        <f>S177</f>
        <v>7</v>
      </c>
      <c r="S177" s="182">
        <v>7</v>
      </c>
      <c r="T177" s="52" t="str">
        <f t="shared" si="141"/>
        <v>4321101621</v>
      </c>
      <c r="U177" s="183" t="str">
        <f t="shared" si="142"/>
        <v>43211016211</v>
      </c>
      <c r="V177" s="42">
        <v>1</v>
      </c>
      <c r="W177" s="43" t="str">
        <f t="shared" ca="1" si="143"/>
        <v>2020-01-01</v>
      </c>
      <c r="X177" s="42"/>
      <c r="Y177" s="185">
        <v>20000</v>
      </c>
      <c r="Z177" s="185">
        <f t="shared" si="144"/>
        <v>3333.3333333333321</v>
      </c>
      <c r="AA177" s="42">
        <v>0</v>
      </c>
      <c r="AB177" s="186" t="s">
        <v>89</v>
      </c>
      <c r="AC177" s="185">
        <f t="shared" si="145"/>
        <v>20000</v>
      </c>
      <c r="AD177" s="45">
        <v>0</v>
      </c>
      <c r="AE177" s="52" t="str">
        <f t="shared" si="163"/>
        <v>432110162</v>
      </c>
      <c r="AF177" s="187">
        <f t="shared" si="164"/>
        <v>16666.666666666668</v>
      </c>
      <c r="AG177" s="240"/>
      <c r="AH177" s="58">
        <f t="shared" si="147"/>
        <v>16666.666666666668</v>
      </c>
      <c r="AI177" s="60">
        <f t="shared" si="148"/>
        <v>20000</v>
      </c>
      <c r="AJ177" s="49" t="str">
        <f t="shared" si="149"/>
        <v>2020-01-31</v>
      </c>
      <c r="AK177" s="189" t="str">
        <f t="shared" si="150"/>
        <v>888432110162</v>
      </c>
      <c r="AL177" s="45" t="str">
        <f t="shared" si="151"/>
        <v>12100000451</v>
      </c>
      <c r="AM177" s="190"/>
      <c r="AN177" s="190"/>
      <c r="AO177" s="45" t="s">
        <v>89</v>
      </c>
      <c r="AP177" s="145" t="s">
        <v>89</v>
      </c>
      <c r="AQ177" s="45"/>
      <c r="AR177" s="45"/>
      <c r="AS177" s="191" t="str">
        <f t="shared" si="152"/>
        <v>888432110162</v>
      </c>
      <c r="AT177" s="189" t="str">
        <f t="shared" si="153"/>
        <v>5532110162</v>
      </c>
      <c r="AU177" s="183" t="str">
        <f t="shared" si="154"/>
        <v>9932110162</v>
      </c>
      <c r="AV177" s="183">
        <f t="shared" si="155"/>
        <v>7</v>
      </c>
      <c r="AW177" s="183" t="str">
        <f t="shared" si="156"/>
        <v>7732110162</v>
      </c>
      <c r="AX177" s="147" t="str">
        <f t="shared" si="157"/>
        <v>77432110162</v>
      </c>
      <c r="AY177" s="183">
        <v>0</v>
      </c>
      <c r="AZ177" s="183">
        <v>0</v>
      </c>
      <c r="BA177" s="43" t="str">
        <f t="shared" si="158"/>
        <v>2020-01-01</v>
      </c>
      <c r="BB177" s="43" t="str">
        <f t="shared" si="159"/>
        <v>2020-01-31</v>
      </c>
      <c r="BC177" s="192" t="s">
        <v>90</v>
      </c>
      <c r="BD177" s="44" t="str">
        <f t="shared" si="160"/>
        <v>a32110162</v>
      </c>
      <c r="BE177" s="189"/>
      <c r="BF177" s="189"/>
      <c r="BG177" s="186"/>
      <c r="BH177" s="174"/>
      <c r="BI177" s="174"/>
      <c r="BJ177" s="174"/>
      <c r="BK177" s="174"/>
      <c r="BL177" s="149"/>
      <c r="BM177" s="149"/>
      <c r="BN177" s="149"/>
      <c r="BO177" s="243"/>
      <c r="BP177" s="328">
        <v>37</v>
      </c>
      <c r="BQ177" s="242">
        <f>AF181</f>
        <v>25000</v>
      </c>
      <c r="BR177" s="249">
        <f>BQ177*0.11</f>
        <v>2750</v>
      </c>
      <c r="BS177" s="249">
        <f>BR177</f>
        <v>2750</v>
      </c>
      <c r="BU177" s="357" t="str">
        <f t="shared" ca="1" si="161"/>
        <v>insert into x_t_invoice (TMP_ID,ID,DT, CLIENT_ID,EXTERNAL_ID,CONTRACT_ID,TOTAL_SUM,CURRENCY,DISCOUNT_TYPE,COMMISSION_TYPE,TYPE,LOYAL_CLIENTS,NDS,NDS_PCT,PERSON_ID) values (s_x_t_invoice.NEXTVAL, 32110162, date'2020-01-01',21210000045,'Б-32110162-1',1210000045,20000,'RUR',7,7,'y_invoice',0,1,20, 77432110162);insert into x_t_person (TMP_ID,ID) values (s_x_t_person.NEXTVAL, 77432110162);insert into x_t_act_internal(TMP_ID,ID,DT,CLIENT_ID,INVOICE_ID,HIDDEN,AMOUNT,EXTERNAL_ID,PAYMENT_TERM_DT,IS_LOYAL,TYPE) values (s_x_t_act_internal.NEXTVAL, 4321101621,date'2020-01-01',21210000045, 32110162    ,1,  20000  ,'43211016211',null, 0,'generic');insert into x_t_act_trans(TMP_ID, ACT_ID, CONSUME_ID, AMOUNT, AMOUNT_NDS, AMOUNT_NSP, NETTING, COMMISSION_TYPE) values (s_x_t_act_trans.NEXTVAL, 4321101621,  5532110162, 20000, 3333.33333333333,  0,null, 7);insert into x_t_consume (TMP_ID, ID, PARENT_ORDER_ID) values (s_x_t_consume.NEXTVAL, 5532110162,  9932110162);insert into x_t_order(TMP_ID, ID, SERVICE_ID, SERVICE_ORDER_ID, CLIENT_ID) values (s_x_t_order.NEXTVAL, 9932110162,  7,  7732110162,  432110162 );insert into x_mv_oebs_receipts_2(TMP_ID, INVOICE_EID, SUM, DT, DOC_DATE, COMISS_DATE, PAYMENT_NUMBER, SOURCE_TYPE) values (s_x_mv_oebs_receipts_2.NEXTVAL, 'Б-32110162-1', 20000, date'2020-01-31',date'2020-01-31', null, '888432110162' ,'PAYCASH');insert into x_yt_ar_direct_domain_stats (ID,IS_GRAY,DOMAIN,IS_BLACKLIST,SERVICE_ID,COST,BILLING_EXPORT_ID,FROM_DT,TILL_DT,SERVICE_ORDER_ID) values(s_x_yt_ar_direct_domain_stats.NEXTVAL, 0, 'a32110162', 0,7,3330000000,7732110162,  date'2020-01-01',to_date('2020-01-31'||' '||'23:59:59','YYYY-MM-DD HH24:MI:SS'),7732110162);</v>
      </c>
    </row>
    <row r="178" spans="1:73" s="195" customFormat="1" x14ac:dyDescent="0.35">
      <c r="A178" s="127">
        <v>45</v>
      </c>
      <c r="B178" s="178"/>
      <c r="C178" s="42" t="str">
        <f t="shared" si="132"/>
        <v>1210000045</v>
      </c>
      <c r="D178" s="42" t="str">
        <f t="shared" si="133"/>
        <v>1210000045/20</v>
      </c>
      <c r="E178" s="43" t="str">
        <f t="shared" si="134"/>
        <v>2020-01-01</v>
      </c>
      <c r="F178" s="43" t="str">
        <f t="shared" si="135"/>
        <v>2021-01-01</v>
      </c>
      <c r="G178" s="44" t="str">
        <f t="shared" si="136"/>
        <v>21210000045</v>
      </c>
      <c r="H178" s="45">
        <f t="shared" si="97"/>
        <v>2</v>
      </c>
      <c r="I178" s="179">
        <v>3</v>
      </c>
      <c r="J178" s="180">
        <f t="shared" si="162"/>
        <v>32110163</v>
      </c>
      <c r="K178" s="42" t="str">
        <f t="shared" si="137"/>
        <v>Б-32110163-1</v>
      </c>
      <c r="L178" s="43" t="str">
        <f t="shared" si="138"/>
        <v>2020-01-01</v>
      </c>
      <c r="M178" s="42" t="s">
        <v>87</v>
      </c>
      <c r="N178" s="181">
        <f t="shared" si="139"/>
        <v>68800</v>
      </c>
      <c r="O178" s="42" t="s">
        <v>88</v>
      </c>
      <c r="P178" s="179">
        <v>1</v>
      </c>
      <c r="Q178" s="42">
        <v>20</v>
      </c>
      <c r="R178" s="182">
        <f>S178</f>
        <v>7</v>
      </c>
      <c r="S178" s="182">
        <v>7</v>
      </c>
      <c r="T178" s="52" t="str">
        <f t="shared" si="141"/>
        <v>4321101631</v>
      </c>
      <c r="U178" s="183" t="str">
        <f t="shared" si="142"/>
        <v>43211016311</v>
      </c>
      <c r="V178" s="42">
        <v>1</v>
      </c>
      <c r="W178" s="43" t="str">
        <f t="shared" ca="1" si="143"/>
        <v>2020-01-07</v>
      </c>
      <c r="X178" s="42"/>
      <c r="Y178" s="185">
        <v>68800</v>
      </c>
      <c r="Z178" s="185">
        <f t="shared" si="144"/>
        <v>11466.666666666664</v>
      </c>
      <c r="AA178" s="42">
        <v>0</v>
      </c>
      <c r="AB178" s="186" t="s">
        <v>89</v>
      </c>
      <c r="AC178" s="185">
        <f t="shared" si="145"/>
        <v>68800</v>
      </c>
      <c r="AD178" s="45">
        <v>0</v>
      </c>
      <c r="AE178" s="52" t="str">
        <f t="shared" si="163"/>
        <v>432110163</v>
      </c>
      <c r="AF178" s="187">
        <f t="shared" si="164"/>
        <v>57333.333333333336</v>
      </c>
      <c r="AG178" s="240"/>
      <c r="AH178" s="58">
        <f t="shared" si="147"/>
        <v>57333.333333333336</v>
      </c>
      <c r="AI178" s="60">
        <f t="shared" si="148"/>
        <v>68800</v>
      </c>
      <c r="AJ178" s="49" t="str">
        <f t="shared" si="149"/>
        <v>2020-01-31</v>
      </c>
      <c r="AK178" s="189" t="str">
        <f t="shared" si="150"/>
        <v>888432110163</v>
      </c>
      <c r="AL178" s="45" t="str">
        <f t="shared" si="151"/>
        <v>12100000451</v>
      </c>
      <c r="AM178" s="190"/>
      <c r="AN178" s="190"/>
      <c r="AO178" s="45" t="s">
        <v>89</v>
      </c>
      <c r="AP178" s="145" t="s">
        <v>89</v>
      </c>
      <c r="AQ178" s="45"/>
      <c r="AR178" s="45"/>
      <c r="AS178" s="191" t="str">
        <f t="shared" si="152"/>
        <v>888432110163</v>
      </c>
      <c r="AT178" s="189" t="str">
        <f t="shared" si="153"/>
        <v>5532110163</v>
      </c>
      <c r="AU178" s="183" t="str">
        <f t="shared" si="154"/>
        <v>9932110163</v>
      </c>
      <c r="AV178" s="183">
        <f t="shared" si="155"/>
        <v>7</v>
      </c>
      <c r="AW178" s="183" t="str">
        <f t="shared" si="156"/>
        <v>7732110163</v>
      </c>
      <c r="AX178" s="147" t="str">
        <f t="shared" si="157"/>
        <v>77432110163</v>
      </c>
      <c r="AY178" s="183">
        <v>0</v>
      </c>
      <c r="AZ178" s="183">
        <v>0</v>
      </c>
      <c r="BA178" s="43" t="str">
        <f t="shared" si="158"/>
        <v>2020-01-01</v>
      </c>
      <c r="BB178" s="43" t="str">
        <f t="shared" si="159"/>
        <v>2020-01-31</v>
      </c>
      <c r="BC178" s="192" t="s">
        <v>90</v>
      </c>
      <c r="BD178" s="44" t="str">
        <f t="shared" si="160"/>
        <v>a32110163</v>
      </c>
      <c r="BE178" s="189"/>
      <c r="BF178" s="189"/>
      <c r="BG178" s="186"/>
      <c r="BH178" s="246"/>
      <c r="BI178" s="246"/>
      <c r="BJ178" s="246"/>
      <c r="BK178" s="246"/>
      <c r="BL178" s="149"/>
      <c r="BM178" s="149"/>
      <c r="BN178" s="149"/>
      <c r="BO178" s="247">
        <f>SUM(AF175:AF181)</f>
        <v>200000.41666666666</v>
      </c>
      <c r="BP178" s="328"/>
      <c r="BQ178" s="181"/>
      <c r="BR178" s="196"/>
      <c r="BS178" s="196"/>
      <c r="BU178" s="357" t="str">
        <f t="shared" ca="1" si="161"/>
        <v>insert into x_t_invoice (TMP_ID,ID,DT, CLIENT_ID,EXTERNAL_ID,CONTRACT_ID,TOTAL_SUM,CURRENCY,DISCOUNT_TYPE,COMMISSION_TYPE,TYPE,LOYAL_CLIENTS,NDS,NDS_PCT,PERSON_ID) values (s_x_t_invoice.NEXTVAL, 32110163, date'2020-01-01',21210000045,'Б-32110163-1',1210000045,68800,'RUR',7,7,'y_invoice',0,1,20, 77432110163);insert into x_t_person (TMP_ID,ID) values (s_x_t_person.NEXTVAL, 77432110163);insert into x_t_act_internal(TMP_ID,ID,DT,CLIENT_ID,INVOICE_ID,HIDDEN,AMOUNT,EXTERNAL_ID,PAYMENT_TERM_DT,IS_LOYAL,TYPE) values (s_x_t_act_internal.NEXTVAL, 4321101631,date'2020-01-07',21210000045, 32110163    ,1,  68800  ,'43211016311',null, 0,'generic');insert into x_t_act_trans(TMP_ID, ACT_ID, CONSUME_ID, AMOUNT, AMOUNT_NDS, AMOUNT_NSP, NETTING, COMMISSION_TYPE) values (s_x_t_act_trans.NEXTVAL, 4321101631,  5532110163, 68800, 11466.6666666667,  0,null, 7);insert into x_t_consume (TMP_ID, ID, PARENT_ORDER_ID) values (s_x_t_consume.NEXTVAL, 5532110163,  9932110163);insert into x_t_order(TMP_ID, ID, SERVICE_ID, SERVICE_ORDER_ID, CLIENT_ID) values (s_x_t_order.NEXTVAL, 9932110163,  7,  7732110163,  432110163 );insert into x_mv_oebs_receipts_2(TMP_ID, INVOICE_EID, SUM, DT, DOC_DATE, COMISS_DATE, PAYMENT_NUMBER, SOURCE_TYPE) values (s_x_mv_oebs_receipts_2.NEXTVAL, 'Б-32110163-1', 68800, date'2020-01-31',date'2020-01-31', null, '888432110163' ,'PAYCASH');insert into x_yt_ar_direct_domain_stats (ID,IS_GRAY,DOMAIN,IS_BLACKLIST,SERVICE_ID,COST,BILLING_EXPORT_ID,FROM_DT,TILL_DT,SERVICE_ORDER_ID) values(s_x_yt_ar_direct_domain_stats.NEXTVAL, 0, 'a32110163', 0,7,3330000000,7732110163,  date'2020-01-01',to_date('2020-01-31'||' '||'23:59:59','YYYY-MM-DD HH24:MI:SS'),7732110163);</v>
      </c>
    </row>
    <row r="179" spans="1:73" s="195" customFormat="1" x14ac:dyDescent="0.35">
      <c r="A179" s="127">
        <v>45</v>
      </c>
      <c r="B179" s="178"/>
      <c r="C179" s="42" t="str">
        <f t="shared" si="132"/>
        <v>1210000045</v>
      </c>
      <c r="D179" s="42" t="str">
        <f t="shared" si="133"/>
        <v>1210000045/20</v>
      </c>
      <c r="E179" s="43" t="str">
        <f t="shared" si="134"/>
        <v>2020-01-01</v>
      </c>
      <c r="F179" s="43" t="str">
        <f t="shared" si="135"/>
        <v>2021-01-01</v>
      </c>
      <c r="G179" s="44" t="str">
        <f t="shared" si="136"/>
        <v>21210000045</v>
      </c>
      <c r="H179" s="45">
        <f t="shared" si="97"/>
        <v>2</v>
      </c>
      <c r="I179" s="179">
        <v>3</v>
      </c>
      <c r="J179" s="180">
        <f t="shared" si="162"/>
        <v>32110164</v>
      </c>
      <c r="K179" s="42" t="str">
        <f t="shared" si="137"/>
        <v>Б-32110164-1</v>
      </c>
      <c r="L179" s="43" t="str">
        <f t="shared" si="138"/>
        <v>2020-01-01</v>
      </c>
      <c r="M179" s="42" t="s">
        <v>87</v>
      </c>
      <c r="N179" s="181">
        <f t="shared" si="139"/>
        <v>1200.5</v>
      </c>
      <c r="O179" s="42" t="s">
        <v>88</v>
      </c>
      <c r="P179" s="179">
        <v>1</v>
      </c>
      <c r="Q179" s="42">
        <v>20</v>
      </c>
      <c r="R179" s="182">
        <f>S179</f>
        <v>7</v>
      </c>
      <c r="S179" s="182">
        <v>7</v>
      </c>
      <c r="T179" s="52" t="str">
        <f t="shared" si="141"/>
        <v>4321101641</v>
      </c>
      <c r="U179" s="183" t="str">
        <f t="shared" si="142"/>
        <v>43211016411</v>
      </c>
      <c r="V179" s="42">
        <v>1</v>
      </c>
      <c r="W179" s="43" t="str">
        <f t="shared" ca="1" si="143"/>
        <v>2020-01-05</v>
      </c>
      <c r="X179" s="42"/>
      <c r="Y179" s="250">
        <v>1200.5</v>
      </c>
      <c r="Z179" s="185">
        <f t="shared" si="144"/>
        <v>200.08333333333326</v>
      </c>
      <c r="AA179" s="42">
        <v>0</v>
      </c>
      <c r="AB179" s="186" t="s">
        <v>89</v>
      </c>
      <c r="AC179" s="185">
        <f t="shared" si="145"/>
        <v>1200.5</v>
      </c>
      <c r="AD179" s="45">
        <v>0</v>
      </c>
      <c r="AE179" s="52" t="str">
        <f t="shared" si="163"/>
        <v>432110164</v>
      </c>
      <c r="AF179" s="187">
        <f t="shared" si="164"/>
        <v>1000.4166666666667</v>
      </c>
      <c r="AG179" s="188"/>
      <c r="AH179" s="58">
        <f t="shared" si="147"/>
        <v>1000.4166666666667</v>
      </c>
      <c r="AI179" s="60">
        <f t="shared" si="148"/>
        <v>1200.5</v>
      </c>
      <c r="AJ179" s="49" t="str">
        <f t="shared" si="149"/>
        <v>2020-01-31</v>
      </c>
      <c r="AK179" s="189" t="str">
        <f t="shared" si="150"/>
        <v>888432110164</v>
      </c>
      <c r="AL179" s="45" t="str">
        <f t="shared" si="151"/>
        <v>12100000451</v>
      </c>
      <c r="AM179" s="190"/>
      <c r="AN179" s="190"/>
      <c r="AO179" s="45" t="s">
        <v>89</v>
      </c>
      <c r="AP179" s="145" t="s">
        <v>89</v>
      </c>
      <c r="AQ179" s="45"/>
      <c r="AR179" s="45"/>
      <c r="AS179" s="191" t="str">
        <f t="shared" si="152"/>
        <v>888432110164</v>
      </c>
      <c r="AT179" s="189" t="str">
        <f t="shared" si="153"/>
        <v>5532110164</v>
      </c>
      <c r="AU179" s="183" t="str">
        <f t="shared" si="154"/>
        <v>9932110164</v>
      </c>
      <c r="AV179" s="183">
        <f t="shared" si="155"/>
        <v>7</v>
      </c>
      <c r="AW179" s="183" t="str">
        <f t="shared" si="156"/>
        <v>7732110164</v>
      </c>
      <c r="AX179" s="147" t="str">
        <f t="shared" si="157"/>
        <v>77432110164</v>
      </c>
      <c r="AY179" s="183">
        <v>0</v>
      </c>
      <c r="AZ179" s="183">
        <v>0</v>
      </c>
      <c r="BA179" s="43" t="str">
        <f t="shared" si="158"/>
        <v>2020-01-01</v>
      </c>
      <c r="BB179" s="43" t="str">
        <f t="shared" si="159"/>
        <v>2020-01-31</v>
      </c>
      <c r="BC179" s="192" t="s">
        <v>90</v>
      </c>
      <c r="BD179" s="44" t="str">
        <f t="shared" si="160"/>
        <v>a32110164</v>
      </c>
      <c r="BE179" s="189"/>
      <c r="BF179" s="189"/>
      <c r="BG179" s="186"/>
      <c r="BH179" s="149"/>
      <c r="BI179" s="149"/>
      <c r="BJ179" s="149"/>
      <c r="BK179" s="149"/>
      <c r="BL179" s="149"/>
      <c r="BM179" s="149"/>
      <c r="BN179" s="149"/>
      <c r="BO179" s="241"/>
      <c r="BP179" s="328"/>
      <c r="BQ179" s="181"/>
      <c r="BR179" s="196"/>
      <c r="BS179" s="196"/>
      <c r="BU179" s="357" t="str">
        <f t="shared" ca="1" si="161"/>
        <v>insert into x_t_invoice (TMP_ID,ID,DT, CLIENT_ID,EXTERNAL_ID,CONTRACT_ID,TOTAL_SUM,CURRENCY,DISCOUNT_TYPE,COMMISSION_TYPE,TYPE,LOYAL_CLIENTS,NDS,NDS_PCT,PERSON_ID) values (s_x_t_invoice.NEXTVAL, 32110164, date'2020-01-01',21210000045,'Б-32110164-1',1210000045,1200.5,'RUR',7,7,'y_invoice',0,1,20, 77432110164);insert into x_t_person (TMP_ID,ID) values (s_x_t_person.NEXTVAL, 77432110164);insert into x_t_act_internal(TMP_ID,ID,DT,CLIENT_ID,INVOICE_ID,HIDDEN,AMOUNT,EXTERNAL_ID,PAYMENT_TERM_DT,IS_LOYAL,TYPE) values (s_x_t_act_internal.NEXTVAL, 4321101641,date'2020-01-05',21210000045, 32110164    ,1,  1200.5  ,'43211016411',null, 0,'generic');insert into x_t_act_trans(TMP_ID, ACT_ID, CONSUME_ID, AMOUNT, AMOUNT_NDS, AMOUNT_NSP, NETTING, COMMISSION_TYPE) values (s_x_t_act_trans.NEXTVAL, 4321101641,  5532110164, 1200.5, 200.083333333333,  0,null, 7);insert into x_t_consume (TMP_ID, ID, PARENT_ORDER_ID) values (s_x_t_consume.NEXTVAL, 5532110164,  9932110164);insert into x_t_order(TMP_ID, ID, SERVICE_ID, SERVICE_ORDER_ID, CLIENT_ID) values (s_x_t_order.NEXTVAL, 9932110164,  7,  7732110164,  432110164 );insert into x_mv_oebs_receipts_2(TMP_ID, INVOICE_EID, SUM, DT, DOC_DATE, COMISS_DATE, PAYMENT_NUMBER, SOURCE_TYPE) values (s_x_mv_oebs_receipts_2.NEXTVAL, 'Б-32110164-1', 1200.5, date'2020-01-31',date'2020-01-31', null, '888432110164' ,'PAYCASH');insert into x_yt_ar_direct_domain_stats (ID,IS_GRAY,DOMAIN,IS_BLACKLIST,SERVICE_ID,COST,BILLING_EXPORT_ID,FROM_DT,TILL_DT,SERVICE_ORDER_ID) values(s_x_yt_ar_direct_domain_stats.NEXTVAL, 0, 'a32110164', 0,7,3330000000,7732110164,  date'2020-01-01',to_date('2020-01-31'||' '||'23:59:59','YYYY-MM-DD HH24:MI:SS'),7732110164);</v>
      </c>
    </row>
    <row r="180" spans="1:73" s="195" customFormat="1" x14ac:dyDescent="0.35">
      <c r="A180" s="127">
        <v>45</v>
      </c>
      <c r="B180" s="178"/>
      <c r="C180" s="42" t="str">
        <f t="shared" si="132"/>
        <v>1210000045</v>
      </c>
      <c r="D180" s="42" t="str">
        <f t="shared" si="133"/>
        <v>1210000045/20</v>
      </c>
      <c r="E180" s="43" t="str">
        <f t="shared" si="134"/>
        <v>2020-01-01</v>
      </c>
      <c r="F180" s="43" t="str">
        <f t="shared" si="135"/>
        <v>2021-01-01</v>
      </c>
      <c r="G180" s="44" t="str">
        <f t="shared" si="136"/>
        <v>21210000045</v>
      </c>
      <c r="H180" s="45">
        <f t="shared" si="97"/>
        <v>2</v>
      </c>
      <c r="I180" s="179">
        <v>3</v>
      </c>
      <c r="J180" s="180">
        <f t="shared" si="162"/>
        <v>32110165</v>
      </c>
      <c r="K180" s="42" t="str">
        <f t="shared" si="137"/>
        <v>Б-32110165-1</v>
      </c>
      <c r="L180" s="43" t="str">
        <f t="shared" si="138"/>
        <v>2020-01-01</v>
      </c>
      <c r="M180" s="42" t="s">
        <v>87</v>
      </c>
      <c r="N180" s="181">
        <f t="shared" si="139"/>
        <v>15000</v>
      </c>
      <c r="O180" s="42" t="s">
        <v>88</v>
      </c>
      <c r="P180" s="179">
        <v>1</v>
      </c>
      <c r="Q180" s="42">
        <v>20</v>
      </c>
      <c r="R180" s="198">
        <v>1</v>
      </c>
      <c r="S180" s="198">
        <v>1</v>
      </c>
      <c r="T180" s="52" t="str">
        <f t="shared" si="141"/>
        <v>4321101651</v>
      </c>
      <c r="U180" s="183" t="str">
        <f t="shared" si="142"/>
        <v>43211016511</v>
      </c>
      <c r="V180" s="42">
        <v>1</v>
      </c>
      <c r="W180" s="43" t="str">
        <f t="shared" ca="1" si="143"/>
        <v>2020-01-02</v>
      </c>
      <c r="X180" s="42"/>
      <c r="Y180" s="185">
        <v>15000</v>
      </c>
      <c r="Z180" s="185">
        <f t="shared" si="144"/>
        <v>2500</v>
      </c>
      <c r="AA180" s="42">
        <v>0</v>
      </c>
      <c r="AB180" s="186" t="s">
        <v>89</v>
      </c>
      <c r="AC180" s="185">
        <f t="shared" si="145"/>
        <v>15000</v>
      </c>
      <c r="AD180" s="45">
        <v>0</v>
      </c>
      <c r="AE180" s="52" t="str">
        <f t="shared" si="163"/>
        <v>432110165</v>
      </c>
      <c r="AF180" s="187">
        <f t="shared" si="164"/>
        <v>12500</v>
      </c>
      <c r="AG180" s="252">
        <f>SUM(AF175:AF181)</f>
        <v>200000.41666666666</v>
      </c>
      <c r="AH180" s="58">
        <f t="shared" si="147"/>
        <v>12500</v>
      </c>
      <c r="AI180" s="60">
        <f>Y180</f>
        <v>15000</v>
      </c>
      <c r="AJ180" s="49" t="str">
        <f t="shared" si="149"/>
        <v>2020-01-31</v>
      </c>
      <c r="AK180" s="189" t="str">
        <f t="shared" si="150"/>
        <v>888432110165</v>
      </c>
      <c r="AL180" s="45" t="str">
        <f t="shared" si="151"/>
        <v>12100000451</v>
      </c>
      <c r="AM180" s="190"/>
      <c r="AN180" s="190"/>
      <c r="AO180" s="45" t="s">
        <v>89</v>
      </c>
      <c r="AP180" s="145" t="s">
        <v>89</v>
      </c>
      <c r="AQ180" s="45"/>
      <c r="AR180" s="45"/>
      <c r="AS180" s="191" t="str">
        <f t="shared" si="152"/>
        <v>888432110165</v>
      </c>
      <c r="AT180" s="189" t="str">
        <f t="shared" si="153"/>
        <v>5532110165</v>
      </c>
      <c r="AU180" s="183" t="str">
        <f t="shared" si="154"/>
        <v>9932110165</v>
      </c>
      <c r="AV180" s="183">
        <f t="shared" si="155"/>
        <v>1</v>
      </c>
      <c r="AW180" s="183" t="str">
        <f t="shared" si="156"/>
        <v>7732110165</v>
      </c>
      <c r="AX180" s="147" t="str">
        <f t="shared" si="157"/>
        <v>77432110165</v>
      </c>
      <c r="AY180" s="183">
        <v>0</v>
      </c>
      <c r="AZ180" s="183">
        <v>0</v>
      </c>
      <c r="BA180" s="43" t="str">
        <f t="shared" si="158"/>
        <v>2020-01-01</v>
      </c>
      <c r="BB180" s="43" t="str">
        <f t="shared" si="159"/>
        <v>2020-01-31</v>
      </c>
      <c r="BC180" s="192" t="s">
        <v>90</v>
      </c>
      <c r="BD180" s="44" t="str">
        <f t="shared" si="160"/>
        <v>a32110165</v>
      </c>
      <c r="BE180" s="189"/>
      <c r="BF180" s="189"/>
      <c r="BG180" s="186"/>
      <c r="BH180" s="149"/>
      <c r="BI180" s="149"/>
      <c r="BJ180" s="149"/>
      <c r="BK180" s="149"/>
      <c r="BL180" s="149"/>
      <c r="BM180" s="149"/>
      <c r="BN180" s="149"/>
      <c r="BO180" s="243"/>
      <c r="BP180" s="328"/>
      <c r="BQ180" s="242"/>
      <c r="BR180" s="242"/>
      <c r="BS180" s="242"/>
      <c r="BU180" s="357" t="str">
        <f t="shared" ca="1" si="161"/>
        <v>insert into x_t_invoice (TMP_ID,ID,DT, CLIENT_ID,EXTERNAL_ID,CONTRACT_ID,TOTAL_SUM,CURRENCY,DISCOUNT_TYPE,COMMISSION_TYPE,TYPE,LOYAL_CLIENTS,NDS,NDS_PCT,PERSON_ID) values (s_x_t_invoice.NEXTVAL, 32110165, date'2020-01-01',21210000045,'Б-32110165-1',1210000045,15000,'RUR',1,1,'y_invoice',0,1,20, 77432110165);insert into x_t_person (TMP_ID,ID) values (s_x_t_person.NEXTVAL, 77432110165);insert into x_t_act_internal(TMP_ID,ID,DT,CLIENT_ID,INVOICE_ID,HIDDEN,AMOUNT,EXTERNAL_ID,PAYMENT_TERM_DT,IS_LOYAL,TYPE) values (s_x_t_act_internal.NEXTVAL, 4321101651,date'2020-01-02',21210000045, 32110165    ,1,  15000  ,'43211016511',null, 0,'generic');insert into x_t_act_trans(TMP_ID, ACT_ID, CONSUME_ID, AMOUNT, AMOUNT_NDS, AMOUNT_NSP, NETTING, COMMISSION_TYPE) values (s_x_t_act_trans.NEXTVAL, 4321101651,  5532110165, 15000, 2500,  0,null, 1);insert into x_t_consume (TMP_ID, ID, PARENT_ORDER_ID) values (s_x_t_consume.NEXTVAL, 5532110165,  9932110165);insert into x_t_order(TMP_ID, ID, SERVICE_ID, SERVICE_ORDER_ID, CLIENT_ID) values (s_x_t_order.NEXTVAL, 9932110165,  1,  7732110165,  432110165 );insert into x_mv_oebs_receipts_2(TMP_ID, INVOICE_EID, SUM, DT, DOC_DATE, COMISS_DATE, PAYMENT_NUMBER, SOURCE_TYPE) values (s_x_mv_oebs_receipts_2.NEXTVAL, 'Б-32110165-1', 15000, date'2020-01-31',date'2020-01-31', null, '888432110165' ,'PAYCASH');insert into x_yt_ar_direct_domain_stats (ID,IS_GRAY,DOMAIN,IS_BLACKLIST,SERVICE_ID,COST,BILLING_EXPORT_ID,FROM_DT,TILL_DT,SERVICE_ORDER_ID) values(s_x_yt_ar_direct_domain_stats.NEXTVAL, 0, 'a32110165', 0,1,3330000000,7732110165,  date'2020-01-01',to_date('2020-01-31'||' '||'23:59:59','YYYY-MM-DD HH24:MI:SS'),7732110165);</v>
      </c>
    </row>
    <row r="181" spans="1:73" s="215" customFormat="1" ht="15" thickBot="1" x14ac:dyDescent="0.4">
      <c r="A181" s="152">
        <v>45</v>
      </c>
      <c r="B181" s="199"/>
      <c r="C181" s="76" t="str">
        <f t="shared" si="132"/>
        <v>1210000045</v>
      </c>
      <c r="D181" s="76" t="str">
        <f t="shared" si="133"/>
        <v>1210000045/20</v>
      </c>
      <c r="E181" s="77" t="str">
        <f t="shared" si="134"/>
        <v>2020-01-01</v>
      </c>
      <c r="F181" s="77" t="str">
        <f t="shared" si="135"/>
        <v>2021-01-01</v>
      </c>
      <c r="G181" s="78" t="str">
        <f t="shared" si="136"/>
        <v>21210000045</v>
      </c>
      <c r="H181" s="79">
        <f t="shared" si="97"/>
        <v>2</v>
      </c>
      <c r="I181" s="200">
        <v>3</v>
      </c>
      <c r="J181" s="201">
        <f t="shared" si="162"/>
        <v>32110166</v>
      </c>
      <c r="K181" s="76" t="str">
        <f t="shared" si="137"/>
        <v>Б-32110166-1</v>
      </c>
      <c r="L181" s="77" t="str">
        <f t="shared" si="138"/>
        <v>2020-01-01</v>
      </c>
      <c r="M181" s="76" t="s">
        <v>87</v>
      </c>
      <c r="N181" s="202">
        <f t="shared" si="139"/>
        <v>30000</v>
      </c>
      <c r="O181" s="76" t="s">
        <v>88</v>
      </c>
      <c r="P181" s="200">
        <v>1</v>
      </c>
      <c r="Q181" s="76">
        <v>20</v>
      </c>
      <c r="R181" s="201">
        <v>37</v>
      </c>
      <c r="S181" s="201">
        <v>37</v>
      </c>
      <c r="T181" s="81" t="str">
        <f t="shared" si="141"/>
        <v>4321101661</v>
      </c>
      <c r="U181" s="203" t="str">
        <f t="shared" si="142"/>
        <v>43211016611</v>
      </c>
      <c r="V181" s="76">
        <v>1</v>
      </c>
      <c r="W181" s="77" t="str">
        <f t="shared" ca="1" si="143"/>
        <v>2020-01-06</v>
      </c>
      <c r="X181" s="76"/>
      <c r="Y181" s="205">
        <v>30000</v>
      </c>
      <c r="Z181" s="205">
        <f t="shared" si="144"/>
        <v>5000</v>
      </c>
      <c r="AA181" s="76">
        <v>0</v>
      </c>
      <c r="AB181" s="206" t="s">
        <v>89</v>
      </c>
      <c r="AC181" s="205">
        <f t="shared" si="145"/>
        <v>30000</v>
      </c>
      <c r="AD181" s="79">
        <v>0</v>
      </c>
      <c r="AE181" s="81" t="str">
        <f t="shared" si="163"/>
        <v>432110166</v>
      </c>
      <c r="AF181" s="207">
        <f t="shared" si="164"/>
        <v>25000</v>
      </c>
      <c r="AG181" s="235"/>
      <c r="AH181" s="91">
        <f t="shared" si="147"/>
        <v>25000</v>
      </c>
      <c r="AI181" s="93">
        <f t="shared" ref="AI181:AI244" si="165">Y181</f>
        <v>30000</v>
      </c>
      <c r="AJ181" s="83" t="str">
        <f t="shared" si="149"/>
        <v>2020-01-31</v>
      </c>
      <c r="AK181" s="209" t="str">
        <f t="shared" si="150"/>
        <v>888432110166</v>
      </c>
      <c r="AL181" s="79" t="str">
        <f t="shared" si="151"/>
        <v>12100000451</v>
      </c>
      <c r="AM181" s="210"/>
      <c r="AN181" s="210"/>
      <c r="AO181" s="79" t="s">
        <v>89</v>
      </c>
      <c r="AP181" s="169" t="s">
        <v>89</v>
      </c>
      <c r="AQ181" s="79"/>
      <c r="AR181" s="79"/>
      <c r="AS181" s="211" t="str">
        <f t="shared" si="152"/>
        <v>888432110166</v>
      </c>
      <c r="AT181" s="209" t="str">
        <f t="shared" si="153"/>
        <v>5532110166</v>
      </c>
      <c r="AU181" s="203" t="str">
        <f t="shared" si="154"/>
        <v>9932110166</v>
      </c>
      <c r="AV181" s="203">
        <f t="shared" si="155"/>
        <v>37</v>
      </c>
      <c r="AW181" s="203" t="str">
        <f t="shared" si="156"/>
        <v>7732110166</v>
      </c>
      <c r="AX181" s="172" t="str">
        <f t="shared" si="157"/>
        <v>77432110166</v>
      </c>
      <c r="AY181" s="203">
        <v>0</v>
      </c>
      <c r="AZ181" s="203">
        <v>0</v>
      </c>
      <c r="BA181" s="77" t="str">
        <f t="shared" si="158"/>
        <v>2020-01-01</v>
      </c>
      <c r="BB181" s="77" t="str">
        <f t="shared" si="159"/>
        <v>2020-01-31</v>
      </c>
      <c r="BC181" s="212" t="s">
        <v>90</v>
      </c>
      <c r="BD181" s="78" t="str">
        <f t="shared" si="160"/>
        <v>a32110166</v>
      </c>
      <c r="BE181" s="209"/>
      <c r="BF181" s="209"/>
      <c r="BG181" s="206"/>
      <c r="BH181" s="174"/>
      <c r="BI181" s="174"/>
      <c r="BJ181" s="174"/>
      <c r="BK181" s="174"/>
      <c r="BL181" s="174"/>
      <c r="BM181" s="174"/>
      <c r="BN181" s="174"/>
      <c r="BO181" s="213"/>
      <c r="BP181" s="329"/>
      <c r="BQ181" s="202"/>
      <c r="BR181" s="214"/>
      <c r="BS181" s="214"/>
      <c r="BU181" s="358" t="str">
        <f t="shared" ca="1" si="161"/>
        <v>insert into x_t_invoice (TMP_ID,ID,DT, CLIENT_ID,EXTERNAL_ID,CONTRACT_ID,TOTAL_SUM,CURRENCY,DISCOUNT_TYPE,COMMISSION_TYPE,TYPE,LOYAL_CLIENTS,NDS,NDS_PCT,PERSON_ID) values (s_x_t_invoice.NEXTVAL, 32110166, date'2020-01-01',21210000045,'Б-32110166-1',1210000045,30000,'RUR',37,37,'y_invoice',0,1,20, 77432110166);insert into x_t_person (TMP_ID,ID) values (s_x_t_person.NEXTVAL, 77432110166);insert into x_t_act_internal(TMP_ID,ID,DT,CLIENT_ID,INVOICE_ID,HIDDEN,AMOUNT,EXTERNAL_ID,PAYMENT_TERM_DT,IS_LOYAL,TYPE) values (s_x_t_act_internal.NEXTVAL, 4321101661,date'2020-01-06',21210000045, 32110166    ,1,  30000  ,'43211016611',null, 0,'generic');insert into x_t_act_trans(TMP_ID, ACT_ID, CONSUME_ID, AMOUNT, AMOUNT_NDS, AMOUNT_NSP, NETTING, COMMISSION_TYPE) values (s_x_t_act_trans.NEXTVAL, 4321101661,  5532110166, 30000, 5000,  0,null, 37);insert into x_t_consume (TMP_ID, ID, PARENT_ORDER_ID) values (s_x_t_consume.NEXTVAL, 5532110166,  9932110166);insert into x_t_order(TMP_ID, ID, SERVICE_ID, SERVICE_ORDER_ID, CLIENT_ID) values (s_x_t_order.NEXTVAL, 9932110166,  37,  7732110166,  432110166 );insert into x_mv_oebs_receipts_2(TMP_ID, INVOICE_EID, SUM, DT, DOC_DATE, COMISS_DATE, PAYMENT_NUMBER, SOURCE_TYPE) values (s_x_mv_oebs_receipts_2.NEXTVAL, 'Б-32110166-1', 30000, date'2020-01-31',date'2020-01-31', null, '888432110166' ,'PAYCASH');insert into x_yt_ar_direct_domain_stats (ID,IS_GRAY,DOMAIN,IS_BLACKLIST,SERVICE_ID,COST,BILLING_EXPORT_ID,FROM_DT,TILL_DT,SERVICE_ORDER_ID) values(s_x_yt_ar_direct_domain_stats.NEXTVAL, 0, 'a32110166', 0,37,3330000000,7732110166,  date'2020-01-01',to_date('2020-01-31'||' '||'23:59:59','YYYY-MM-DD HH24:MI:SS'),7732110166);</v>
      </c>
    </row>
    <row r="182" spans="1:73" s="195" customFormat="1" x14ac:dyDescent="0.35">
      <c r="A182" s="127">
        <v>46</v>
      </c>
      <c r="B182" s="178"/>
      <c r="C182" s="42" t="str">
        <f t="shared" si="132"/>
        <v>1210000046</v>
      </c>
      <c r="D182" s="42" t="str">
        <f t="shared" si="133"/>
        <v>1210000046/20</v>
      </c>
      <c r="E182" s="43" t="str">
        <f t="shared" si="134"/>
        <v>2020-01-01</v>
      </c>
      <c r="F182" s="43" t="str">
        <f t="shared" si="135"/>
        <v>2021-01-01</v>
      </c>
      <c r="G182" s="44" t="str">
        <f t="shared" si="136"/>
        <v>21210000046</v>
      </c>
      <c r="H182" s="45">
        <f t="shared" si="97"/>
        <v>2</v>
      </c>
      <c r="I182" s="179">
        <v>3</v>
      </c>
      <c r="J182" s="180">
        <f t="shared" si="162"/>
        <v>32110167</v>
      </c>
      <c r="K182" s="42" t="str">
        <f t="shared" si="137"/>
        <v>Б-32110167-1</v>
      </c>
      <c r="L182" s="43" t="str">
        <f t="shared" si="138"/>
        <v>2020-01-01</v>
      </c>
      <c r="M182" s="42" t="s">
        <v>87</v>
      </c>
      <c r="N182" s="181">
        <f t="shared" si="139"/>
        <v>60000</v>
      </c>
      <c r="O182" s="42" t="s">
        <v>88</v>
      </c>
      <c r="P182" s="179">
        <v>1</v>
      </c>
      <c r="Q182" s="42">
        <v>20</v>
      </c>
      <c r="R182" s="182">
        <f>S182</f>
        <v>7</v>
      </c>
      <c r="S182" s="182">
        <v>7</v>
      </c>
      <c r="T182" s="52" t="str">
        <f t="shared" si="141"/>
        <v>4321101671</v>
      </c>
      <c r="U182" s="183" t="str">
        <f t="shared" si="142"/>
        <v>43211016711</v>
      </c>
      <c r="V182" s="42">
        <v>1</v>
      </c>
      <c r="W182" s="43" t="str">
        <f t="shared" ca="1" si="143"/>
        <v>2020-01-07</v>
      </c>
      <c r="X182" s="42"/>
      <c r="Y182" s="185">
        <v>60000</v>
      </c>
      <c r="Z182" s="185">
        <f t="shared" si="144"/>
        <v>10000</v>
      </c>
      <c r="AA182" s="42">
        <v>0</v>
      </c>
      <c r="AB182" s="186" t="s">
        <v>89</v>
      </c>
      <c r="AC182" s="185">
        <f t="shared" si="145"/>
        <v>60000</v>
      </c>
      <c r="AD182" s="45">
        <v>0</v>
      </c>
      <c r="AE182" s="52" t="str">
        <f t="shared" si="163"/>
        <v>432110167</v>
      </c>
      <c r="AF182" s="187">
        <f t="shared" si="164"/>
        <v>50000</v>
      </c>
      <c r="AG182" s="240"/>
      <c r="AH182" s="58">
        <f t="shared" si="147"/>
        <v>50000</v>
      </c>
      <c r="AI182" s="60">
        <f t="shared" si="165"/>
        <v>60000</v>
      </c>
      <c r="AJ182" s="49" t="str">
        <f t="shared" si="149"/>
        <v>2020-01-31</v>
      </c>
      <c r="AK182" s="189" t="str">
        <f t="shared" si="150"/>
        <v>888432110167</v>
      </c>
      <c r="AL182" s="45" t="str">
        <f t="shared" si="151"/>
        <v>12100000461</v>
      </c>
      <c r="AM182" s="190"/>
      <c r="AN182" s="190"/>
      <c r="AO182" s="45" t="s">
        <v>89</v>
      </c>
      <c r="AP182" s="145" t="s">
        <v>89</v>
      </c>
      <c r="AQ182" s="45"/>
      <c r="AR182" s="45"/>
      <c r="AS182" s="191" t="str">
        <f t="shared" si="152"/>
        <v>888432110167</v>
      </c>
      <c r="AT182" s="189" t="str">
        <f t="shared" si="153"/>
        <v>5532110167</v>
      </c>
      <c r="AU182" s="183" t="str">
        <f t="shared" si="154"/>
        <v>9932110167</v>
      </c>
      <c r="AV182" s="183">
        <f t="shared" si="155"/>
        <v>7</v>
      </c>
      <c r="AW182" s="183" t="str">
        <f t="shared" si="156"/>
        <v>7732110167</v>
      </c>
      <c r="AX182" s="147" t="str">
        <f t="shared" si="157"/>
        <v>77432110167</v>
      </c>
      <c r="AY182" s="183">
        <v>0</v>
      </c>
      <c r="AZ182" s="183">
        <v>0</v>
      </c>
      <c r="BA182" s="43" t="str">
        <f t="shared" si="158"/>
        <v>2020-01-01</v>
      </c>
      <c r="BB182" s="43" t="str">
        <f t="shared" si="159"/>
        <v>2020-01-31</v>
      </c>
      <c r="BC182" s="192" t="s">
        <v>90</v>
      </c>
      <c r="BD182" s="44" t="str">
        <f t="shared" si="160"/>
        <v>a32110167</v>
      </c>
      <c r="BE182" s="189"/>
      <c r="BF182" s="189"/>
      <c r="BG182" s="186"/>
      <c r="BH182" s="149"/>
      <c r="BI182" s="149"/>
      <c r="BJ182" s="149"/>
      <c r="BK182" s="149"/>
      <c r="BL182" s="149"/>
      <c r="BM182" s="149"/>
      <c r="BN182" s="149"/>
      <c r="BO182" s="241" t="s">
        <v>174</v>
      </c>
      <c r="BP182" s="328">
        <v>7</v>
      </c>
      <c r="BQ182" s="242">
        <f>SUM(AF182:AF186)</f>
        <v>162500.41666666669</v>
      </c>
      <c r="BR182" s="242" t="s">
        <v>152</v>
      </c>
      <c r="BS182" s="242" t="str">
        <f>BR182</f>
        <v>-</v>
      </c>
      <c r="BU182" s="357" t="str">
        <f t="shared" ca="1" si="161"/>
        <v>insert into x_t_contract2(TMP_ID,ID,EXTERNAL_ID,CLIENT_ID) values(s_x_t_contract2.NEXTVAL, 1210000046, '1210000046/20',21210000046);insert into x_t_contract_collateral(TMP_ID,ID,CONTRACT2_ID,DT,IS_SIGNED) values(s_x_t_contract_collateral.NEXTVAL, 12100000461, 1210000046, date'2020-01-01', date'2020-01-01');insert into x_mv_contract_signed_attr (TMP_ID,CONTRACT_ID,COLLATERAL_ID,CODE,VALUE_DT) values (s_x_mv_contract_signed_attr.NEXTVAL, 1210000046, 12100000461,'FINISH_DT' ,date'2021-01-01');insert into x_mv_contract_signed_attr_hist(TMP_ID,VALUE_NUM,UPDATE_DT,CONTRACT2_ID,CODE,CL_DT,STAMP,DT) values(s_x_mv_contract_signed_attr_hist.NEXTVAL, 1, date'2020-01-01', 1210000046,'FIRM',date'2020-01-01',888432110167,date'2020-01-01');insert into x_mv_contract_signed_attr_hist(TMP_ID,VALUE_NUM,UPDATE_DT,CONTRACT2_ID,CODE,CL_DT,STAMP,DT) values(s_x_mv_contract_signed_attr_hist.NEXTVAL, 2, date'2020-01-01', 1210000046,'WHOLESALE_AGENT_PREMIUM_AWARDS_SCALE_TYPE',date'2020-01-01',888432110167,date'2020-01-01');insert into x_mv_contract_signed_attr_hist(TMP_ID,VALUE_NUM,UPDATE_DT,CONTRACT2_ID,CODE,CL_DT,STAMP,DT) values(s_x_mv_contract_signed_attr_hist.NEXTVAL, 3, date'2020-01-01', 1210000046,'PAYMENT_TYPE',date'2020-01-01',888432110167,date'2020-01-01');insert into x_t_invoice (TMP_ID,ID,DT, CLIENT_ID,EXTERNAL_ID,CONTRACT_ID,TOTAL_SUM,CURRENCY,DISCOUNT_TYPE,COMMISSION_TYPE,TYPE,LOYAL_CLIENTS,NDS,NDS_PCT,PERSON_ID) values (s_x_t_invoice.NEXTVAL, 32110167, date'2020-01-01',21210000046,'Б-32110167-1',1210000046,60000,'RUR',7,7,'y_invoice',0,1,20, 77432110167);insert into x_t_person (TMP_ID,ID) values (s_x_t_person.NEXTVAL, 77432110167);insert into x_t_act_internal(TMP_ID,ID,DT,CLIENT_ID,INVOICE_ID,HIDDEN,AMOUNT,EXTERNAL_ID,PAYMENT_TERM_DT,IS_LOYAL,TYPE) values (s_x_t_act_internal.NEXTVAL, 4321101671,date'2020-01-07',21210000046, 32110167    ,1,  60000  ,'43211016711',null, 0,'generic');insert into x_t_act_trans(TMP_ID, ACT_ID, CONSUME_ID, AMOUNT, AMOUNT_NDS, AMOUNT_NSP, NETTING, COMMISSION_TYPE) values (s_x_t_act_trans.NEXTVAL, 4321101671,  5532110167, 60000, 10000,  0,null, 7);insert into x_t_consume (TMP_ID, ID, PARENT_ORDER_ID) values (s_x_t_consume.NEXTVAL, 5532110167,  9932110167);insert into x_t_order(TMP_ID, ID, SERVICE_ID, SERVICE_ORDER_ID, CLIENT_ID) values (s_x_t_order.NEXTVAL, 9932110167,  7,  7732110167,  432110167 );insert into x_mv_oebs_receipts_2(TMP_ID, INVOICE_EID, SUM, DT, DOC_DATE, COMISS_DATE, PAYMENT_NUMBER, SOURCE_TYPE) values (s_x_mv_oebs_receipts_2.NEXTVAL, 'Б-32110167-1', 60000, date'2020-01-31',date'2020-01-31', null, '888432110167' ,'PAYCASH');insert into x_yt_ar_direct_domain_stats (ID,IS_GRAY,DOMAIN,IS_BLACKLIST,SERVICE_ID,COST,BILLING_EXPORT_ID,FROM_DT,TILL_DT,SERVICE_ORDER_ID) values(s_x_yt_ar_direct_domain_stats.NEXTVAL, 0, 'a32110167', 0,7,3330000000,7732110167,  date'2020-01-01',to_date('2020-01-31'||' '||'23:59:59','YYYY-MM-DD HH24:MI:SS'),7732110167);</v>
      </c>
    </row>
    <row r="183" spans="1:73" s="195" customFormat="1" x14ac:dyDescent="0.35">
      <c r="A183" s="127">
        <v>46</v>
      </c>
      <c r="B183" s="178"/>
      <c r="C183" s="42" t="str">
        <f t="shared" si="132"/>
        <v>1210000046</v>
      </c>
      <c r="D183" s="42" t="str">
        <f t="shared" si="133"/>
        <v>1210000046/20</v>
      </c>
      <c r="E183" s="43" t="str">
        <f t="shared" si="134"/>
        <v>2020-01-01</v>
      </c>
      <c r="F183" s="43" t="str">
        <f t="shared" si="135"/>
        <v>2021-01-01</v>
      </c>
      <c r="G183" s="44" t="str">
        <f t="shared" si="136"/>
        <v>21210000046</v>
      </c>
      <c r="H183" s="45">
        <f t="shared" si="97"/>
        <v>2</v>
      </c>
      <c r="I183" s="179">
        <v>3</v>
      </c>
      <c r="J183" s="180">
        <f t="shared" si="162"/>
        <v>32110168</v>
      </c>
      <c r="K183" s="42" t="str">
        <f t="shared" si="137"/>
        <v>Б-32110168-1</v>
      </c>
      <c r="L183" s="43" t="str">
        <f t="shared" si="138"/>
        <v>2020-01-01</v>
      </c>
      <c r="M183" s="42" t="s">
        <v>87</v>
      </c>
      <c r="N183" s="181">
        <f t="shared" si="139"/>
        <v>45000</v>
      </c>
      <c r="O183" s="42" t="s">
        <v>88</v>
      </c>
      <c r="P183" s="179">
        <v>1</v>
      </c>
      <c r="Q183" s="42">
        <v>20</v>
      </c>
      <c r="R183" s="182">
        <f>S183</f>
        <v>7</v>
      </c>
      <c r="S183" s="182">
        <v>7</v>
      </c>
      <c r="T183" s="52" t="str">
        <f t="shared" si="141"/>
        <v>4321101681</v>
      </c>
      <c r="U183" s="183" t="str">
        <f t="shared" si="142"/>
        <v>43211016811</v>
      </c>
      <c r="V183" s="42">
        <v>1</v>
      </c>
      <c r="W183" s="43" t="str">
        <f t="shared" ca="1" si="143"/>
        <v>2020-01-09</v>
      </c>
      <c r="X183" s="42"/>
      <c r="Y183" s="185">
        <v>45000</v>
      </c>
      <c r="Z183" s="185">
        <f t="shared" si="144"/>
        <v>7500</v>
      </c>
      <c r="AA183" s="42">
        <v>0</v>
      </c>
      <c r="AB183" s="186" t="s">
        <v>89</v>
      </c>
      <c r="AC183" s="185">
        <f t="shared" si="145"/>
        <v>45000</v>
      </c>
      <c r="AD183" s="45">
        <v>0</v>
      </c>
      <c r="AE183" s="52" t="str">
        <f t="shared" si="163"/>
        <v>432110168</v>
      </c>
      <c r="AF183" s="187">
        <f t="shared" si="164"/>
        <v>37500</v>
      </c>
      <c r="AG183" s="240"/>
      <c r="AH183" s="58">
        <f t="shared" si="147"/>
        <v>37500</v>
      </c>
      <c r="AI183" s="60">
        <f t="shared" si="165"/>
        <v>45000</v>
      </c>
      <c r="AJ183" s="49" t="str">
        <f t="shared" si="149"/>
        <v>2020-01-31</v>
      </c>
      <c r="AK183" s="189" t="str">
        <f t="shared" si="150"/>
        <v>888432110168</v>
      </c>
      <c r="AL183" s="45" t="str">
        <f t="shared" si="151"/>
        <v>12100000461</v>
      </c>
      <c r="AM183" s="190"/>
      <c r="AN183" s="190"/>
      <c r="AO183" s="45" t="s">
        <v>89</v>
      </c>
      <c r="AP183" s="145" t="s">
        <v>89</v>
      </c>
      <c r="AQ183" s="45"/>
      <c r="AR183" s="45"/>
      <c r="AS183" s="191" t="str">
        <f t="shared" si="152"/>
        <v>888432110168</v>
      </c>
      <c r="AT183" s="189" t="str">
        <f t="shared" si="153"/>
        <v>5532110168</v>
      </c>
      <c r="AU183" s="183" t="str">
        <f t="shared" si="154"/>
        <v>9932110168</v>
      </c>
      <c r="AV183" s="183">
        <f t="shared" si="155"/>
        <v>7</v>
      </c>
      <c r="AW183" s="183" t="str">
        <f t="shared" si="156"/>
        <v>7732110168</v>
      </c>
      <c r="AX183" s="147" t="str">
        <f t="shared" si="157"/>
        <v>77432110168</v>
      </c>
      <c r="AY183" s="183">
        <v>0</v>
      </c>
      <c r="AZ183" s="183">
        <v>0</v>
      </c>
      <c r="BA183" s="43" t="str">
        <f t="shared" si="158"/>
        <v>2020-01-01</v>
      </c>
      <c r="BB183" s="43" t="str">
        <f t="shared" si="159"/>
        <v>2020-01-31</v>
      </c>
      <c r="BC183" s="192" t="s">
        <v>90</v>
      </c>
      <c r="BD183" s="44" t="str">
        <f t="shared" si="160"/>
        <v>a32110168</v>
      </c>
      <c r="BE183" s="189"/>
      <c r="BF183" s="189"/>
      <c r="BG183" s="186"/>
      <c r="BH183" s="149"/>
      <c r="BI183" s="149"/>
      <c r="BJ183" s="149"/>
      <c r="BK183" s="149"/>
      <c r="BL183" s="149"/>
      <c r="BM183" s="149"/>
      <c r="BN183" s="149"/>
      <c r="BO183" s="241" t="s">
        <v>175</v>
      </c>
      <c r="BP183" s="328">
        <v>1</v>
      </c>
      <c r="BQ183" s="242">
        <f>AF187</f>
        <v>12500</v>
      </c>
      <c r="BR183" s="249">
        <f>BQ183*0.13</f>
        <v>1625</v>
      </c>
      <c r="BS183" s="249">
        <f>BR183</f>
        <v>1625</v>
      </c>
      <c r="BU183" s="357" t="str">
        <f t="shared" ca="1" si="161"/>
        <v>insert into x_t_invoice (TMP_ID,ID,DT, CLIENT_ID,EXTERNAL_ID,CONTRACT_ID,TOTAL_SUM,CURRENCY,DISCOUNT_TYPE,COMMISSION_TYPE,TYPE,LOYAL_CLIENTS,NDS,NDS_PCT,PERSON_ID) values (s_x_t_invoice.NEXTVAL, 32110168, date'2020-01-01',21210000046,'Б-32110168-1',1210000046,45000,'RUR',7,7,'y_invoice',0,1,20, 77432110168);insert into x_t_person (TMP_ID,ID) values (s_x_t_person.NEXTVAL, 77432110168);insert into x_t_act_internal(TMP_ID,ID,DT,CLIENT_ID,INVOICE_ID,HIDDEN,AMOUNT,EXTERNAL_ID,PAYMENT_TERM_DT,IS_LOYAL,TYPE) values (s_x_t_act_internal.NEXTVAL, 4321101681,date'2020-01-09',21210000046, 32110168    ,1,  45000  ,'43211016811',null, 0,'generic');insert into x_t_act_trans(TMP_ID, ACT_ID, CONSUME_ID, AMOUNT, AMOUNT_NDS, AMOUNT_NSP, NETTING, COMMISSION_TYPE) values (s_x_t_act_trans.NEXTVAL, 4321101681,  5532110168, 45000, 7500,  0,null, 7);insert into x_t_consume (TMP_ID, ID, PARENT_ORDER_ID) values (s_x_t_consume.NEXTVAL, 5532110168,  9932110168);insert into x_t_order(TMP_ID, ID, SERVICE_ID, SERVICE_ORDER_ID, CLIENT_ID) values (s_x_t_order.NEXTVAL, 9932110168,  7,  7732110168,  432110168 );insert into x_mv_oebs_receipts_2(TMP_ID, INVOICE_EID, SUM, DT, DOC_DATE, COMISS_DATE, PAYMENT_NUMBER, SOURCE_TYPE) values (s_x_mv_oebs_receipts_2.NEXTVAL, 'Б-32110168-1', 45000, date'2020-01-31',date'2020-01-31', null, '888432110168' ,'PAYCASH');insert into x_yt_ar_direct_domain_stats (ID,IS_GRAY,DOMAIN,IS_BLACKLIST,SERVICE_ID,COST,BILLING_EXPORT_ID,FROM_DT,TILL_DT,SERVICE_ORDER_ID) values(s_x_yt_ar_direct_domain_stats.NEXTVAL, 0, 'a32110168', 0,7,3330000000,7732110168,  date'2020-01-01',to_date('2020-01-31'||' '||'23:59:59','YYYY-MM-DD HH24:MI:SS'),7732110168);</v>
      </c>
    </row>
    <row r="184" spans="1:73" s="195" customFormat="1" x14ac:dyDescent="0.35">
      <c r="A184" s="127">
        <v>46</v>
      </c>
      <c r="B184" s="178"/>
      <c r="C184" s="42" t="str">
        <f t="shared" si="132"/>
        <v>1210000046</v>
      </c>
      <c r="D184" s="42" t="str">
        <f t="shared" si="133"/>
        <v>1210000046/20</v>
      </c>
      <c r="E184" s="43" t="str">
        <f t="shared" si="134"/>
        <v>2020-01-01</v>
      </c>
      <c r="F184" s="43" t="str">
        <f t="shared" si="135"/>
        <v>2021-01-01</v>
      </c>
      <c r="G184" s="44" t="str">
        <f t="shared" si="136"/>
        <v>21210000046</v>
      </c>
      <c r="H184" s="45">
        <f t="shared" si="97"/>
        <v>2</v>
      </c>
      <c r="I184" s="179">
        <v>3</v>
      </c>
      <c r="J184" s="180">
        <f t="shared" si="162"/>
        <v>32110169</v>
      </c>
      <c r="K184" s="42" t="str">
        <f t="shared" si="137"/>
        <v>Б-32110169-1</v>
      </c>
      <c r="L184" s="43" t="str">
        <f t="shared" si="138"/>
        <v>2020-01-01</v>
      </c>
      <c r="M184" s="42" t="s">
        <v>87</v>
      </c>
      <c r="N184" s="181">
        <f t="shared" si="139"/>
        <v>20000</v>
      </c>
      <c r="O184" s="42" t="s">
        <v>88</v>
      </c>
      <c r="P184" s="179">
        <v>1</v>
      </c>
      <c r="Q184" s="42">
        <v>20</v>
      </c>
      <c r="R184" s="182">
        <f>S184</f>
        <v>7</v>
      </c>
      <c r="S184" s="182">
        <v>7</v>
      </c>
      <c r="T184" s="52" t="str">
        <f t="shared" si="141"/>
        <v>4321101691</v>
      </c>
      <c r="U184" s="183" t="str">
        <f t="shared" si="142"/>
        <v>43211016911</v>
      </c>
      <c r="V184" s="42">
        <v>1</v>
      </c>
      <c r="W184" s="43" t="str">
        <f t="shared" ca="1" si="143"/>
        <v>2020-01-05</v>
      </c>
      <c r="X184" s="42"/>
      <c r="Y184" s="185">
        <v>20000</v>
      </c>
      <c r="Z184" s="185">
        <f t="shared" si="144"/>
        <v>3333.3333333333321</v>
      </c>
      <c r="AA184" s="42">
        <v>0</v>
      </c>
      <c r="AB184" s="186" t="s">
        <v>89</v>
      </c>
      <c r="AC184" s="185">
        <f t="shared" si="145"/>
        <v>20000</v>
      </c>
      <c r="AD184" s="45">
        <v>0</v>
      </c>
      <c r="AE184" s="52" t="str">
        <f t="shared" si="163"/>
        <v>432110169</v>
      </c>
      <c r="AF184" s="187">
        <f t="shared" si="164"/>
        <v>16666.666666666668</v>
      </c>
      <c r="AG184" s="240"/>
      <c r="AH184" s="58">
        <f t="shared" si="147"/>
        <v>16666.666666666668</v>
      </c>
      <c r="AI184" s="60">
        <f t="shared" si="165"/>
        <v>20000</v>
      </c>
      <c r="AJ184" s="49" t="str">
        <f t="shared" si="149"/>
        <v>2020-01-31</v>
      </c>
      <c r="AK184" s="189" t="str">
        <f t="shared" si="150"/>
        <v>888432110169</v>
      </c>
      <c r="AL184" s="45" t="str">
        <f t="shared" si="151"/>
        <v>12100000461</v>
      </c>
      <c r="AM184" s="190"/>
      <c r="AN184" s="190"/>
      <c r="AO184" s="45" t="s">
        <v>89</v>
      </c>
      <c r="AP184" s="145" t="s">
        <v>89</v>
      </c>
      <c r="AQ184" s="45"/>
      <c r="AR184" s="45"/>
      <c r="AS184" s="191" t="str">
        <f t="shared" si="152"/>
        <v>888432110169</v>
      </c>
      <c r="AT184" s="189" t="str">
        <f t="shared" si="153"/>
        <v>5532110169</v>
      </c>
      <c r="AU184" s="183" t="str">
        <f t="shared" si="154"/>
        <v>9932110169</v>
      </c>
      <c r="AV184" s="183">
        <f t="shared" si="155"/>
        <v>7</v>
      </c>
      <c r="AW184" s="183" t="str">
        <f t="shared" si="156"/>
        <v>7732110169</v>
      </c>
      <c r="AX184" s="147" t="str">
        <f t="shared" si="157"/>
        <v>77432110169</v>
      </c>
      <c r="AY184" s="183">
        <v>0</v>
      </c>
      <c r="AZ184" s="183">
        <v>0</v>
      </c>
      <c r="BA184" s="43" t="str">
        <f t="shared" si="158"/>
        <v>2020-01-01</v>
      </c>
      <c r="BB184" s="43" t="str">
        <f t="shared" si="159"/>
        <v>2020-01-31</v>
      </c>
      <c r="BC184" s="192" t="s">
        <v>90</v>
      </c>
      <c r="BD184" s="44" t="str">
        <f t="shared" si="160"/>
        <v>a32110169</v>
      </c>
      <c r="BE184" s="189"/>
      <c r="BF184" s="189"/>
      <c r="BG184" s="186"/>
      <c r="BH184" s="149"/>
      <c r="BI184" s="149"/>
      <c r="BJ184" s="149"/>
      <c r="BK184" s="149"/>
      <c r="BL184" s="149"/>
      <c r="BM184" s="149"/>
      <c r="BN184" s="149"/>
      <c r="BO184" s="243"/>
      <c r="BP184" s="328">
        <v>37</v>
      </c>
      <c r="BQ184" s="242">
        <f>AF188</f>
        <v>25000</v>
      </c>
      <c r="BR184" s="249">
        <f>BQ184*0.11</f>
        <v>2750</v>
      </c>
      <c r="BS184" s="249">
        <f>BR184</f>
        <v>2750</v>
      </c>
      <c r="BU184" s="357" t="str">
        <f t="shared" ca="1" si="161"/>
        <v>insert into x_t_invoice (TMP_ID,ID,DT, CLIENT_ID,EXTERNAL_ID,CONTRACT_ID,TOTAL_SUM,CURRENCY,DISCOUNT_TYPE,COMMISSION_TYPE,TYPE,LOYAL_CLIENTS,NDS,NDS_PCT,PERSON_ID) values (s_x_t_invoice.NEXTVAL, 32110169, date'2020-01-01',21210000046,'Б-32110169-1',1210000046,20000,'RUR',7,7,'y_invoice',0,1,20, 77432110169);insert into x_t_person (TMP_ID,ID) values (s_x_t_person.NEXTVAL, 77432110169);insert into x_t_act_internal(TMP_ID,ID,DT,CLIENT_ID,INVOICE_ID,HIDDEN,AMOUNT,EXTERNAL_ID,PAYMENT_TERM_DT,IS_LOYAL,TYPE) values (s_x_t_act_internal.NEXTVAL, 4321101691,date'2020-01-05',21210000046, 32110169    ,1,  20000  ,'43211016911',null, 0,'generic');insert into x_t_act_trans(TMP_ID, ACT_ID, CONSUME_ID, AMOUNT, AMOUNT_NDS, AMOUNT_NSP, NETTING, COMMISSION_TYPE) values (s_x_t_act_trans.NEXTVAL, 4321101691,  5532110169, 20000, 3333.33333333333,  0,null, 7);insert into x_t_consume (TMP_ID, ID, PARENT_ORDER_ID) values (s_x_t_consume.NEXTVAL, 5532110169,  9932110169);insert into x_t_order(TMP_ID, ID, SERVICE_ID, SERVICE_ORDER_ID, CLIENT_ID) values (s_x_t_order.NEXTVAL, 9932110169,  7,  7732110169,  432110169 );insert into x_mv_oebs_receipts_2(TMP_ID, INVOICE_EID, SUM, DT, DOC_DATE, COMISS_DATE, PAYMENT_NUMBER, SOURCE_TYPE) values (s_x_mv_oebs_receipts_2.NEXTVAL, 'Б-32110169-1', 20000, date'2020-01-31',date'2020-01-31', null, '888432110169' ,'PAYCASH');insert into x_yt_ar_direct_domain_stats (ID,IS_GRAY,DOMAIN,IS_BLACKLIST,SERVICE_ID,COST,BILLING_EXPORT_ID,FROM_DT,TILL_DT,SERVICE_ORDER_ID) values(s_x_yt_ar_direct_domain_stats.NEXTVAL, 0, 'a32110169', 0,7,3330000000,7732110169,  date'2020-01-01',to_date('2020-01-31'||' '||'23:59:59','YYYY-MM-DD HH24:MI:SS'),7732110169);</v>
      </c>
    </row>
    <row r="185" spans="1:73" s="195" customFormat="1" ht="15" thickBot="1" x14ac:dyDescent="0.4">
      <c r="A185" s="127">
        <v>46</v>
      </c>
      <c r="B185" s="178"/>
      <c r="C185" s="42" t="str">
        <f t="shared" si="132"/>
        <v>1210000046</v>
      </c>
      <c r="D185" s="42" t="str">
        <f t="shared" si="133"/>
        <v>1210000046/20</v>
      </c>
      <c r="E185" s="43" t="str">
        <f t="shared" si="134"/>
        <v>2020-01-01</v>
      </c>
      <c r="F185" s="43" t="str">
        <f t="shared" si="135"/>
        <v>2021-01-01</v>
      </c>
      <c r="G185" s="44" t="str">
        <f t="shared" si="136"/>
        <v>21210000046</v>
      </c>
      <c r="H185" s="45">
        <f t="shared" si="97"/>
        <v>2</v>
      </c>
      <c r="I185" s="179">
        <v>3</v>
      </c>
      <c r="J185" s="180">
        <f t="shared" si="162"/>
        <v>32110170</v>
      </c>
      <c r="K185" s="42" t="str">
        <f t="shared" si="137"/>
        <v>Б-32110170-1</v>
      </c>
      <c r="L185" s="43" t="str">
        <f t="shared" si="138"/>
        <v>2020-01-01</v>
      </c>
      <c r="M185" s="42" t="s">
        <v>87</v>
      </c>
      <c r="N185" s="181">
        <f t="shared" si="139"/>
        <v>68801</v>
      </c>
      <c r="O185" s="42" t="s">
        <v>88</v>
      </c>
      <c r="P185" s="179">
        <v>1</v>
      </c>
      <c r="Q185" s="42">
        <v>20</v>
      </c>
      <c r="R185" s="182">
        <f>S185</f>
        <v>7</v>
      </c>
      <c r="S185" s="182">
        <v>7</v>
      </c>
      <c r="T185" s="52" t="str">
        <f t="shared" si="141"/>
        <v>4321101701</v>
      </c>
      <c r="U185" s="183" t="str">
        <f t="shared" si="142"/>
        <v>43211017011</v>
      </c>
      <c r="V185" s="42">
        <v>1</v>
      </c>
      <c r="W185" s="43" t="str">
        <f t="shared" ca="1" si="143"/>
        <v>2020-01-05</v>
      </c>
      <c r="X185" s="42"/>
      <c r="Y185" s="185">
        <v>68801</v>
      </c>
      <c r="Z185" s="185">
        <f t="shared" si="144"/>
        <v>11466.833333333328</v>
      </c>
      <c r="AA185" s="42">
        <v>0</v>
      </c>
      <c r="AB185" s="186" t="s">
        <v>89</v>
      </c>
      <c r="AC185" s="185">
        <f t="shared" si="145"/>
        <v>68801</v>
      </c>
      <c r="AD185" s="45">
        <v>0</v>
      </c>
      <c r="AE185" s="52" t="str">
        <f t="shared" si="163"/>
        <v>432110170</v>
      </c>
      <c r="AF185" s="187">
        <f t="shared" si="164"/>
        <v>57334.166666666672</v>
      </c>
      <c r="AG185" s="240"/>
      <c r="AH185" s="58">
        <f t="shared" si="147"/>
        <v>57334.166666666672</v>
      </c>
      <c r="AI185" s="60">
        <f t="shared" si="165"/>
        <v>68801</v>
      </c>
      <c r="AJ185" s="49" t="str">
        <f t="shared" si="149"/>
        <v>2020-01-31</v>
      </c>
      <c r="AK185" s="189" t="str">
        <f t="shared" si="150"/>
        <v>888432110170</v>
      </c>
      <c r="AL185" s="45" t="str">
        <f t="shared" si="151"/>
        <v>12100000461</v>
      </c>
      <c r="AM185" s="190"/>
      <c r="AN185" s="190"/>
      <c r="AO185" s="45" t="s">
        <v>89</v>
      </c>
      <c r="AP185" s="145" t="s">
        <v>89</v>
      </c>
      <c r="AQ185" s="45"/>
      <c r="AR185" s="45"/>
      <c r="AS185" s="191" t="str">
        <f t="shared" si="152"/>
        <v>888432110170</v>
      </c>
      <c r="AT185" s="189" t="str">
        <f t="shared" si="153"/>
        <v>5532110170</v>
      </c>
      <c r="AU185" s="183" t="str">
        <f t="shared" si="154"/>
        <v>9932110170</v>
      </c>
      <c r="AV185" s="183">
        <f t="shared" si="155"/>
        <v>7</v>
      </c>
      <c r="AW185" s="183" t="str">
        <f t="shared" si="156"/>
        <v>7732110170</v>
      </c>
      <c r="AX185" s="147" t="str">
        <f t="shared" si="157"/>
        <v>77432110170</v>
      </c>
      <c r="AY185" s="183">
        <v>0</v>
      </c>
      <c r="AZ185" s="183">
        <v>0</v>
      </c>
      <c r="BA185" s="43" t="str">
        <f t="shared" si="158"/>
        <v>2020-01-01</v>
      </c>
      <c r="BB185" s="43" t="str">
        <f t="shared" si="159"/>
        <v>2020-01-31</v>
      </c>
      <c r="BC185" s="192" t="s">
        <v>90</v>
      </c>
      <c r="BD185" s="44" t="str">
        <f t="shared" si="160"/>
        <v>a32110170</v>
      </c>
      <c r="BE185" s="189"/>
      <c r="BF185" s="189"/>
      <c r="BG185" s="186"/>
      <c r="BH185" s="174"/>
      <c r="BI185" s="174"/>
      <c r="BJ185" s="174"/>
      <c r="BK185" s="174"/>
      <c r="BL185" s="149"/>
      <c r="BM185" s="149"/>
      <c r="BN185" s="149"/>
      <c r="BO185" s="247">
        <f>SUM(AF182:AF188)</f>
        <v>200000.41666666669</v>
      </c>
      <c r="BP185" s="328"/>
      <c r="BQ185" s="181"/>
      <c r="BR185" s="196"/>
      <c r="BS185" s="196"/>
      <c r="BU185" s="357" t="str">
        <f t="shared" ca="1" si="161"/>
        <v>insert into x_t_invoice (TMP_ID,ID,DT, CLIENT_ID,EXTERNAL_ID,CONTRACT_ID,TOTAL_SUM,CURRENCY,DISCOUNT_TYPE,COMMISSION_TYPE,TYPE,LOYAL_CLIENTS,NDS,NDS_PCT,PERSON_ID) values (s_x_t_invoice.NEXTVAL, 32110170, date'2020-01-01',21210000046,'Б-32110170-1',1210000046,68801,'RUR',7,7,'y_invoice',0,1,20, 77432110170);insert into x_t_person (TMP_ID,ID) values (s_x_t_person.NEXTVAL, 77432110170);insert into x_t_act_internal(TMP_ID,ID,DT,CLIENT_ID,INVOICE_ID,HIDDEN,AMOUNT,EXTERNAL_ID,PAYMENT_TERM_DT,IS_LOYAL,TYPE) values (s_x_t_act_internal.NEXTVAL, 4321101701,date'2020-01-05',21210000046, 32110170    ,1,  68801  ,'43211017011',null, 0,'generic');insert into x_t_act_trans(TMP_ID, ACT_ID, CONSUME_ID, AMOUNT, AMOUNT_NDS, AMOUNT_NSP, NETTING, COMMISSION_TYPE) values (s_x_t_act_trans.NEXTVAL, 4321101701,  5532110170, 68801, 11466.8333333333,  0,null, 7);insert into x_t_consume (TMP_ID, ID, PARENT_ORDER_ID) values (s_x_t_consume.NEXTVAL, 5532110170,  9932110170);insert into x_t_order(TMP_ID, ID, SERVICE_ID, SERVICE_ORDER_ID, CLIENT_ID) values (s_x_t_order.NEXTVAL, 9932110170,  7,  7732110170,  432110170 );insert into x_mv_oebs_receipts_2(TMP_ID, INVOICE_EID, SUM, DT, DOC_DATE, COMISS_DATE, PAYMENT_NUMBER, SOURCE_TYPE) values (s_x_mv_oebs_receipts_2.NEXTVAL, 'Б-32110170-1', 68801, date'2020-01-31',date'2020-01-31', null, '888432110170' ,'PAYCASH');insert into x_yt_ar_direct_domain_stats (ID,IS_GRAY,DOMAIN,IS_BLACKLIST,SERVICE_ID,COST,BILLING_EXPORT_ID,FROM_DT,TILL_DT,SERVICE_ORDER_ID) values(s_x_yt_ar_direct_domain_stats.NEXTVAL, 0, 'a32110170', 0,7,3330000000,7732110170,  date'2020-01-01',to_date('2020-01-31'||' '||'23:59:59','YYYY-MM-DD HH24:MI:SS'),7732110170);</v>
      </c>
    </row>
    <row r="186" spans="1:73" s="195" customFormat="1" x14ac:dyDescent="0.35">
      <c r="A186" s="127">
        <v>46</v>
      </c>
      <c r="B186" s="178"/>
      <c r="C186" s="42" t="str">
        <f t="shared" si="132"/>
        <v>1210000046</v>
      </c>
      <c r="D186" s="42" t="str">
        <f t="shared" si="133"/>
        <v>1210000046/20</v>
      </c>
      <c r="E186" s="43" t="str">
        <f t="shared" si="134"/>
        <v>2020-01-01</v>
      </c>
      <c r="F186" s="43" t="str">
        <f t="shared" si="135"/>
        <v>2021-01-01</v>
      </c>
      <c r="G186" s="44" t="str">
        <f t="shared" si="136"/>
        <v>21210000046</v>
      </c>
      <c r="H186" s="45">
        <f t="shared" si="97"/>
        <v>2</v>
      </c>
      <c r="I186" s="179">
        <v>3</v>
      </c>
      <c r="J186" s="180">
        <f t="shared" si="162"/>
        <v>32110171</v>
      </c>
      <c r="K186" s="42" t="str">
        <f t="shared" si="137"/>
        <v>Б-32110171-1</v>
      </c>
      <c r="L186" s="43" t="str">
        <f t="shared" si="138"/>
        <v>2020-01-01</v>
      </c>
      <c r="M186" s="42" t="s">
        <v>87</v>
      </c>
      <c r="N186" s="181">
        <f t="shared" si="139"/>
        <v>1199.5</v>
      </c>
      <c r="O186" s="42" t="s">
        <v>88</v>
      </c>
      <c r="P186" s="179">
        <v>1</v>
      </c>
      <c r="Q186" s="42">
        <v>20</v>
      </c>
      <c r="R186" s="182">
        <f>S186</f>
        <v>7</v>
      </c>
      <c r="S186" s="182">
        <v>7</v>
      </c>
      <c r="T186" s="52" t="str">
        <f t="shared" si="141"/>
        <v>4321101711</v>
      </c>
      <c r="U186" s="183" t="str">
        <f t="shared" si="142"/>
        <v>43211017111</v>
      </c>
      <c r="V186" s="42">
        <v>1</v>
      </c>
      <c r="W186" s="43" t="str">
        <f t="shared" ca="1" si="143"/>
        <v>2020-01-02</v>
      </c>
      <c r="X186" s="42"/>
      <c r="Y186" s="250">
        <v>1199.5</v>
      </c>
      <c r="Z186" s="185">
        <f t="shared" si="144"/>
        <v>199.91666666666663</v>
      </c>
      <c r="AA186" s="42">
        <v>0</v>
      </c>
      <c r="AB186" s="186" t="s">
        <v>89</v>
      </c>
      <c r="AC186" s="185">
        <f t="shared" si="145"/>
        <v>1199.5</v>
      </c>
      <c r="AD186" s="45">
        <v>0</v>
      </c>
      <c r="AE186" s="52" t="str">
        <f t="shared" si="163"/>
        <v>432110171</v>
      </c>
      <c r="AF186" s="253">
        <f t="shared" si="164"/>
        <v>999.58333333333337</v>
      </c>
      <c r="AG186" s="188"/>
      <c r="AH186" s="58">
        <f t="shared" si="147"/>
        <v>999.58333333333337</v>
      </c>
      <c r="AI186" s="60">
        <f t="shared" si="165"/>
        <v>1199.5</v>
      </c>
      <c r="AJ186" s="49" t="str">
        <f t="shared" si="149"/>
        <v>2020-01-31</v>
      </c>
      <c r="AK186" s="189" t="str">
        <f t="shared" si="150"/>
        <v>888432110171</v>
      </c>
      <c r="AL186" s="45" t="str">
        <f t="shared" si="151"/>
        <v>12100000461</v>
      </c>
      <c r="AM186" s="190"/>
      <c r="AN186" s="190"/>
      <c r="AO186" s="45" t="s">
        <v>89</v>
      </c>
      <c r="AP186" s="145" t="s">
        <v>89</v>
      </c>
      <c r="AQ186" s="45"/>
      <c r="AR186" s="45"/>
      <c r="AS186" s="191" t="str">
        <f t="shared" si="152"/>
        <v>888432110171</v>
      </c>
      <c r="AT186" s="189" t="str">
        <f t="shared" si="153"/>
        <v>5532110171</v>
      </c>
      <c r="AU186" s="183" t="str">
        <f t="shared" si="154"/>
        <v>9932110171</v>
      </c>
      <c r="AV186" s="183">
        <f t="shared" si="155"/>
        <v>7</v>
      </c>
      <c r="AW186" s="183" t="str">
        <f t="shared" si="156"/>
        <v>7732110171</v>
      </c>
      <c r="AX186" s="147" t="str">
        <f t="shared" si="157"/>
        <v>77432110171</v>
      </c>
      <c r="AY186" s="183">
        <v>0</v>
      </c>
      <c r="AZ186" s="183">
        <v>0</v>
      </c>
      <c r="BA186" s="43" t="str">
        <f t="shared" si="158"/>
        <v>2020-01-01</v>
      </c>
      <c r="BB186" s="43" t="str">
        <f t="shared" si="159"/>
        <v>2020-01-31</v>
      </c>
      <c r="BC186" s="192" t="s">
        <v>90</v>
      </c>
      <c r="BD186" s="44" t="str">
        <f t="shared" si="160"/>
        <v>a32110171</v>
      </c>
      <c r="BE186" s="189"/>
      <c r="BF186" s="189"/>
      <c r="BG186" s="186"/>
      <c r="BH186" s="149"/>
      <c r="BI186" s="149"/>
      <c r="BJ186" s="149"/>
      <c r="BK186" s="149"/>
      <c r="BL186" s="149"/>
      <c r="BM186" s="149"/>
      <c r="BN186" s="149"/>
      <c r="BO186" s="241"/>
      <c r="BP186" s="328"/>
      <c r="BQ186" s="181"/>
      <c r="BR186" s="196"/>
      <c r="BS186" s="196"/>
      <c r="BU186" s="357" t="str">
        <f t="shared" ca="1" si="161"/>
        <v>insert into x_t_invoice (TMP_ID,ID,DT, CLIENT_ID,EXTERNAL_ID,CONTRACT_ID,TOTAL_SUM,CURRENCY,DISCOUNT_TYPE,COMMISSION_TYPE,TYPE,LOYAL_CLIENTS,NDS,NDS_PCT,PERSON_ID) values (s_x_t_invoice.NEXTVAL, 32110171, date'2020-01-01',21210000046,'Б-32110171-1',1210000046,1199.5,'RUR',7,7,'y_invoice',0,1,20, 77432110171);insert into x_t_person (TMP_ID,ID) values (s_x_t_person.NEXTVAL, 77432110171);insert into x_t_act_internal(TMP_ID,ID,DT,CLIENT_ID,INVOICE_ID,HIDDEN,AMOUNT,EXTERNAL_ID,PAYMENT_TERM_DT,IS_LOYAL,TYPE) values (s_x_t_act_internal.NEXTVAL, 4321101711,date'2020-01-02',21210000046, 32110171    ,1,  1199.5  ,'43211017111',null, 0,'generic');insert into x_t_act_trans(TMP_ID, ACT_ID, CONSUME_ID, AMOUNT, AMOUNT_NDS, AMOUNT_NSP, NETTING, COMMISSION_TYPE) values (s_x_t_act_trans.NEXTVAL, 4321101711,  5532110171, 1199.5, 199.916666666667,  0,null, 7);insert into x_t_consume (TMP_ID, ID, PARENT_ORDER_ID) values (s_x_t_consume.NEXTVAL, 5532110171,  9932110171);insert into x_t_order(TMP_ID, ID, SERVICE_ID, SERVICE_ORDER_ID, CLIENT_ID) values (s_x_t_order.NEXTVAL, 9932110171,  7,  7732110171,  432110171 );insert into x_mv_oebs_receipts_2(TMP_ID, INVOICE_EID, SUM, DT, DOC_DATE, COMISS_DATE, PAYMENT_NUMBER, SOURCE_TYPE) values (s_x_mv_oebs_receipts_2.NEXTVAL, 'Б-32110171-1', 1199.5, date'2020-01-31',date'2020-01-31', null, '888432110171' ,'PAYCASH');insert into x_yt_ar_direct_domain_stats (ID,IS_GRAY,DOMAIN,IS_BLACKLIST,SERVICE_ID,COST,BILLING_EXPORT_ID,FROM_DT,TILL_DT,SERVICE_ORDER_ID) values(s_x_yt_ar_direct_domain_stats.NEXTVAL, 0, 'a32110171', 0,7,3330000000,7732110171,  date'2020-01-01',to_date('2020-01-31'||' '||'23:59:59','YYYY-MM-DD HH24:MI:SS'),7732110171);</v>
      </c>
    </row>
    <row r="187" spans="1:73" s="195" customFormat="1" x14ac:dyDescent="0.35">
      <c r="A187" s="127">
        <v>46</v>
      </c>
      <c r="B187" s="178"/>
      <c r="C187" s="42" t="str">
        <f t="shared" si="132"/>
        <v>1210000046</v>
      </c>
      <c r="D187" s="42" t="str">
        <f t="shared" si="133"/>
        <v>1210000046/20</v>
      </c>
      <c r="E187" s="43" t="str">
        <f t="shared" si="134"/>
        <v>2020-01-01</v>
      </c>
      <c r="F187" s="43" t="str">
        <f t="shared" si="135"/>
        <v>2021-01-01</v>
      </c>
      <c r="G187" s="44" t="str">
        <f t="shared" si="136"/>
        <v>21210000046</v>
      </c>
      <c r="H187" s="45">
        <f t="shared" si="97"/>
        <v>2</v>
      </c>
      <c r="I187" s="179">
        <v>3</v>
      </c>
      <c r="J187" s="180">
        <f t="shared" si="162"/>
        <v>32110172</v>
      </c>
      <c r="K187" s="42" t="str">
        <f t="shared" si="137"/>
        <v>Б-32110172-1</v>
      </c>
      <c r="L187" s="43" t="str">
        <f t="shared" si="138"/>
        <v>2020-01-01</v>
      </c>
      <c r="M187" s="42" t="s">
        <v>87</v>
      </c>
      <c r="N187" s="181">
        <f t="shared" si="139"/>
        <v>15000</v>
      </c>
      <c r="O187" s="42" t="s">
        <v>88</v>
      </c>
      <c r="P187" s="179">
        <v>1</v>
      </c>
      <c r="Q187" s="42">
        <v>20</v>
      </c>
      <c r="R187" s="198">
        <v>1</v>
      </c>
      <c r="S187" s="198">
        <v>1</v>
      </c>
      <c r="T187" s="52" t="str">
        <f t="shared" si="141"/>
        <v>4321101721</v>
      </c>
      <c r="U187" s="183" t="str">
        <f t="shared" si="142"/>
        <v>43211017211</v>
      </c>
      <c r="V187" s="42">
        <v>1</v>
      </c>
      <c r="W187" s="43" t="str">
        <f t="shared" ca="1" si="143"/>
        <v>2020-01-01</v>
      </c>
      <c r="X187" s="42"/>
      <c r="Y187" s="185">
        <v>15000</v>
      </c>
      <c r="Z187" s="185">
        <f t="shared" si="144"/>
        <v>2500</v>
      </c>
      <c r="AA187" s="42">
        <v>0</v>
      </c>
      <c r="AB187" s="186" t="s">
        <v>89</v>
      </c>
      <c r="AC187" s="185">
        <f t="shared" si="145"/>
        <v>15000</v>
      </c>
      <c r="AD187" s="45">
        <v>0</v>
      </c>
      <c r="AE187" s="52" t="str">
        <f t="shared" si="163"/>
        <v>432110172</v>
      </c>
      <c r="AF187" s="187">
        <f t="shared" si="164"/>
        <v>12500</v>
      </c>
      <c r="AG187" s="252">
        <f>SUM(AF182:AF188)</f>
        <v>200000.41666666669</v>
      </c>
      <c r="AH187" s="58">
        <f t="shared" si="147"/>
        <v>12500</v>
      </c>
      <c r="AI187" s="60">
        <f t="shared" si="165"/>
        <v>15000</v>
      </c>
      <c r="AJ187" s="49" t="str">
        <f t="shared" si="149"/>
        <v>2020-01-31</v>
      </c>
      <c r="AK187" s="189" t="str">
        <f t="shared" si="150"/>
        <v>888432110172</v>
      </c>
      <c r="AL187" s="45" t="str">
        <f t="shared" si="151"/>
        <v>12100000461</v>
      </c>
      <c r="AM187" s="190"/>
      <c r="AN187" s="190"/>
      <c r="AO187" s="45" t="s">
        <v>89</v>
      </c>
      <c r="AP187" s="145" t="s">
        <v>89</v>
      </c>
      <c r="AQ187" s="45"/>
      <c r="AR187" s="45"/>
      <c r="AS187" s="191" t="str">
        <f t="shared" si="152"/>
        <v>888432110172</v>
      </c>
      <c r="AT187" s="189" t="str">
        <f t="shared" si="153"/>
        <v>5532110172</v>
      </c>
      <c r="AU187" s="183" t="str">
        <f t="shared" si="154"/>
        <v>9932110172</v>
      </c>
      <c r="AV187" s="183">
        <f t="shared" si="155"/>
        <v>1</v>
      </c>
      <c r="AW187" s="183" t="str">
        <f t="shared" si="156"/>
        <v>7732110172</v>
      </c>
      <c r="AX187" s="147" t="str">
        <f t="shared" si="157"/>
        <v>77432110172</v>
      </c>
      <c r="AY187" s="183">
        <v>0</v>
      </c>
      <c r="AZ187" s="183">
        <v>0</v>
      </c>
      <c r="BA187" s="43" t="str">
        <f t="shared" si="158"/>
        <v>2020-01-01</v>
      </c>
      <c r="BB187" s="43" t="str">
        <f t="shared" si="159"/>
        <v>2020-01-31</v>
      </c>
      <c r="BC187" s="192" t="s">
        <v>90</v>
      </c>
      <c r="BD187" s="44" t="str">
        <f t="shared" si="160"/>
        <v>a32110172</v>
      </c>
      <c r="BE187" s="189"/>
      <c r="BF187" s="189"/>
      <c r="BG187" s="186"/>
      <c r="BH187" s="149"/>
      <c r="BI187" s="149"/>
      <c r="BJ187" s="149"/>
      <c r="BK187" s="149"/>
      <c r="BL187" s="149"/>
      <c r="BM187" s="149"/>
      <c r="BN187" s="149"/>
      <c r="BO187" s="243"/>
      <c r="BP187" s="328"/>
      <c r="BQ187" s="242"/>
      <c r="BR187" s="242"/>
      <c r="BS187" s="242"/>
      <c r="BU187" s="357" t="str">
        <f t="shared" ca="1" si="161"/>
        <v>insert into x_t_invoice (TMP_ID,ID,DT, CLIENT_ID,EXTERNAL_ID,CONTRACT_ID,TOTAL_SUM,CURRENCY,DISCOUNT_TYPE,COMMISSION_TYPE,TYPE,LOYAL_CLIENTS,NDS,NDS_PCT,PERSON_ID) values (s_x_t_invoice.NEXTVAL, 32110172, date'2020-01-01',21210000046,'Б-32110172-1',1210000046,15000,'RUR',1,1,'y_invoice',0,1,20, 77432110172);insert into x_t_person (TMP_ID,ID) values (s_x_t_person.NEXTVAL, 77432110172);insert into x_t_act_internal(TMP_ID,ID,DT,CLIENT_ID,INVOICE_ID,HIDDEN,AMOUNT,EXTERNAL_ID,PAYMENT_TERM_DT,IS_LOYAL,TYPE) values (s_x_t_act_internal.NEXTVAL, 4321101721,date'2020-01-01',21210000046, 32110172    ,1,  15000  ,'43211017211',null, 0,'generic');insert into x_t_act_trans(TMP_ID, ACT_ID, CONSUME_ID, AMOUNT, AMOUNT_NDS, AMOUNT_NSP, NETTING, COMMISSION_TYPE) values (s_x_t_act_trans.NEXTVAL, 4321101721,  5532110172, 15000, 2500,  0,null, 1);insert into x_t_consume (TMP_ID, ID, PARENT_ORDER_ID) values (s_x_t_consume.NEXTVAL, 5532110172,  9932110172);insert into x_t_order(TMP_ID, ID, SERVICE_ID, SERVICE_ORDER_ID, CLIENT_ID) values (s_x_t_order.NEXTVAL, 9932110172,  1,  7732110172,  432110172 );insert into x_mv_oebs_receipts_2(TMP_ID, INVOICE_EID, SUM, DT, DOC_DATE, COMISS_DATE, PAYMENT_NUMBER, SOURCE_TYPE) values (s_x_mv_oebs_receipts_2.NEXTVAL, 'Б-32110172-1', 15000, date'2020-01-31',date'2020-01-31', null, '888432110172' ,'PAYCASH');insert into x_yt_ar_direct_domain_stats (ID,IS_GRAY,DOMAIN,IS_BLACKLIST,SERVICE_ID,COST,BILLING_EXPORT_ID,FROM_DT,TILL_DT,SERVICE_ORDER_ID) values(s_x_yt_ar_direct_domain_stats.NEXTVAL, 0, 'a32110172', 0,1,3330000000,7732110172,  date'2020-01-01',to_date('2020-01-31'||' '||'23:59:59','YYYY-MM-DD HH24:MI:SS'),7732110172);</v>
      </c>
    </row>
    <row r="188" spans="1:73" s="215" customFormat="1" ht="15" thickBot="1" x14ac:dyDescent="0.4">
      <c r="A188" s="152">
        <v>46</v>
      </c>
      <c r="B188" s="199"/>
      <c r="C188" s="76" t="str">
        <f t="shared" si="132"/>
        <v>1210000046</v>
      </c>
      <c r="D188" s="76" t="str">
        <f t="shared" si="133"/>
        <v>1210000046/20</v>
      </c>
      <c r="E188" s="77" t="str">
        <f t="shared" si="134"/>
        <v>2020-01-01</v>
      </c>
      <c r="F188" s="77" t="str">
        <f t="shared" si="135"/>
        <v>2021-01-01</v>
      </c>
      <c r="G188" s="78" t="str">
        <f t="shared" si="136"/>
        <v>21210000046</v>
      </c>
      <c r="H188" s="79">
        <f t="shared" si="97"/>
        <v>2</v>
      </c>
      <c r="I188" s="200">
        <v>3</v>
      </c>
      <c r="J188" s="201">
        <f t="shared" si="162"/>
        <v>32110173</v>
      </c>
      <c r="K188" s="76" t="str">
        <f t="shared" si="137"/>
        <v>Б-32110173-1</v>
      </c>
      <c r="L188" s="77" t="str">
        <f t="shared" si="138"/>
        <v>2020-01-01</v>
      </c>
      <c r="M188" s="76" t="s">
        <v>87</v>
      </c>
      <c r="N188" s="202">
        <f t="shared" si="139"/>
        <v>30000</v>
      </c>
      <c r="O188" s="76" t="s">
        <v>88</v>
      </c>
      <c r="P188" s="200">
        <v>1</v>
      </c>
      <c r="Q188" s="76">
        <v>20</v>
      </c>
      <c r="R188" s="201">
        <v>37</v>
      </c>
      <c r="S188" s="201">
        <v>37</v>
      </c>
      <c r="T188" s="81" t="str">
        <f t="shared" si="141"/>
        <v>4321101731</v>
      </c>
      <c r="U188" s="203" t="str">
        <f t="shared" si="142"/>
        <v>43211017311</v>
      </c>
      <c r="V188" s="76">
        <v>1</v>
      </c>
      <c r="W188" s="77" t="str">
        <f t="shared" ca="1" si="143"/>
        <v>2020-01-09</v>
      </c>
      <c r="X188" s="76"/>
      <c r="Y188" s="205">
        <v>30000</v>
      </c>
      <c r="Z188" s="205">
        <f t="shared" si="144"/>
        <v>5000</v>
      </c>
      <c r="AA188" s="76">
        <v>0</v>
      </c>
      <c r="AB188" s="206" t="s">
        <v>89</v>
      </c>
      <c r="AC188" s="205">
        <f t="shared" si="145"/>
        <v>30000</v>
      </c>
      <c r="AD188" s="79">
        <v>0</v>
      </c>
      <c r="AE188" s="81" t="str">
        <f t="shared" si="163"/>
        <v>432110173</v>
      </c>
      <c r="AF188" s="207">
        <f t="shared" si="164"/>
        <v>25000</v>
      </c>
      <c r="AG188" s="235"/>
      <c r="AH188" s="91">
        <f t="shared" si="147"/>
        <v>25000</v>
      </c>
      <c r="AI188" s="93">
        <f t="shared" si="165"/>
        <v>30000</v>
      </c>
      <c r="AJ188" s="83" t="str">
        <f t="shared" si="149"/>
        <v>2020-01-31</v>
      </c>
      <c r="AK188" s="209" t="str">
        <f t="shared" si="150"/>
        <v>888432110173</v>
      </c>
      <c r="AL188" s="79" t="str">
        <f t="shared" si="151"/>
        <v>12100000461</v>
      </c>
      <c r="AM188" s="210"/>
      <c r="AN188" s="210"/>
      <c r="AO188" s="79" t="s">
        <v>89</v>
      </c>
      <c r="AP188" s="169" t="s">
        <v>89</v>
      </c>
      <c r="AQ188" s="79"/>
      <c r="AR188" s="79"/>
      <c r="AS188" s="211" t="str">
        <f t="shared" si="152"/>
        <v>888432110173</v>
      </c>
      <c r="AT188" s="209" t="str">
        <f t="shared" si="153"/>
        <v>5532110173</v>
      </c>
      <c r="AU188" s="203" t="str">
        <f t="shared" si="154"/>
        <v>9932110173</v>
      </c>
      <c r="AV188" s="203">
        <f t="shared" si="155"/>
        <v>37</v>
      </c>
      <c r="AW188" s="203" t="str">
        <f t="shared" si="156"/>
        <v>7732110173</v>
      </c>
      <c r="AX188" s="172" t="str">
        <f t="shared" si="157"/>
        <v>77432110173</v>
      </c>
      <c r="AY188" s="203">
        <v>0</v>
      </c>
      <c r="AZ188" s="203">
        <v>0</v>
      </c>
      <c r="BA188" s="77" t="str">
        <f t="shared" si="158"/>
        <v>2020-01-01</v>
      </c>
      <c r="BB188" s="77" t="str">
        <f t="shared" si="159"/>
        <v>2020-01-31</v>
      </c>
      <c r="BC188" s="212" t="s">
        <v>90</v>
      </c>
      <c r="BD188" s="78" t="str">
        <f t="shared" si="160"/>
        <v>a32110173</v>
      </c>
      <c r="BE188" s="209"/>
      <c r="BF188" s="209"/>
      <c r="BG188" s="206"/>
      <c r="BH188" s="174"/>
      <c r="BI188" s="174"/>
      <c r="BJ188" s="174"/>
      <c r="BK188" s="174"/>
      <c r="BL188" s="174"/>
      <c r="BM188" s="174"/>
      <c r="BN188" s="174"/>
      <c r="BO188" s="213"/>
      <c r="BP188" s="329"/>
      <c r="BQ188" s="202"/>
      <c r="BR188" s="214"/>
      <c r="BS188" s="214"/>
      <c r="BU188" s="358" t="str">
        <f t="shared" ca="1" si="161"/>
        <v>insert into x_t_invoice (TMP_ID,ID,DT, CLIENT_ID,EXTERNAL_ID,CONTRACT_ID,TOTAL_SUM,CURRENCY,DISCOUNT_TYPE,COMMISSION_TYPE,TYPE,LOYAL_CLIENTS,NDS,NDS_PCT,PERSON_ID) values (s_x_t_invoice.NEXTVAL, 32110173, date'2020-01-01',21210000046,'Б-32110173-1',1210000046,30000,'RUR',37,37,'y_invoice',0,1,20, 77432110173);insert into x_t_person (TMP_ID,ID) values (s_x_t_person.NEXTVAL, 77432110173);insert into x_t_act_internal(TMP_ID,ID,DT,CLIENT_ID,INVOICE_ID,HIDDEN,AMOUNT,EXTERNAL_ID,PAYMENT_TERM_DT,IS_LOYAL,TYPE) values (s_x_t_act_internal.NEXTVAL, 4321101731,date'2020-01-09',21210000046, 32110173    ,1,  30000  ,'43211017311',null, 0,'generic');insert into x_t_act_trans(TMP_ID, ACT_ID, CONSUME_ID, AMOUNT, AMOUNT_NDS, AMOUNT_NSP, NETTING, COMMISSION_TYPE) values (s_x_t_act_trans.NEXTVAL, 4321101731,  5532110173, 30000, 5000,  0,null, 37);insert into x_t_consume (TMP_ID, ID, PARENT_ORDER_ID) values (s_x_t_consume.NEXTVAL, 5532110173,  9932110173);insert into x_t_order(TMP_ID, ID, SERVICE_ID, SERVICE_ORDER_ID, CLIENT_ID) values (s_x_t_order.NEXTVAL, 9932110173,  37,  7732110173,  432110173 );insert into x_mv_oebs_receipts_2(TMP_ID, INVOICE_EID, SUM, DT, DOC_DATE, COMISS_DATE, PAYMENT_NUMBER, SOURCE_TYPE) values (s_x_mv_oebs_receipts_2.NEXTVAL, 'Б-32110173-1', 30000, date'2020-01-31',date'2020-01-31', null, '888432110173' ,'PAYCASH');insert into x_yt_ar_direct_domain_stats (ID,IS_GRAY,DOMAIN,IS_BLACKLIST,SERVICE_ID,COST,BILLING_EXPORT_ID,FROM_DT,TILL_DT,SERVICE_ORDER_ID) values(s_x_yt_ar_direct_domain_stats.NEXTVAL, 0, 'a32110173', 0,37,3330000000,7732110173,  date'2020-01-01',to_date('2020-01-31'||' '||'23:59:59','YYYY-MM-DD HH24:MI:SS'),7732110173);</v>
      </c>
    </row>
    <row r="189" spans="1:73" s="195" customFormat="1" x14ac:dyDescent="0.35">
      <c r="A189" s="127">
        <v>47</v>
      </c>
      <c r="B189" s="178"/>
      <c r="C189" s="42" t="str">
        <f t="shared" si="132"/>
        <v>1210000047</v>
      </c>
      <c r="D189" s="42" t="str">
        <f t="shared" si="133"/>
        <v>1210000047/20</v>
      </c>
      <c r="E189" s="43" t="str">
        <f t="shared" si="134"/>
        <v>2020-01-01</v>
      </c>
      <c r="F189" s="43" t="str">
        <f t="shared" si="135"/>
        <v>2021-01-01</v>
      </c>
      <c r="G189" s="44" t="str">
        <f t="shared" si="136"/>
        <v>21210000047</v>
      </c>
      <c r="H189" s="45">
        <f t="shared" si="97"/>
        <v>2</v>
      </c>
      <c r="I189" s="179">
        <v>3</v>
      </c>
      <c r="J189" s="180">
        <f t="shared" si="162"/>
        <v>32110174</v>
      </c>
      <c r="K189" s="42" t="str">
        <f t="shared" si="137"/>
        <v>Б-32110174-1</v>
      </c>
      <c r="L189" s="43" t="str">
        <f t="shared" si="138"/>
        <v>2020-01-01</v>
      </c>
      <c r="M189" s="42" t="s">
        <v>87</v>
      </c>
      <c r="N189" s="181">
        <f t="shared" si="139"/>
        <v>60000</v>
      </c>
      <c r="O189" s="42" t="s">
        <v>88</v>
      </c>
      <c r="P189" s="179">
        <v>1</v>
      </c>
      <c r="Q189" s="42">
        <v>20</v>
      </c>
      <c r="R189" s="182">
        <f t="shared" ref="R189:R194" si="166">S189</f>
        <v>7</v>
      </c>
      <c r="S189" s="182">
        <v>7</v>
      </c>
      <c r="T189" s="52" t="str">
        <f t="shared" si="141"/>
        <v>4321101741</v>
      </c>
      <c r="U189" s="183" t="str">
        <f t="shared" si="142"/>
        <v>43211017411</v>
      </c>
      <c r="V189" s="42">
        <v>1</v>
      </c>
      <c r="W189" s="43" t="str">
        <f t="shared" ca="1" si="143"/>
        <v>2020-01-04</v>
      </c>
      <c r="X189" s="42"/>
      <c r="Y189" s="185">
        <v>60000</v>
      </c>
      <c r="Z189" s="185">
        <f t="shared" si="144"/>
        <v>10000</v>
      </c>
      <c r="AA189" s="42">
        <v>0</v>
      </c>
      <c r="AB189" s="186" t="s">
        <v>89</v>
      </c>
      <c r="AC189" s="185">
        <f t="shared" si="145"/>
        <v>60000</v>
      </c>
      <c r="AD189" s="45">
        <v>0</v>
      </c>
      <c r="AE189" s="52" t="str">
        <f t="shared" si="163"/>
        <v>432110174</v>
      </c>
      <c r="AF189" s="187">
        <f t="shared" si="164"/>
        <v>50000</v>
      </c>
      <c r="AG189" s="240"/>
      <c r="AH189" s="58">
        <f t="shared" si="147"/>
        <v>50000</v>
      </c>
      <c r="AI189" s="60">
        <f t="shared" si="165"/>
        <v>60000</v>
      </c>
      <c r="AJ189" s="49" t="str">
        <f t="shared" si="149"/>
        <v>2020-01-31</v>
      </c>
      <c r="AK189" s="189" t="str">
        <f t="shared" si="150"/>
        <v>888432110174</v>
      </c>
      <c r="AL189" s="45" t="str">
        <f t="shared" si="151"/>
        <v>12100000471</v>
      </c>
      <c r="AM189" s="190"/>
      <c r="AN189" s="190"/>
      <c r="AO189" s="45" t="s">
        <v>89</v>
      </c>
      <c r="AP189" s="145" t="s">
        <v>89</v>
      </c>
      <c r="AQ189" s="45"/>
      <c r="AR189" s="45"/>
      <c r="AS189" s="191" t="str">
        <f t="shared" si="152"/>
        <v>888432110174</v>
      </c>
      <c r="AT189" s="189" t="str">
        <f t="shared" si="153"/>
        <v>5532110174</v>
      </c>
      <c r="AU189" s="183" t="str">
        <f t="shared" si="154"/>
        <v>9932110174</v>
      </c>
      <c r="AV189" s="183">
        <f t="shared" si="155"/>
        <v>7</v>
      </c>
      <c r="AW189" s="183" t="str">
        <f t="shared" si="156"/>
        <v>7732110174</v>
      </c>
      <c r="AX189" s="147" t="str">
        <f t="shared" si="157"/>
        <v>77432110174</v>
      </c>
      <c r="AY189" s="183">
        <v>0</v>
      </c>
      <c r="AZ189" s="183">
        <v>0</v>
      </c>
      <c r="BA189" s="43" t="str">
        <f t="shared" si="158"/>
        <v>2020-01-01</v>
      </c>
      <c r="BB189" s="43" t="str">
        <f t="shared" si="159"/>
        <v>2020-01-31</v>
      </c>
      <c r="BC189" s="192" t="s">
        <v>90</v>
      </c>
      <c r="BD189" s="44" t="str">
        <f t="shared" si="160"/>
        <v>a32110174</v>
      </c>
      <c r="BE189" s="189"/>
      <c r="BF189" s="189"/>
      <c r="BG189" s="186"/>
      <c r="BH189" s="254"/>
      <c r="BI189" s="254"/>
      <c r="BJ189" s="254"/>
      <c r="BK189" s="254"/>
      <c r="BL189" s="149"/>
      <c r="BM189" s="149"/>
      <c r="BN189" s="149"/>
      <c r="BO189" s="241" t="s">
        <v>171</v>
      </c>
      <c r="BP189" s="328">
        <v>7</v>
      </c>
      <c r="BQ189" s="242">
        <f>SUM(AF189:AF194)</f>
        <v>162500.41666666666</v>
      </c>
      <c r="BR189" s="242">
        <f>BQ189*0.05</f>
        <v>8125.020833333333</v>
      </c>
      <c r="BS189" s="242">
        <f>BR189</f>
        <v>8125.020833333333</v>
      </c>
      <c r="BU189" s="357" t="str">
        <f t="shared" ca="1" si="161"/>
        <v>insert into x_t_contract2(TMP_ID,ID,EXTERNAL_ID,CLIENT_ID) values(s_x_t_contract2.NEXTVAL, 1210000047, '1210000047/20',21210000047);insert into x_t_contract_collateral(TMP_ID,ID,CONTRACT2_ID,DT,IS_SIGNED) values(s_x_t_contract_collateral.NEXTVAL, 12100000471, 1210000047, date'2020-01-01', date'2020-01-01');insert into x_mv_contract_signed_attr (TMP_ID,CONTRACT_ID,COLLATERAL_ID,CODE,VALUE_DT) values (s_x_mv_contract_signed_attr.NEXTVAL, 1210000047, 12100000471,'FINISH_DT' ,date'2021-01-01');insert into x_mv_contract_signed_attr_hist(TMP_ID,VALUE_NUM,UPDATE_DT,CONTRACT2_ID,CODE,CL_DT,STAMP,DT) values(s_x_mv_contract_signed_attr_hist.NEXTVAL, 1, date'2020-01-01', 1210000047,'FIRM',date'2020-01-01',888432110174,date'2020-01-01');insert into x_mv_contract_signed_attr_hist(TMP_ID,VALUE_NUM,UPDATE_DT,CONTRACT2_ID,CODE,CL_DT,STAMP,DT) values(s_x_mv_contract_signed_attr_hist.NEXTVAL, 2, date'2020-01-01', 1210000047,'WHOLESALE_AGENT_PREMIUM_AWARDS_SCALE_TYPE',date'2020-01-01',888432110174,date'2020-01-01');insert into x_mv_contract_signed_attr_hist(TMP_ID,VALUE_NUM,UPDATE_DT,CONTRACT2_ID,CODE,CL_DT,STAMP,DT) values(s_x_mv_contract_signed_attr_hist.NEXTVAL, 3, date'2020-01-01', 1210000047,'PAYMENT_TYPE',date'2020-01-01',888432110174,date'2020-01-01');insert into x_t_invoice (TMP_ID,ID,DT, CLIENT_ID,EXTERNAL_ID,CONTRACT_ID,TOTAL_SUM,CURRENCY,DISCOUNT_TYPE,COMMISSION_TYPE,TYPE,LOYAL_CLIENTS,NDS,NDS_PCT,PERSON_ID) values (s_x_t_invoice.NEXTVAL, 32110174, date'2020-01-01',21210000047,'Б-32110174-1',1210000047,60000,'RUR',7,7,'y_invoice',0,1,20, 77432110174);insert into x_t_person (TMP_ID,ID) values (s_x_t_person.NEXTVAL, 77432110174);insert into x_t_act_internal(TMP_ID,ID,DT,CLIENT_ID,INVOICE_ID,HIDDEN,AMOUNT,EXTERNAL_ID,PAYMENT_TERM_DT,IS_LOYAL,TYPE) values (s_x_t_act_internal.NEXTVAL, 4321101741,date'2020-01-04',21210000047, 32110174    ,1,  60000  ,'43211017411',null, 0,'generic');insert into x_t_act_trans(TMP_ID, ACT_ID, CONSUME_ID, AMOUNT, AMOUNT_NDS, AMOUNT_NSP, NETTING, COMMISSION_TYPE) values (s_x_t_act_trans.NEXTVAL, 4321101741,  5532110174, 60000, 10000,  0,null, 7);insert into x_t_consume (TMP_ID, ID, PARENT_ORDER_ID) values (s_x_t_consume.NEXTVAL, 5532110174,  9932110174);insert into x_t_order(TMP_ID, ID, SERVICE_ID, SERVICE_ORDER_ID, CLIENT_ID) values (s_x_t_order.NEXTVAL, 9932110174,  7,  7732110174,  432110174 );insert into x_mv_oebs_receipts_2(TMP_ID, INVOICE_EID, SUM, DT, DOC_DATE, COMISS_DATE, PAYMENT_NUMBER, SOURCE_TYPE) values (s_x_mv_oebs_receipts_2.NEXTVAL, 'Б-32110174-1', 60000, date'2020-01-31',date'2020-01-31', null, '888432110174' ,'PAYCASH');insert into x_yt_ar_direct_domain_stats (ID,IS_GRAY,DOMAIN,IS_BLACKLIST,SERVICE_ID,COST,BILLING_EXPORT_ID,FROM_DT,TILL_DT,SERVICE_ORDER_ID) values(s_x_yt_ar_direct_domain_stats.NEXTVAL, 0, 'a32110174', 0,7,3330000000,7732110174,  date'2020-01-01',to_date('2020-01-31'||' '||'23:59:59','YYYY-MM-DD HH24:MI:SS'),7732110174);</v>
      </c>
    </row>
    <row r="190" spans="1:73" s="195" customFormat="1" x14ac:dyDescent="0.35">
      <c r="A190" s="127">
        <v>47</v>
      </c>
      <c r="B190" s="178"/>
      <c r="C190" s="42" t="str">
        <f t="shared" si="132"/>
        <v>1210000047</v>
      </c>
      <c r="D190" s="42" t="str">
        <f t="shared" si="133"/>
        <v>1210000047/20</v>
      </c>
      <c r="E190" s="43" t="str">
        <f t="shared" si="134"/>
        <v>2020-01-01</v>
      </c>
      <c r="F190" s="43" t="str">
        <f t="shared" si="135"/>
        <v>2021-01-01</v>
      </c>
      <c r="G190" s="44" t="str">
        <f t="shared" si="136"/>
        <v>21210000047</v>
      </c>
      <c r="H190" s="45">
        <f t="shared" si="97"/>
        <v>2</v>
      </c>
      <c r="I190" s="179">
        <v>3</v>
      </c>
      <c r="J190" s="180">
        <f t="shared" si="162"/>
        <v>32110175</v>
      </c>
      <c r="K190" s="42" t="str">
        <f t="shared" si="137"/>
        <v>Б-32110175-1</v>
      </c>
      <c r="L190" s="43" t="str">
        <f t="shared" si="138"/>
        <v>2020-01-01</v>
      </c>
      <c r="M190" s="42" t="s">
        <v>87</v>
      </c>
      <c r="N190" s="181">
        <f t="shared" si="139"/>
        <v>45000</v>
      </c>
      <c r="O190" s="42" t="s">
        <v>88</v>
      </c>
      <c r="P190" s="179">
        <v>1</v>
      </c>
      <c r="Q190" s="42">
        <v>20</v>
      </c>
      <c r="R190" s="182">
        <f t="shared" si="166"/>
        <v>7</v>
      </c>
      <c r="S190" s="182">
        <v>7</v>
      </c>
      <c r="T190" s="52" t="str">
        <f t="shared" si="141"/>
        <v>4321101751</v>
      </c>
      <c r="U190" s="183" t="str">
        <f t="shared" si="142"/>
        <v>43211017511</v>
      </c>
      <c r="V190" s="42">
        <v>1</v>
      </c>
      <c r="W190" s="43" t="str">
        <f t="shared" ca="1" si="143"/>
        <v>2020-01-06</v>
      </c>
      <c r="X190" s="42"/>
      <c r="Y190" s="185">
        <v>45000</v>
      </c>
      <c r="Z190" s="185">
        <f t="shared" si="144"/>
        <v>7500</v>
      </c>
      <c r="AA190" s="42">
        <v>0</v>
      </c>
      <c r="AB190" s="186" t="s">
        <v>89</v>
      </c>
      <c r="AC190" s="185">
        <f t="shared" si="145"/>
        <v>45000</v>
      </c>
      <c r="AD190" s="45">
        <v>0</v>
      </c>
      <c r="AE190" s="52" t="str">
        <f t="shared" si="163"/>
        <v>432110175</v>
      </c>
      <c r="AF190" s="187">
        <f t="shared" si="164"/>
        <v>37500</v>
      </c>
      <c r="AG190" s="240"/>
      <c r="AH190" s="58">
        <f t="shared" si="147"/>
        <v>37500</v>
      </c>
      <c r="AI190" s="60">
        <f t="shared" si="165"/>
        <v>45000</v>
      </c>
      <c r="AJ190" s="49" t="str">
        <f t="shared" si="149"/>
        <v>2020-01-31</v>
      </c>
      <c r="AK190" s="189" t="str">
        <f t="shared" si="150"/>
        <v>888432110175</v>
      </c>
      <c r="AL190" s="45" t="str">
        <f t="shared" si="151"/>
        <v>12100000471</v>
      </c>
      <c r="AM190" s="190"/>
      <c r="AN190" s="190"/>
      <c r="AO190" s="45" t="s">
        <v>89</v>
      </c>
      <c r="AP190" s="145" t="s">
        <v>89</v>
      </c>
      <c r="AQ190" s="45"/>
      <c r="AR190" s="45"/>
      <c r="AS190" s="191" t="str">
        <f t="shared" si="152"/>
        <v>888432110175</v>
      </c>
      <c r="AT190" s="189" t="str">
        <f t="shared" si="153"/>
        <v>5532110175</v>
      </c>
      <c r="AU190" s="183" t="str">
        <f t="shared" si="154"/>
        <v>9932110175</v>
      </c>
      <c r="AV190" s="183">
        <f t="shared" si="155"/>
        <v>7</v>
      </c>
      <c r="AW190" s="183" t="str">
        <f t="shared" si="156"/>
        <v>7732110175</v>
      </c>
      <c r="AX190" s="147" t="str">
        <f t="shared" si="157"/>
        <v>77432110175</v>
      </c>
      <c r="AY190" s="183">
        <v>0</v>
      </c>
      <c r="AZ190" s="183">
        <v>0</v>
      </c>
      <c r="BA190" s="43" t="str">
        <f t="shared" si="158"/>
        <v>2020-01-01</v>
      </c>
      <c r="BB190" s="43" t="str">
        <f t="shared" si="159"/>
        <v>2020-01-31</v>
      </c>
      <c r="BC190" s="192" t="s">
        <v>90</v>
      </c>
      <c r="BD190" s="44" t="str">
        <f t="shared" si="160"/>
        <v>a32110175</v>
      </c>
      <c r="BE190" s="189"/>
      <c r="BF190" s="189"/>
      <c r="BG190" s="186"/>
      <c r="BH190" s="149"/>
      <c r="BI190" s="149"/>
      <c r="BJ190" s="149"/>
      <c r="BK190" s="149"/>
      <c r="BL190" s="149"/>
      <c r="BM190" s="149"/>
      <c r="BN190" s="149"/>
      <c r="BO190" s="251" t="s">
        <v>176</v>
      </c>
      <c r="BP190" s="328">
        <v>1</v>
      </c>
      <c r="BQ190" s="242">
        <f>AF195</f>
        <v>12500</v>
      </c>
      <c r="BR190" s="249">
        <f>BQ190*0.13</f>
        <v>1625</v>
      </c>
      <c r="BS190" s="249">
        <f>BR190</f>
        <v>1625</v>
      </c>
      <c r="BU190" s="357" t="str">
        <f t="shared" ca="1" si="161"/>
        <v>insert into x_t_invoice (TMP_ID,ID,DT, CLIENT_ID,EXTERNAL_ID,CONTRACT_ID,TOTAL_SUM,CURRENCY,DISCOUNT_TYPE,COMMISSION_TYPE,TYPE,LOYAL_CLIENTS,NDS,NDS_PCT,PERSON_ID) values (s_x_t_invoice.NEXTVAL, 32110175, date'2020-01-01',21210000047,'Б-32110175-1',1210000047,45000,'RUR',7,7,'y_invoice',0,1,20, 77432110175);insert into x_t_person (TMP_ID,ID) values (s_x_t_person.NEXTVAL, 77432110175);insert into x_t_act_internal(TMP_ID,ID,DT,CLIENT_ID,INVOICE_ID,HIDDEN,AMOUNT,EXTERNAL_ID,PAYMENT_TERM_DT,IS_LOYAL,TYPE) values (s_x_t_act_internal.NEXTVAL, 4321101751,date'2020-01-06',21210000047, 32110175    ,1,  45000  ,'43211017511',null, 0,'generic');insert into x_t_act_trans(TMP_ID, ACT_ID, CONSUME_ID, AMOUNT, AMOUNT_NDS, AMOUNT_NSP, NETTING, COMMISSION_TYPE) values (s_x_t_act_trans.NEXTVAL, 4321101751,  5532110175, 45000, 7500,  0,null, 7);insert into x_t_consume (TMP_ID, ID, PARENT_ORDER_ID) values (s_x_t_consume.NEXTVAL, 5532110175,  9932110175);insert into x_t_order(TMP_ID, ID, SERVICE_ID, SERVICE_ORDER_ID, CLIENT_ID) values (s_x_t_order.NEXTVAL, 9932110175,  7,  7732110175,  432110175 );insert into x_mv_oebs_receipts_2(TMP_ID, INVOICE_EID, SUM, DT, DOC_DATE, COMISS_DATE, PAYMENT_NUMBER, SOURCE_TYPE) values (s_x_mv_oebs_receipts_2.NEXTVAL, 'Б-32110175-1', 45000, date'2020-01-31',date'2020-01-31', null, '888432110175' ,'PAYCASH');insert into x_yt_ar_direct_domain_stats (ID,IS_GRAY,DOMAIN,IS_BLACKLIST,SERVICE_ID,COST,BILLING_EXPORT_ID,FROM_DT,TILL_DT,SERVICE_ORDER_ID) values(s_x_yt_ar_direct_domain_stats.NEXTVAL, 0, 'a32110175', 0,7,3330000000,7732110175,  date'2020-01-01',to_date('2020-01-31'||' '||'23:59:59','YYYY-MM-DD HH24:MI:SS'),7732110175);</v>
      </c>
    </row>
    <row r="191" spans="1:73" s="195" customFormat="1" x14ac:dyDescent="0.35">
      <c r="A191" s="127">
        <v>47</v>
      </c>
      <c r="B191" s="178"/>
      <c r="C191" s="42" t="str">
        <f t="shared" si="132"/>
        <v>1210000047</v>
      </c>
      <c r="D191" s="42" t="str">
        <f t="shared" si="133"/>
        <v>1210000047/20</v>
      </c>
      <c r="E191" s="43" t="str">
        <f t="shared" si="134"/>
        <v>2020-01-01</v>
      </c>
      <c r="F191" s="43" t="str">
        <f t="shared" si="135"/>
        <v>2021-01-01</v>
      </c>
      <c r="G191" s="44" t="str">
        <f t="shared" si="136"/>
        <v>21210000047</v>
      </c>
      <c r="H191" s="45">
        <f t="shared" si="97"/>
        <v>2</v>
      </c>
      <c r="I191" s="179">
        <v>3</v>
      </c>
      <c r="J191" s="180">
        <f t="shared" si="162"/>
        <v>32110176</v>
      </c>
      <c r="K191" s="42" t="str">
        <f t="shared" si="137"/>
        <v>Б-32110176-1</v>
      </c>
      <c r="L191" s="43" t="str">
        <f t="shared" si="138"/>
        <v>2020-01-01</v>
      </c>
      <c r="M191" s="42" t="s">
        <v>87</v>
      </c>
      <c r="N191" s="181">
        <f t="shared" si="139"/>
        <v>20000</v>
      </c>
      <c r="O191" s="42" t="s">
        <v>88</v>
      </c>
      <c r="P191" s="179">
        <v>1</v>
      </c>
      <c r="Q191" s="42">
        <v>20</v>
      </c>
      <c r="R191" s="182">
        <f t="shared" si="166"/>
        <v>7</v>
      </c>
      <c r="S191" s="182">
        <v>7</v>
      </c>
      <c r="T191" s="52" t="str">
        <f t="shared" si="141"/>
        <v>4321101761</v>
      </c>
      <c r="U191" s="183" t="str">
        <f t="shared" si="142"/>
        <v>43211017611</v>
      </c>
      <c r="V191" s="42">
        <v>1</v>
      </c>
      <c r="W191" s="43" t="str">
        <f t="shared" ca="1" si="143"/>
        <v>2020-01-03</v>
      </c>
      <c r="X191" s="42"/>
      <c r="Y191" s="185">
        <v>20000</v>
      </c>
      <c r="Z191" s="185">
        <f t="shared" si="144"/>
        <v>3333.3333333333321</v>
      </c>
      <c r="AA191" s="42">
        <v>0</v>
      </c>
      <c r="AB191" s="186" t="s">
        <v>89</v>
      </c>
      <c r="AC191" s="185">
        <f t="shared" si="145"/>
        <v>20000</v>
      </c>
      <c r="AD191" s="45">
        <v>0</v>
      </c>
      <c r="AE191" s="52" t="str">
        <f t="shared" si="163"/>
        <v>432110176</v>
      </c>
      <c r="AF191" s="187">
        <f t="shared" si="164"/>
        <v>16666.666666666668</v>
      </c>
      <c r="AG191" s="240"/>
      <c r="AH191" s="58">
        <f t="shared" si="147"/>
        <v>16666.666666666668</v>
      </c>
      <c r="AI191" s="60">
        <f t="shared" si="165"/>
        <v>20000</v>
      </c>
      <c r="AJ191" s="49" t="str">
        <f t="shared" si="149"/>
        <v>2020-01-31</v>
      </c>
      <c r="AK191" s="189" t="str">
        <f t="shared" si="150"/>
        <v>888432110176</v>
      </c>
      <c r="AL191" s="45" t="str">
        <f t="shared" si="151"/>
        <v>12100000471</v>
      </c>
      <c r="AM191" s="190"/>
      <c r="AN191" s="190"/>
      <c r="AO191" s="45" t="s">
        <v>89</v>
      </c>
      <c r="AP191" s="145" t="s">
        <v>89</v>
      </c>
      <c r="AQ191" s="45"/>
      <c r="AR191" s="45"/>
      <c r="AS191" s="191" t="str">
        <f t="shared" si="152"/>
        <v>888432110176</v>
      </c>
      <c r="AT191" s="189" t="str">
        <f t="shared" si="153"/>
        <v>5532110176</v>
      </c>
      <c r="AU191" s="183" t="str">
        <f t="shared" si="154"/>
        <v>9932110176</v>
      </c>
      <c r="AV191" s="183">
        <f t="shared" si="155"/>
        <v>7</v>
      </c>
      <c r="AW191" s="183" t="str">
        <f t="shared" si="156"/>
        <v>7732110176</v>
      </c>
      <c r="AX191" s="147" t="str">
        <f t="shared" si="157"/>
        <v>77432110176</v>
      </c>
      <c r="AY191" s="183">
        <v>0</v>
      </c>
      <c r="AZ191" s="183">
        <v>0</v>
      </c>
      <c r="BA191" s="43" t="str">
        <f t="shared" si="158"/>
        <v>2020-01-01</v>
      </c>
      <c r="BB191" s="43" t="str">
        <f t="shared" si="159"/>
        <v>2020-01-31</v>
      </c>
      <c r="BC191" s="192" t="s">
        <v>90</v>
      </c>
      <c r="BD191" s="44" t="str">
        <f t="shared" si="160"/>
        <v>a32110176</v>
      </c>
      <c r="BE191" s="189"/>
      <c r="BF191" s="189"/>
      <c r="BG191" s="186"/>
      <c r="BH191" s="149"/>
      <c r="BI191" s="149"/>
      <c r="BJ191" s="149"/>
      <c r="BK191" s="149"/>
      <c r="BL191" s="149"/>
      <c r="BM191" s="149"/>
      <c r="BN191" s="149"/>
      <c r="BO191" s="243"/>
      <c r="BP191" s="328">
        <v>37</v>
      </c>
      <c r="BQ191" s="242">
        <f>AF196</f>
        <v>25000</v>
      </c>
      <c r="BR191" s="249">
        <f>BQ191*0.11</f>
        <v>2750</v>
      </c>
      <c r="BS191" s="249">
        <f>BR191</f>
        <v>2750</v>
      </c>
      <c r="BU191" s="357" t="str">
        <f t="shared" ca="1" si="161"/>
        <v>insert into x_t_invoice (TMP_ID,ID,DT, CLIENT_ID,EXTERNAL_ID,CONTRACT_ID,TOTAL_SUM,CURRENCY,DISCOUNT_TYPE,COMMISSION_TYPE,TYPE,LOYAL_CLIENTS,NDS,NDS_PCT,PERSON_ID) values (s_x_t_invoice.NEXTVAL, 32110176, date'2020-01-01',21210000047,'Б-32110176-1',1210000047,20000,'RUR',7,7,'y_invoice',0,1,20, 77432110176);insert into x_t_person (TMP_ID,ID) values (s_x_t_person.NEXTVAL, 77432110176);insert into x_t_act_internal(TMP_ID,ID,DT,CLIENT_ID,INVOICE_ID,HIDDEN,AMOUNT,EXTERNAL_ID,PAYMENT_TERM_DT,IS_LOYAL,TYPE) values (s_x_t_act_internal.NEXTVAL, 4321101761,date'2020-01-03',21210000047, 32110176    ,1,  20000  ,'43211017611',null, 0,'generic');insert into x_t_act_trans(TMP_ID, ACT_ID, CONSUME_ID, AMOUNT, AMOUNT_NDS, AMOUNT_NSP, NETTING, COMMISSION_TYPE) values (s_x_t_act_trans.NEXTVAL, 4321101761,  5532110176, 20000, 3333.33333333333,  0,null, 7);insert into x_t_consume (TMP_ID, ID, PARENT_ORDER_ID) values (s_x_t_consume.NEXTVAL, 5532110176,  9932110176);insert into x_t_order(TMP_ID, ID, SERVICE_ID, SERVICE_ORDER_ID, CLIENT_ID) values (s_x_t_order.NEXTVAL, 9932110176,  7,  7732110176,  432110176 );insert into x_mv_oebs_receipts_2(TMP_ID, INVOICE_EID, SUM, DT, DOC_DATE, COMISS_DATE, PAYMENT_NUMBER, SOURCE_TYPE) values (s_x_mv_oebs_receipts_2.NEXTVAL, 'Б-32110176-1', 20000, date'2020-01-31',date'2020-01-31', null, '888432110176' ,'PAYCASH');insert into x_yt_ar_direct_domain_stats (ID,IS_GRAY,DOMAIN,IS_BLACKLIST,SERVICE_ID,COST,BILLING_EXPORT_ID,FROM_DT,TILL_DT,SERVICE_ORDER_ID) values(s_x_yt_ar_direct_domain_stats.NEXTVAL, 0, 'a32110176', 0,7,3330000000,7732110176,  date'2020-01-01',to_date('2020-01-31'||' '||'23:59:59','YYYY-MM-DD HH24:MI:SS'),7732110176);</v>
      </c>
    </row>
    <row r="192" spans="1:73" s="195" customFormat="1" x14ac:dyDescent="0.35">
      <c r="A192" s="127">
        <v>47</v>
      </c>
      <c r="B192" s="178"/>
      <c r="C192" s="42" t="str">
        <f t="shared" si="132"/>
        <v>1210000047</v>
      </c>
      <c r="D192" s="42" t="str">
        <f t="shared" si="133"/>
        <v>1210000047/20</v>
      </c>
      <c r="E192" s="43" t="str">
        <f t="shared" si="134"/>
        <v>2020-01-01</v>
      </c>
      <c r="F192" s="43" t="str">
        <f t="shared" si="135"/>
        <v>2021-01-01</v>
      </c>
      <c r="G192" s="44" t="str">
        <f t="shared" si="136"/>
        <v>21210000047</v>
      </c>
      <c r="H192" s="45">
        <f t="shared" si="97"/>
        <v>2</v>
      </c>
      <c r="I192" s="179">
        <v>3</v>
      </c>
      <c r="J192" s="180">
        <f t="shared" si="162"/>
        <v>32110177</v>
      </c>
      <c r="K192" s="42" t="str">
        <f t="shared" si="137"/>
        <v>Б-32110177-1</v>
      </c>
      <c r="L192" s="43" t="str">
        <f t="shared" si="138"/>
        <v>2020-01-01</v>
      </c>
      <c r="M192" s="42" t="s">
        <v>87</v>
      </c>
      <c r="N192" s="181">
        <f t="shared" si="139"/>
        <v>68800</v>
      </c>
      <c r="O192" s="42" t="s">
        <v>88</v>
      </c>
      <c r="P192" s="179">
        <v>1</v>
      </c>
      <c r="Q192" s="42">
        <v>20</v>
      </c>
      <c r="R192" s="182">
        <f t="shared" si="166"/>
        <v>7</v>
      </c>
      <c r="S192" s="182">
        <v>7</v>
      </c>
      <c r="T192" s="52" t="str">
        <f t="shared" si="141"/>
        <v>4321101771</v>
      </c>
      <c r="U192" s="183" t="str">
        <f t="shared" si="142"/>
        <v>43211017711</v>
      </c>
      <c r="V192" s="42">
        <v>1</v>
      </c>
      <c r="W192" s="43" t="str">
        <f t="shared" ca="1" si="143"/>
        <v>2020-01-06</v>
      </c>
      <c r="X192" s="42"/>
      <c r="Y192" s="185">
        <v>68800</v>
      </c>
      <c r="Z192" s="185">
        <f t="shared" si="144"/>
        <v>11466.666666666664</v>
      </c>
      <c r="AA192" s="42">
        <v>0</v>
      </c>
      <c r="AB192" s="186" t="s">
        <v>89</v>
      </c>
      <c r="AC192" s="185">
        <f t="shared" si="145"/>
        <v>68800</v>
      </c>
      <c r="AD192" s="45">
        <v>0</v>
      </c>
      <c r="AE192" s="52" t="str">
        <f t="shared" si="163"/>
        <v>432110177</v>
      </c>
      <c r="AF192" s="187">
        <f t="shared" si="164"/>
        <v>57333.333333333336</v>
      </c>
      <c r="AG192" s="240"/>
      <c r="AH192" s="58">
        <f t="shared" si="147"/>
        <v>57333.333333333336</v>
      </c>
      <c r="AI192" s="60">
        <f t="shared" si="165"/>
        <v>68800</v>
      </c>
      <c r="AJ192" s="49" t="str">
        <f t="shared" si="149"/>
        <v>2020-01-31</v>
      </c>
      <c r="AK192" s="189" t="str">
        <f t="shared" si="150"/>
        <v>888432110177</v>
      </c>
      <c r="AL192" s="45" t="str">
        <f t="shared" si="151"/>
        <v>12100000471</v>
      </c>
      <c r="AM192" s="190"/>
      <c r="AN192" s="190"/>
      <c r="AO192" s="45" t="s">
        <v>89</v>
      </c>
      <c r="AP192" s="145" t="s">
        <v>89</v>
      </c>
      <c r="AQ192" s="45"/>
      <c r="AR192" s="45"/>
      <c r="AS192" s="191" t="str">
        <f t="shared" si="152"/>
        <v>888432110177</v>
      </c>
      <c r="AT192" s="189" t="str">
        <f t="shared" si="153"/>
        <v>5532110177</v>
      </c>
      <c r="AU192" s="183" t="str">
        <f t="shared" si="154"/>
        <v>9932110177</v>
      </c>
      <c r="AV192" s="183">
        <f t="shared" si="155"/>
        <v>7</v>
      </c>
      <c r="AW192" s="183" t="str">
        <f t="shared" si="156"/>
        <v>7732110177</v>
      </c>
      <c r="AX192" s="147" t="str">
        <f t="shared" si="157"/>
        <v>77432110177</v>
      </c>
      <c r="AY192" s="183">
        <v>0</v>
      </c>
      <c r="AZ192" s="183">
        <v>0</v>
      </c>
      <c r="BA192" s="43" t="str">
        <f t="shared" si="158"/>
        <v>2020-01-01</v>
      </c>
      <c r="BB192" s="43" t="str">
        <f t="shared" si="159"/>
        <v>2020-01-31</v>
      </c>
      <c r="BC192" s="192" t="s">
        <v>90</v>
      </c>
      <c r="BD192" s="44" t="str">
        <f t="shared" si="160"/>
        <v>a32110177</v>
      </c>
      <c r="BE192" s="189"/>
      <c r="BF192" s="189"/>
      <c r="BG192" s="186"/>
      <c r="BH192" s="149"/>
      <c r="BI192" s="149"/>
      <c r="BJ192" s="149"/>
      <c r="BK192" s="149"/>
      <c r="BL192" s="149"/>
      <c r="BM192" s="149"/>
      <c r="BN192" s="149"/>
      <c r="BO192" s="247">
        <f>SUM(AF189:AF196)</f>
        <v>200000.41666666666</v>
      </c>
      <c r="BP192" s="328"/>
      <c r="BQ192" s="181"/>
      <c r="BR192" s="196"/>
      <c r="BS192" s="196"/>
      <c r="BU192" s="357" t="str">
        <f t="shared" ca="1" si="161"/>
        <v>insert into x_t_invoice (TMP_ID,ID,DT, CLIENT_ID,EXTERNAL_ID,CONTRACT_ID,TOTAL_SUM,CURRENCY,DISCOUNT_TYPE,COMMISSION_TYPE,TYPE,LOYAL_CLIENTS,NDS,NDS_PCT,PERSON_ID) values (s_x_t_invoice.NEXTVAL, 32110177, date'2020-01-01',21210000047,'Б-32110177-1',1210000047,68800,'RUR',7,7,'y_invoice',0,1,20, 77432110177);insert into x_t_person (TMP_ID,ID) values (s_x_t_person.NEXTVAL, 77432110177);insert into x_t_act_internal(TMP_ID,ID,DT,CLIENT_ID,INVOICE_ID,HIDDEN,AMOUNT,EXTERNAL_ID,PAYMENT_TERM_DT,IS_LOYAL,TYPE) values (s_x_t_act_internal.NEXTVAL, 4321101771,date'2020-01-06',21210000047, 32110177    ,1,  68800  ,'43211017711',null, 0,'generic');insert into x_t_act_trans(TMP_ID, ACT_ID, CONSUME_ID, AMOUNT, AMOUNT_NDS, AMOUNT_NSP, NETTING, COMMISSION_TYPE) values (s_x_t_act_trans.NEXTVAL, 4321101771,  5532110177, 68800, 11466.6666666667,  0,null, 7);insert into x_t_consume (TMP_ID, ID, PARENT_ORDER_ID) values (s_x_t_consume.NEXTVAL, 5532110177,  9932110177);insert into x_t_order(TMP_ID, ID, SERVICE_ID, SERVICE_ORDER_ID, CLIENT_ID) values (s_x_t_order.NEXTVAL, 9932110177,  7,  7732110177,  432110177 );insert into x_mv_oebs_receipts_2(TMP_ID, INVOICE_EID, SUM, DT, DOC_DATE, COMISS_DATE, PAYMENT_NUMBER, SOURCE_TYPE) values (s_x_mv_oebs_receipts_2.NEXTVAL, 'Б-32110177-1', 68800, date'2020-01-31',date'2020-01-31', null, '888432110177' ,'PAYCASH');insert into x_yt_ar_direct_domain_stats (ID,IS_GRAY,DOMAIN,IS_BLACKLIST,SERVICE_ID,COST,BILLING_EXPORT_ID,FROM_DT,TILL_DT,SERVICE_ORDER_ID) values(s_x_yt_ar_direct_domain_stats.NEXTVAL, 0, 'a32110177', 0,7,3330000000,7732110177,  date'2020-01-01',to_date('2020-01-31'||' '||'23:59:59','YYYY-MM-DD HH24:MI:SS'),7732110177);</v>
      </c>
    </row>
    <row r="193" spans="1:73" s="195" customFormat="1" x14ac:dyDescent="0.35">
      <c r="A193" s="127">
        <v>47</v>
      </c>
      <c r="B193" s="178"/>
      <c r="C193" s="42" t="str">
        <f t="shared" si="132"/>
        <v>1210000047</v>
      </c>
      <c r="D193" s="42" t="str">
        <f t="shared" si="133"/>
        <v>1210000047/20</v>
      </c>
      <c r="E193" s="43" t="str">
        <f t="shared" si="134"/>
        <v>2020-01-01</v>
      </c>
      <c r="F193" s="43" t="str">
        <f t="shared" si="135"/>
        <v>2021-01-01</v>
      </c>
      <c r="G193" s="44" t="str">
        <f t="shared" si="136"/>
        <v>21210000047</v>
      </c>
      <c r="H193" s="45">
        <f t="shared" si="97"/>
        <v>2</v>
      </c>
      <c r="I193" s="179">
        <v>3</v>
      </c>
      <c r="J193" s="180">
        <f t="shared" si="162"/>
        <v>32110178</v>
      </c>
      <c r="K193" s="42" t="str">
        <f t="shared" si="137"/>
        <v>Б-32110178-1</v>
      </c>
      <c r="L193" s="43" t="str">
        <f t="shared" si="138"/>
        <v>2020-01-01</v>
      </c>
      <c r="M193" s="42" t="s">
        <v>87</v>
      </c>
      <c r="N193" s="181">
        <f t="shared" si="139"/>
        <v>700.5</v>
      </c>
      <c r="O193" s="42" t="s">
        <v>88</v>
      </c>
      <c r="P193" s="179">
        <v>1</v>
      </c>
      <c r="Q193" s="42">
        <v>20</v>
      </c>
      <c r="R193" s="182">
        <f t="shared" si="166"/>
        <v>7</v>
      </c>
      <c r="S193" s="182">
        <v>7</v>
      </c>
      <c r="T193" s="52" t="str">
        <f t="shared" si="141"/>
        <v>4321101781</v>
      </c>
      <c r="U193" s="183" t="str">
        <f t="shared" si="142"/>
        <v>43211017811</v>
      </c>
      <c r="V193" s="42">
        <v>1</v>
      </c>
      <c r="W193" s="43" t="str">
        <f t="shared" ca="1" si="143"/>
        <v>2020-01-01</v>
      </c>
      <c r="X193" s="42"/>
      <c r="Y193" s="250">
        <v>700.5</v>
      </c>
      <c r="Z193" s="185">
        <f t="shared" si="144"/>
        <v>116.75</v>
      </c>
      <c r="AA193" s="42">
        <v>0</v>
      </c>
      <c r="AB193" s="186" t="s">
        <v>89</v>
      </c>
      <c r="AC193" s="185">
        <f t="shared" si="145"/>
        <v>700.5</v>
      </c>
      <c r="AD193" s="45">
        <v>0</v>
      </c>
      <c r="AE193" s="104" t="str">
        <f t="shared" si="163"/>
        <v>432110178</v>
      </c>
      <c r="AF193" s="187">
        <f t="shared" si="164"/>
        <v>583.75</v>
      </c>
      <c r="AG193" s="188"/>
      <c r="AH193" s="58">
        <f t="shared" si="147"/>
        <v>583.75</v>
      </c>
      <c r="AI193" s="60">
        <f t="shared" si="165"/>
        <v>700.5</v>
      </c>
      <c r="AJ193" s="49" t="str">
        <f t="shared" si="149"/>
        <v>2020-01-31</v>
      </c>
      <c r="AK193" s="189" t="str">
        <f t="shared" si="150"/>
        <v>888432110178</v>
      </c>
      <c r="AL193" s="45" t="str">
        <f t="shared" si="151"/>
        <v>12100000471</v>
      </c>
      <c r="AM193" s="190"/>
      <c r="AN193" s="190"/>
      <c r="AO193" s="45" t="s">
        <v>89</v>
      </c>
      <c r="AP193" s="145" t="s">
        <v>89</v>
      </c>
      <c r="AQ193" s="45"/>
      <c r="AR193" s="45"/>
      <c r="AS193" s="191" t="str">
        <f t="shared" si="152"/>
        <v>888432110178</v>
      </c>
      <c r="AT193" s="189" t="str">
        <f t="shared" si="153"/>
        <v>5532110178</v>
      </c>
      <c r="AU193" s="183" t="str">
        <f t="shared" si="154"/>
        <v>9932110178</v>
      </c>
      <c r="AV193" s="183">
        <f t="shared" si="155"/>
        <v>7</v>
      </c>
      <c r="AW193" s="183" t="str">
        <f t="shared" si="156"/>
        <v>7732110178</v>
      </c>
      <c r="AX193" s="147" t="str">
        <f t="shared" si="157"/>
        <v>77432110178</v>
      </c>
      <c r="AY193" s="183">
        <v>0</v>
      </c>
      <c r="AZ193" s="183">
        <v>0</v>
      </c>
      <c r="BA193" s="43" t="str">
        <f t="shared" si="158"/>
        <v>2020-01-01</v>
      </c>
      <c r="BB193" s="43" t="str">
        <f t="shared" si="159"/>
        <v>2020-01-31</v>
      </c>
      <c r="BC193" s="192" t="s">
        <v>90</v>
      </c>
      <c r="BD193" s="44" t="str">
        <f t="shared" si="160"/>
        <v>a32110178</v>
      </c>
      <c r="BE193" s="189"/>
      <c r="BF193" s="189"/>
      <c r="BG193" s="186"/>
      <c r="BH193" s="149"/>
      <c r="BI193" s="149"/>
      <c r="BJ193" s="149"/>
      <c r="BK193" s="149"/>
      <c r="BL193" s="149"/>
      <c r="BM193" s="149"/>
      <c r="BN193" s="149"/>
      <c r="BO193" s="241"/>
      <c r="BP193" s="328"/>
      <c r="BQ193" s="181"/>
      <c r="BR193" s="196"/>
      <c r="BS193" s="196"/>
      <c r="BU193" s="357" t="str">
        <f t="shared" ca="1" si="161"/>
        <v>insert into x_t_invoice (TMP_ID,ID,DT, CLIENT_ID,EXTERNAL_ID,CONTRACT_ID,TOTAL_SUM,CURRENCY,DISCOUNT_TYPE,COMMISSION_TYPE,TYPE,LOYAL_CLIENTS,NDS,NDS_PCT,PERSON_ID) values (s_x_t_invoice.NEXTVAL, 32110178, date'2020-01-01',21210000047,'Б-32110178-1',1210000047,700.5,'RUR',7,7,'y_invoice',0,1,20, 77432110178);insert into x_t_person (TMP_ID,ID) values (s_x_t_person.NEXTVAL, 77432110178);insert into x_t_act_internal(TMP_ID,ID,DT,CLIENT_ID,INVOICE_ID,HIDDEN,AMOUNT,EXTERNAL_ID,PAYMENT_TERM_DT,IS_LOYAL,TYPE) values (s_x_t_act_internal.NEXTVAL, 4321101781,date'2020-01-01',21210000047, 32110178    ,1,  700.5  ,'43211017811',null, 0,'generic');insert into x_t_act_trans(TMP_ID, ACT_ID, CONSUME_ID, AMOUNT, AMOUNT_NDS, AMOUNT_NSP, NETTING, COMMISSION_TYPE) values (s_x_t_act_trans.NEXTVAL, 4321101781,  5532110178, 700.5, 116.75,  0,null, 7);insert into x_t_consume (TMP_ID, ID, PARENT_ORDER_ID) values (s_x_t_consume.NEXTVAL, 5532110178,  9932110178);insert into x_t_order(TMP_ID, ID, SERVICE_ID, SERVICE_ORDER_ID, CLIENT_ID) values (s_x_t_order.NEXTVAL, 9932110178,  7,  7732110178,  432110178 );insert into x_mv_oebs_receipts_2(TMP_ID, INVOICE_EID, SUM, DT, DOC_DATE, COMISS_DATE, PAYMENT_NUMBER, SOURCE_TYPE) values (s_x_mv_oebs_receipts_2.NEXTVAL, 'Б-32110178-1', 700.5, date'2020-01-31',date'2020-01-31', null, '888432110178' ,'PAYCASH');insert into x_yt_ar_direct_domain_stats (ID,IS_GRAY,DOMAIN,IS_BLACKLIST,SERVICE_ID,COST,BILLING_EXPORT_ID,FROM_DT,TILL_DT,SERVICE_ORDER_ID) values(s_x_yt_ar_direct_domain_stats.NEXTVAL, 0, 'a32110178', 0,7,3330000000,7732110178,  date'2020-01-01',to_date('2020-01-31'||' '||'23:59:59','YYYY-MM-DD HH24:MI:SS'),7732110178);</v>
      </c>
    </row>
    <row r="194" spans="1:73" s="195" customFormat="1" x14ac:dyDescent="0.35">
      <c r="A194" s="127">
        <v>47</v>
      </c>
      <c r="B194" s="178"/>
      <c r="C194" s="42" t="str">
        <f t="shared" si="132"/>
        <v>1210000047</v>
      </c>
      <c r="D194" s="42" t="str">
        <f t="shared" si="133"/>
        <v>1210000047/20</v>
      </c>
      <c r="E194" s="43" t="str">
        <f t="shared" si="134"/>
        <v>2020-01-01</v>
      </c>
      <c r="F194" s="43" t="str">
        <f t="shared" si="135"/>
        <v>2021-01-01</v>
      </c>
      <c r="G194" s="44" t="str">
        <f t="shared" si="136"/>
        <v>21210000047</v>
      </c>
      <c r="H194" s="45">
        <f t="shared" si="97"/>
        <v>2</v>
      </c>
      <c r="I194" s="179">
        <v>3</v>
      </c>
      <c r="J194" s="180">
        <f t="shared" si="162"/>
        <v>32110179</v>
      </c>
      <c r="K194" s="42" t="str">
        <f t="shared" si="137"/>
        <v>Б-32110179-1</v>
      </c>
      <c r="L194" s="43" t="str">
        <f t="shared" si="138"/>
        <v>2020-01-01</v>
      </c>
      <c r="M194" s="42" t="s">
        <v>87</v>
      </c>
      <c r="N194" s="181">
        <f>Y194</f>
        <v>500</v>
      </c>
      <c r="O194" s="42" t="s">
        <v>88</v>
      </c>
      <c r="P194" s="179">
        <v>1</v>
      </c>
      <c r="Q194" s="42">
        <v>20</v>
      </c>
      <c r="R194" s="182">
        <f t="shared" si="166"/>
        <v>7</v>
      </c>
      <c r="S194" s="182">
        <v>7</v>
      </c>
      <c r="T194" s="52" t="str">
        <f t="shared" si="141"/>
        <v>4321101791</v>
      </c>
      <c r="U194" s="183" t="str">
        <f t="shared" si="142"/>
        <v>43211017911</v>
      </c>
      <c r="V194" s="42">
        <v>1</v>
      </c>
      <c r="W194" s="43" t="str">
        <f t="shared" ca="1" si="143"/>
        <v>2020-01-08</v>
      </c>
      <c r="X194" s="42"/>
      <c r="Y194" s="250">
        <v>500</v>
      </c>
      <c r="Z194" s="185">
        <f t="shared" si="144"/>
        <v>83.333333333333314</v>
      </c>
      <c r="AA194" s="42">
        <v>0</v>
      </c>
      <c r="AB194" s="186" t="s">
        <v>89</v>
      </c>
      <c r="AC194" s="185">
        <f t="shared" si="145"/>
        <v>500</v>
      </c>
      <c r="AD194" s="45">
        <v>0</v>
      </c>
      <c r="AE194" s="104" t="str">
        <f>AE193</f>
        <v>432110178</v>
      </c>
      <c r="AF194" s="187">
        <f t="shared" si="164"/>
        <v>416.66666666666669</v>
      </c>
      <c r="AG194" s="188"/>
      <c r="AH194" s="58">
        <f t="shared" si="147"/>
        <v>416.66666666666669</v>
      </c>
      <c r="AI194" s="60">
        <f>Y194</f>
        <v>500</v>
      </c>
      <c r="AJ194" s="49" t="str">
        <f t="shared" si="149"/>
        <v>2020-01-31</v>
      </c>
      <c r="AK194" s="189" t="str">
        <f t="shared" si="150"/>
        <v>888432110178</v>
      </c>
      <c r="AL194" s="45" t="str">
        <f t="shared" si="151"/>
        <v>12100000471</v>
      </c>
      <c r="AM194" s="190"/>
      <c r="AN194" s="190"/>
      <c r="AO194" s="45" t="s">
        <v>89</v>
      </c>
      <c r="AP194" s="145" t="s">
        <v>89</v>
      </c>
      <c r="AQ194" s="45"/>
      <c r="AR194" s="45"/>
      <c r="AS194" s="191" t="str">
        <f t="shared" si="152"/>
        <v>888432110178</v>
      </c>
      <c r="AT194" s="189" t="str">
        <f t="shared" si="153"/>
        <v>5532110179</v>
      </c>
      <c r="AU194" s="183" t="str">
        <f t="shared" si="154"/>
        <v>9932110179</v>
      </c>
      <c r="AV194" s="183">
        <f t="shared" si="155"/>
        <v>7</v>
      </c>
      <c r="AW194" s="183" t="str">
        <f t="shared" si="156"/>
        <v>7732110179</v>
      </c>
      <c r="AX194" s="147" t="str">
        <f t="shared" si="157"/>
        <v>77432110178</v>
      </c>
      <c r="AY194" s="183">
        <v>0</v>
      </c>
      <c r="AZ194" s="183">
        <v>0</v>
      </c>
      <c r="BA194" s="43" t="str">
        <f t="shared" si="158"/>
        <v>2020-01-01</v>
      </c>
      <c r="BB194" s="43" t="str">
        <f t="shared" si="159"/>
        <v>2020-01-31</v>
      </c>
      <c r="BC194" s="192" t="s">
        <v>90</v>
      </c>
      <c r="BD194" s="44" t="str">
        <f t="shared" si="160"/>
        <v>a32110179</v>
      </c>
      <c r="BE194" s="189"/>
      <c r="BF194" s="189"/>
      <c r="BG194" s="186"/>
      <c r="BH194" s="149"/>
      <c r="BI194" s="149"/>
      <c r="BJ194" s="149"/>
      <c r="BK194" s="149"/>
      <c r="BL194" s="149"/>
      <c r="BM194" s="149"/>
      <c r="BN194" s="149"/>
      <c r="BO194" s="241"/>
      <c r="BP194" s="328"/>
      <c r="BQ194" s="181"/>
      <c r="BR194" s="196"/>
      <c r="BS194" s="196"/>
      <c r="BU194" s="357" t="str">
        <f t="shared" ca="1" si="161"/>
        <v>insert into x_t_invoice (TMP_ID,ID,DT, CLIENT_ID,EXTERNAL_ID,CONTRACT_ID,TOTAL_SUM,CURRENCY,DISCOUNT_TYPE,COMMISSION_TYPE,TYPE,LOYAL_CLIENTS,NDS,NDS_PCT,PERSON_ID) values (s_x_t_invoice.NEXTVAL, 32110179, date'2020-01-01',21210000047,'Б-32110179-1',1210000047,500,'RUR',7,7,'y_invoice',0,1,20, 77432110178);insert into x_t_act_internal(TMP_ID,ID,DT,CLIENT_ID,INVOICE_ID,HIDDEN,AMOUNT,EXTERNAL_ID,PAYMENT_TERM_DT,IS_LOYAL,TYPE) values (s_x_t_act_internal.NEXTVAL, 4321101791,date'2020-01-08',21210000047, 32110179    ,1,  500  ,'43211017911',null, 0,'generic');insert into x_t_act_trans(TMP_ID, ACT_ID, CONSUME_ID, AMOUNT, AMOUNT_NDS, AMOUNT_NSP, NETTING, COMMISSION_TYPE) values (s_x_t_act_trans.NEXTVAL, 4321101791,  5532110179, 500, 83.3333333333333,  0,null, 7);insert into x_t_consume (TMP_ID, ID, PARENT_ORDER_ID) values (s_x_t_consume.NEXTVAL, 5532110179,  9932110179);insert into x_t_order(TMP_ID, ID, SERVICE_ID, SERVICE_ORDER_ID, CLIENT_ID) values (s_x_t_order.NEXTVAL, 9932110179,  7,  7732110179,  432110178 );insert into x_mv_oebs_receipts_2(TMP_ID, INVOICE_EID, SUM, DT, DOC_DATE, COMISS_DATE, PAYMENT_NUMBER, SOURCE_TYPE) values (s_x_mv_oebs_receipts_2.NEXTVAL, 'Б-32110179-1', 500, date'2020-01-31',date'2020-01-31', null, '888432110178' ,'PAYCASH');insert into x_yt_ar_direct_domain_stats (ID,IS_GRAY,DOMAIN,IS_BLACKLIST,SERVICE_ID,COST,BILLING_EXPORT_ID,FROM_DT,TILL_DT,SERVICE_ORDER_ID) values(s_x_yt_ar_direct_domain_stats.NEXTVAL, 0, 'a32110179', 0,7,3330000000,7732110179,  date'2020-01-01',to_date('2020-01-31'||' '||'23:59:59','YYYY-MM-DD HH24:MI:SS'),7732110179);</v>
      </c>
    </row>
    <row r="195" spans="1:73" s="195" customFormat="1" ht="15" thickBot="1" x14ac:dyDescent="0.4">
      <c r="A195" s="127">
        <v>47</v>
      </c>
      <c r="B195" s="178"/>
      <c r="C195" s="42" t="str">
        <f t="shared" si="132"/>
        <v>1210000047</v>
      </c>
      <c r="D195" s="42" t="str">
        <f t="shared" si="133"/>
        <v>1210000047/20</v>
      </c>
      <c r="E195" s="43" t="str">
        <f t="shared" si="134"/>
        <v>2020-01-01</v>
      </c>
      <c r="F195" s="43" t="str">
        <f t="shared" si="135"/>
        <v>2021-01-01</v>
      </c>
      <c r="G195" s="44" t="str">
        <f t="shared" si="136"/>
        <v>21210000047</v>
      </c>
      <c r="H195" s="45">
        <f t="shared" ref="H195:H258" si="167">$C$2</f>
        <v>2</v>
      </c>
      <c r="I195" s="179">
        <v>3</v>
      </c>
      <c r="J195" s="180">
        <f t="shared" si="162"/>
        <v>32110180</v>
      </c>
      <c r="K195" s="42" t="str">
        <f t="shared" si="137"/>
        <v>Б-32110180-1</v>
      </c>
      <c r="L195" s="43" t="str">
        <f t="shared" si="138"/>
        <v>2020-01-01</v>
      </c>
      <c r="M195" s="42" t="s">
        <v>87</v>
      </c>
      <c r="N195" s="181">
        <f t="shared" si="139"/>
        <v>15000</v>
      </c>
      <c r="O195" s="42" t="s">
        <v>88</v>
      </c>
      <c r="P195" s="179">
        <v>1</v>
      </c>
      <c r="Q195" s="42">
        <v>20</v>
      </c>
      <c r="R195" s="198">
        <v>1</v>
      </c>
      <c r="S195" s="198">
        <v>1</v>
      </c>
      <c r="T195" s="52" t="str">
        <f t="shared" si="141"/>
        <v>4321101801</v>
      </c>
      <c r="U195" s="183" t="str">
        <f t="shared" si="142"/>
        <v>43211018011</v>
      </c>
      <c r="V195" s="42">
        <v>1</v>
      </c>
      <c r="W195" s="43" t="str">
        <f t="shared" ca="1" si="143"/>
        <v>2020-01-05</v>
      </c>
      <c r="X195" s="42"/>
      <c r="Y195" s="185">
        <v>15000</v>
      </c>
      <c r="Z195" s="185">
        <f t="shared" si="144"/>
        <v>2500</v>
      </c>
      <c r="AA195" s="42">
        <v>0</v>
      </c>
      <c r="AB195" s="186" t="s">
        <v>89</v>
      </c>
      <c r="AC195" s="185">
        <f t="shared" si="145"/>
        <v>15000</v>
      </c>
      <c r="AD195" s="45">
        <v>0</v>
      </c>
      <c r="AE195" s="52" t="str">
        <f>4&amp;J195</f>
        <v>432110180</v>
      </c>
      <c r="AF195" s="187">
        <f t="shared" si="164"/>
        <v>12500</v>
      </c>
      <c r="AG195" s="252">
        <f>SUM(AF189:AF196)</f>
        <v>200000.41666666666</v>
      </c>
      <c r="AH195" s="58">
        <f t="shared" si="147"/>
        <v>12500</v>
      </c>
      <c r="AI195" s="60">
        <f t="shared" si="165"/>
        <v>15000</v>
      </c>
      <c r="AJ195" s="49" t="str">
        <f t="shared" si="149"/>
        <v>2020-01-31</v>
      </c>
      <c r="AK195" s="189" t="str">
        <f t="shared" si="150"/>
        <v>888432110180</v>
      </c>
      <c r="AL195" s="45" t="str">
        <f t="shared" si="151"/>
        <v>12100000471</v>
      </c>
      <c r="AM195" s="190"/>
      <c r="AN195" s="190"/>
      <c r="AO195" s="45" t="s">
        <v>89</v>
      </c>
      <c r="AP195" s="145" t="s">
        <v>89</v>
      </c>
      <c r="AQ195" s="45"/>
      <c r="AR195" s="45"/>
      <c r="AS195" s="191" t="str">
        <f t="shared" si="152"/>
        <v>888432110180</v>
      </c>
      <c r="AT195" s="189" t="str">
        <f t="shared" si="153"/>
        <v>5532110180</v>
      </c>
      <c r="AU195" s="183" t="str">
        <f t="shared" si="154"/>
        <v>9932110180</v>
      </c>
      <c r="AV195" s="183">
        <f t="shared" si="155"/>
        <v>1</v>
      </c>
      <c r="AW195" s="183" t="str">
        <f t="shared" si="156"/>
        <v>7732110180</v>
      </c>
      <c r="AX195" s="147" t="str">
        <f t="shared" si="157"/>
        <v>77432110180</v>
      </c>
      <c r="AY195" s="183">
        <v>0</v>
      </c>
      <c r="AZ195" s="183">
        <v>0</v>
      </c>
      <c r="BA195" s="43" t="str">
        <f t="shared" si="158"/>
        <v>2020-01-01</v>
      </c>
      <c r="BB195" s="43" t="str">
        <f t="shared" si="159"/>
        <v>2020-01-31</v>
      </c>
      <c r="BC195" s="192" t="s">
        <v>90</v>
      </c>
      <c r="BD195" s="44" t="str">
        <f t="shared" si="160"/>
        <v>a32110180</v>
      </c>
      <c r="BE195" s="189"/>
      <c r="BF195" s="189"/>
      <c r="BG195" s="186"/>
      <c r="BH195" s="174"/>
      <c r="BI195" s="174"/>
      <c r="BJ195" s="174"/>
      <c r="BK195" s="174"/>
      <c r="BL195" s="149"/>
      <c r="BM195" s="149"/>
      <c r="BN195" s="149"/>
      <c r="BO195" s="243"/>
      <c r="BP195" s="328"/>
      <c r="BQ195" s="242"/>
      <c r="BR195" s="242"/>
      <c r="BS195" s="242"/>
      <c r="BU195" s="357" t="str">
        <f t="shared" ca="1" si="161"/>
        <v>insert into x_t_invoice (TMP_ID,ID,DT, CLIENT_ID,EXTERNAL_ID,CONTRACT_ID,TOTAL_SUM,CURRENCY,DISCOUNT_TYPE,COMMISSION_TYPE,TYPE,LOYAL_CLIENTS,NDS,NDS_PCT,PERSON_ID) values (s_x_t_invoice.NEXTVAL, 32110180, date'2020-01-01',21210000047,'Б-32110180-1',1210000047,15000,'RUR',1,1,'y_invoice',0,1,20, 77432110180);insert into x_t_person (TMP_ID,ID) values (s_x_t_person.NEXTVAL, 77432110180);insert into x_t_act_internal(TMP_ID,ID,DT,CLIENT_ID,INVOICE_ID,HIDDEN,AMOUNT,EXTERNAL_ID,PAYMENT_TERM_DT,IS_LOYAL,TYPE) values (s_x_t_act_internal.NEXTVAL, 4321101801,date'2020-01-05',21210000047, 32110180    ,1,  15000  ,'43211018011',null, 0,'generic');insert into x_t_act_trans(TMP_ID, ACT_ID, CONSUME_ID, AMOUNT, AMOUNT_NDS, AMOUNT_NSP, NETTING, COMMISSION_TYPE) values (s_x_t_act_trans.NEXTVAL, 4321101801,  5532110180, 15000, 2500,  0,null, 1);insert into x_t_consume (TMP_ID, ID, PARENT_ORDER_ID) values (s_x_t_consume.NEXTVAL, 5532110180,  9932110180);insert into x_t_order(TMP_ID, ID, SERVICE_ID, SERVICE_ORDER_ID, CLIENT_ID) values (s_x_t_order.NEXTVAL, 9932110180,  1,  7732110180,  432110180 );insert into x_mv_oebs_receipts_2(TMP_ID, INVOICE_EID, SUM, DT, DOC_DATE, COMISS_DATE, PAYMENT_NUMBER, SOURCE_TYPE) values (s_x_mv_oebs_receipts_2.NEXTVAL, 'Б-32110180-1', 15000, date'2020-01-31',date'2020-01-31', null, '888432110180' ,'PAYCASH');insert into x_yt_ar_direct_domain_stats (ID,IS_GRAY,DOMAIN,IS_BLACKLIST,SERVICE_ID,COST,BILLING_EXPORT_ID,FROM_DT,TILL_DT,SERVICE_ORDER_ID) values(s_x_yt_ar_direct_domain_stats.NEXTVAL, 0, 'a32110180', 0,1,3330000000,7732110180,  date'2020-01-01',to_date('2020-01-31'||' '||'23:59:59','YYYY-MM-DD HH24:MI:SS'),7732110180);</v>
      </c>
    </row>
    <row r="196" spans="1:73" s="215" customFormat="1" ht="15" thickBot="1" x14ac:dyDescent="0.4">
      <c r="A196" s="152">
        <v>47</v>
      </c>
      <c r="B196" s="199"/>
      <c r="C196" s="76" t="str">
        <f t="shared" si="132"/>
        <v>1210000047</v>
      </c>
      <c r="D196" s="76" t="str">
        <f t="shared" si="133"/>
        <v>1210000047/20</v>
      </c>
      <c r="E196" s="77" t="str">
        <f t="shared" si="134"/>
        <v>2020-01-01</v>
      </c>
      <c r="F196" s="77" t="str">
        <f t="shared" si="135"/>
        <v>2021-01-01</v>
      </c>
      <c r="G196" s="78" t="str">
        <f t="shared" si="136"/>
        <v>21210000047</v>
      </c>
      <c r="H196" s="79">
        <f t="shared" si="167"/>
        <v>2</v>
      </c>
      <c r="I196" s="200">
        <v>3</v>
      </c>
      <c r="J196" s="201">
        <f t="shared" si="162"/>
        <v>32110181</v>
      </c>
      <c r="K196" s="76" t="str">
        <f t="shared" si="137"/>
        <v>Б-32110181-1</v>
      </c>
      <c r="L196" s="77" t="str">
        <f t="shared" si="138"/>
        <v>2020-01-01</v>
      </c>
      <c r="M196" s="76" t="s">
        <v>87</v>
      </c>
      <c r="N196" s="202">
        <f t="shared" si="139"/>
        <v>30000</v>
      </c>
      <c r="O196" s="76" t="s">
        <v>88</v>
      </c>
      <c r="P196" s="200">
        <v>1</v>
      </c>
      <c r="Q196" s="76">
        <v>20</v>
      </c>
      <c r="R196" s="201">
        <v>37</v>
      </c>
      <c r="S196" s="201">
        <v>37</v>
      </c>
      <c r="T196" s="81" t="str">
        <f t="shared" si="141"/>
        <v>4321101811</v>
      </c>
      <c r="U196" s="203" t="str">
        <f t="shared" si="142"/>
        <v>43211018111</v>
      </c>
      <c r="V196" s="76">
        <v>1</v>
      </c>
      <c r="W196" s="77" t="str">
        <f t="shared" ca="1" si="143"/>
        <v>2020-01-01</v>
      </c>
      <c r="X196" s="76"/>
      <c r="Y196" s="205">
        <v>30000</v>
      </c>
      <c r="Z196" s="205">
        <f t="shared" si="144"/>
        <v>5000</v>
      </c>
      <c r="AA196" s="76">
        <v>0</v>
      </c>
      <c r="AB196" s="206" t="s">
        <v>89</v>
      </c>
      <c r="AC196" s="205">
        <f t="shared" si="145"/>
        <v>30000</v>
      </c>
      <c r="AD196" s="79">
        <v>0</v>
      </c>
      <c r="AE196" s="81" t="str">
        <f t="shared" ref="AE196:AE211" si="168">4&amp;J196</f>
        <v>432110181</v>
      </c>
      <c r="AF196" s="207">
        <f t="shared" si="164"/>
        <v>25000</v>
      </c>
      <c r="AG196" s="235"/>
      <c r="AH196" s="91">
        <f t="shared" si="147"/>
        <v>25000</v>
      </c>
      <c r="AI196" s="93">
        <f t="shared" si="165"/>
        <v>30000</v>
      </c>
      <c r="AJ196" s="83" t="str">
        <f t="shared" si="149"/>
        <v>2020-01-31</v>
      </c>
      <c r="AK196" s="209" t="str">
        <f t="shared" si="150"/>
        <v>888432110181</v>
      </c>
      <c r="AL196" s="79" t="str">
        <f t="shared" si="151"/>
        <v>12100000471</v>
      </c>
      <c r="AM196" s="210"/>
      <c r="AN196" s="210"/>
      <c r="AO196" s="79" t="s">
        <v>89</v>
      </c>
      <c r="AP196" s="169" t="s">
        <v>89</v>
      </c>
      <c r="AQ196" s="79"/>
      <c r="AR196" s="79"/>
      <c r="AS196" s="211" t="str">
        <f t="shared" si="152"/>
        <v>888432110181</v>
      </c>
      <c r="AT196" s="209" t="str">
        <f t="shared" si="153"/>
        <v>5532110181</v>
      </c>
      <c r="AU196" s="203" t="str">
        <f t="shared" si="154"/>
        <v>9932110181</v>
      </c>
      <c r="AV196" s="203">
        <f t="shared" si="155"/>
        <v>37</v>
      </c>
      <c r="AW196" s="203" t="str">
        <f t="shared" si="156"/>
        <v>7732110181</v>
      </c>
      <c r="AX196" s="172" t="str">
        <f t="shared" si="157"/>
        <v>77432110181</v>
      </c>
      <c r="AY196" s="203">
        <v>0</v>
      </c>
      <c r="AZ196" s="203">
        <v>0</v>
      </c>
      <c r="BA196" s="77" t="str">
        <f t="shared" si="158"/>
        <v>2020-01-01</v>
      </c>
      <c r="BB196" s="77" t="str">
        <f t="shared" si="159"/>
        <v>2020-01-31</v>
      </c>
      <c r="BC196" s="212" t="s">
        <v>90</v>
      </c>
      <c r="BD196" s="78" t="str">
        <f t="shared" si="160"/>
        <v>a32110181</v>
      </c>
      <c r="BE196" s="209"/>
      <c r="BF196" s="209"/>
      <c r="BG196" s="206"/>
      <c r="BH196" s="174"/>
      <c r="BI196" s="174"/>
      <c r="BJ196" s="174"/>
      <c r="BK196" s="174"/>
      <c r="BL196" s="174"/>
      <c r="BM196" s="174"/>
      <c r="BN196" s="174"/>
      <c r="BO196" s="213"/>
      <c r="BP196" s="329"/>
      <c r="BQ196" s="202"/>
      <c r="BR196" s="214"/>
      <c r="BS196" s="214"/>
      <c r="BU196" s="358" t="str">
        <f t="shared" ca="1" si="161"/>
        <v>insert into x_t_invoice (TMP_ID,ID,DT, CLIENT_ID,EXTERNAL_ID,CONTRACT_ID,TOTAL_SUM,CURRENCY,DISCOUNT_TYPE,COMMISSION_TYPE,TYPE,LOYAL_CLIENTS,NDS,NDS_PCT,PERSON_ID) values (s_x_t_invoice.NEXTVAL, 32110181, date'2020-01-01',21210000047,'Б-32110181-1',1210000047,30000,'RUR',37,37,'y_invoice',0,1,20, 77432110181);insert into x_t_person (TMP_ID,ID) values (s_x_t_person.NEXTVAL, 77432110181);insert into x_t_act_internal(TMP_ID,ID,DT,CLIENT_ID,INVOICE_ID,HIDDEN,AMOUNT,EXTERNAL_ID,PAYMENT_TERM_DT,IS_LOYAL,TYPE) values (s_x_t_act_internal.NEXTVAL, 4321101811,date'2020-01-01',21210000047, 32110181    ,1,  30000  ,'43211018111',null, 0,'generic');insert into x_t_act_trans(TMP_ID, ACT_ID, CONSUME_ID, AMOUNT, AMOUNT_NDS, AMOUNT_NSP, NETTING, COMMISSION_TYPE) values (s_x_t_act_trans.NEXTVAL, 4321101811,  5532110181, 30000, 5000,  0,null, 37);insert into x_t_consume (TMP_ID, ID, PARENT_ORDER_ID) values (s_x_t_consume.NEXTVAL, 5532110181,  9932110181);insert into x_t_order(TMP_ID, ID, SERVICE_ID, SERVICE_ORDER_ID, CLIENT_ID) values (s_x_t_order.NEXTVAL, 9932110181,  37,  7732110181,  432110181 );insert into x_mv_oebs_receipts_2(TMP_ID, INVOICE_EID, SUM, DT, DOC_DATE, COMISS_DATE, PAYMENT_NUMBER, SOURCE_TYPE) values (s_x_mv_oebs_receipts_2.NEXTVAL, 'Б-32110181-1', 30000, date'2020-01-31',date'2020-01-31', null, '888432110181' ,'PAYCASH');insert into x_yt_ar_direct_domain_stats (ID,IS_GRAY,DOMAIN,IS_BLACKLIST,SERVICE_ID,COST,BILLING_EXPORT_ID,FROM_DT,TILL_DT,SERVICE_ORDER_ID) values(s_x_yt_ar_direct_domain_stats.NEXTVAL, 0, 'a32110181', 0,37,3330000000,7732110181,  date'2020-01-01',to_date('2020-01-31'||' '||'23:59:59','YYYY-MM-DD HH24:MI:SS'),7732110181);</v>
      </c>
    </row>
    <row r="197" spans="1:73" s="195" customFormat="1" x14ac:dyDescent="0.35">
      <c r="A197" s="127">
        <v>48</v>
      </c>
      <c r="B197" s="178"/>
      <c r="C197" s="42" t="str">
        <f t="shared" si="132"/>
        <v>1210000048</v>
      </c>
      <c r="D197" s="42" t="str">
        <f t="shared" si="133"/>
        <v>1210000048/20</v>
      </c>
      <c r="E197" s="43" t="str">
        <f t="shared" si="134"/>
        <v>2020-01-01</v>
      </c>
      <c r="F197" s="43" t="str">
        <f t="shared" si="135"/>
        <v>2021-01-01</v>
      </c>
      <c r="G197" s="44" t="str">
        <f t="shared" si="136"/>
        <v>21210000048</v>
      </c>
      <c r="H197" s="45">
        <f t="shared" si="167"/>
        <v>2</v>
      </c>
      <c r="I197" s="179">
        <v>3</v>
      </c>
      <c r="J197" s="180">
        <f t="shared" si="162"/>
        <v>32110182</v>
      </c>
      <c r="K197" s="42" t="str">
        <f t="shared" si="137"/>
        <v>Б-32110182-1</v>
      </c>
      <c r="L197" s="43" t="str">
        <f t="shared" si="138"/>
        <v>2020-01-01</v>
      </c>
      <c r="M197" s="42" t="s">
        <v>87</v>
      </c>
      <c r="N197" s="181">
        <f t="shared" si="139"/>
        <v>40000.5</v>
      </c>
      <c r="O197" s="42" t="s">
        <v>88</v>
      </c>
      <c r="P197" s="179">
        <v>1</v>
      </c>
      <c r="Q197" s="42">
        <v>20</v>
      </c>
      <c r="R197" s="182">
        <f>S197</f>
        <v>7</v>
      </c>
      <c r="S197" s="182">
        <v>7</v>
      </c>
      <c r="T197" s="52" t="str">
        <f t="shared" si="141"/>
        <v>4321101821</v>
      </c>
      <c r="U197" s="183" t="str">
        <f t="shared" si="142"/>
        <v>43211018211</v>
      </c>
      <c r="V197" s="42">
        <v>1</v>
      </c>
      <c r="W197" s="43" t="str">
        <f t="shared" ca="1" si="143"/>
        <v>2020-01-08</v>
      </c>
      <c r="X197" s="42"/>
      <c r="Y197" s="185">
        <v>40000.5</v>
      </c>
      <c r="Z197" s="185">
        <f>Y197-(Y197/1.2)</f>
        <v>6666.75</v>
      </c>
      <c r="AA197" s="42">
        <v>0</v>
      </c>
      <c r="AB197" s="186" t="s">
        <v>89</v>
      </c>
      <c r="AC197" s="185">
        <f t="shared" si="145"/>
        <v>40000.5</v>
      </c>
      <c r="AD197" s="45">
        <v>0</v>
      </c>
      <c r="AE197" s="255" t="str">
        <f t="shared" si="168"/>
        <v>432110182</v>
      </c>
      <c r="AF197" s="187">
        <f t="shared" si="164"/>
        <v>33333.75</v>
      </c>
      <c r="AG197" s="240"/>
      <c r="AH197" s="58">
        <f t="shared" si="147"/>
        <v>33333.75</v>
      </c>
      <c r="AI197" s="60">
        <f t="shared" si="165"/>
        <v>40000.5</v>
      </c>
      <c r="AJ197" s="49" t="str">
        <f t="shared" si="149"/>
        <v>2020-01-31</v>
      </c>
      <c r="AK197" s="189" t="str">
        <f t="shared" si="150"/>
        <v>888432110182</v>
      </c>
      <c r="AL197" s="45" t="str">
        <f t="shared" si="151"/>
        <v>12100000481</v>
      </c>
      <c r="AM197" s="256" t="str">
        <f>TEXT($F$2,"ГГГГ-ММ-ДД")</f>
        <v>2020-01-01</v>
      </c>
      <c r="AN197" s="190"/>
      <c r="AO197" s="102">
        <v>1</v>
      </c>
      <c r="AP197" s="102" t="str">
        <f>"99"&amp;AE197</f>
        <v>99432110182</v>
      </c>
      <c r="AQ197" s="45"/>
      <c r="AR197" s="45"/>
      <c r="AS197" s="191" t="str">
        <f t="shared" si="152"/>
        <v>888432110182</v>
      </c>
      <c r="AT197" s="189" t="str">
        <f t="shared" si="153"/>
        <v>5532110182</v>
      </c>
      <c r="AU197" s="183" t="str">
        <f t="shared" si="154"/>
        <v>9932110182</v>
      </c>
      <c r="AV197" s="183">
        <f t="shared" si="155"/>
        <v>7</v>
      </c>
      <c r="AW197" s="183" t="str">
        <f t="shared" si="156"/>
        <v>7732110182</v>
      </c>
      <c r="AX197" s="147" t="str">
        <f t="shared" si="157"/>
        <v>77432110182</v>
      </c>
      <c r="AY197" s="183">
        <v>0</v>
      </c>
      <c r="AZ197" s="183">
        <v>0</v>
      </c>
      <c r="BA197" s="43" t="str">
        <f t="shared" si="158"/>
        <v>2020-01-01</v>
      </c>
      <c r="BB197" s="43" t="str">
        <f t="shared" si="159"/>
        <v>2020-01-31</v>
      </c>
      <c r="BC197" s="192" t="s">
        <v>90</v>
      </c>
      <c r="BD197" s="44" t="str">
        <f t="shared" si="160"/>
        <v>a32110182</v>
      </c>
      <c r="BE197" s="189"/>
      <c r="BF197" s="189"/>
      <c r="BG197" s="186"/>
      <c r="BH197" s="149"/>
      <c r="BI197" s="149"/>
      <c r="BJ197" s="149"/>
      <c r="BK197" s="149"/>
      <c r="BL197" s="149"/>
      <c r="BM197" s="149"/>
      <c r="BN197" s="149"/>
      <c r="BO197" s="241" t="s">
        <v>177</v>
      </c>
      <c r="BP197" s="328">
        <v>7</v>
      </c>
      <c r="BQ197" s="242">
        <f>SUM(AF197:AF201)</f>
        <v>158333.75000000003</v>
      </c>
      <c r="BR197" s="242">
        <v>0</v>
      </c>
      <c r="BS197" s="242">
        <f>BR197</f>
        <v>0</v>
      </c>
      <c r="BU197" s="357" t="str">
        <f t="shared" ca="1" si="161"/>
        <v>insert into x_t_contract2(TMP_ID,ID,EXTERNAL_ID,CLIENT_ID) values(s_x_t_contract2.NEXTVAL, 1210000048, '1210000048/20',21210000048);insert into x_t_contract_collateral(TMP_ID,ID,CONTRACT2_ID,DT,IS_SIGNED) values(s_x_t_contract_collateral.NEXTVAL, 12100000481, 1210000048, date'2020-01-01', date'2020-01-01');insert into x_mv_contract_signed_attr (TMP_ID,CONTRACT_ID,COLLATERAL_ID,CODE,VALUE_DT) values (s_x_mv_contract_signed_attr.NEXTVAL, 1210000048, 12100000481,'FINISH_DT' ,date'2021-01-01');insert into x_mv_contract_signed_attr_hist(TMP_ID,VALUE_NUM,UPDATE_DT,CONTRACT2_ID,CODE,CL_DT,STAMP,DT) values(s_x_mv_contract_signed_attr_hist.NEXTVAL, 1, date'2020-01-01', 1210000048,'FIRM',date'2020-01-01',888432110182,date'2020-01-01');insert into x_mv_contract_signed_attr_hist(TMP_ID,VALUE_NUM,UPDATE_DT,CONTRACT2_ID,CODE,CL_DT,STAMP,DT) values(s_x_mv_contract_signed_attr_hist.NEXTVAL, 2, date'2020-01-01', 1210000048,'WHOLESALE_AGENT_PREMIUM_AWARDS_SCALE_TYPE',date'2020-01-01',888432110182,date'2020-01-01');insert into x_mv_contract_signed_attr_hist(TMP_ID,VALUE_NUM,UPDATE_DT,CONTRACT2_ID,CODE,CL_DT,STAMP,DT) values(s_x_mv_contract_signed_attr_hist.NEXTVAL, 3, date'2020-01-01', 1210000048,'PAYMENT_TYPE',date'2020-01-01',888432110182,date'2020-01-01');insert into x_t_invoice (TMP_ID,ID,DT, CLIENT_ID,EXTERNAL_ID,CONTRACT_ID,TOTAL_SUM,CURRENCY,DISCOUNT_TYPE,COMMISSION_TYPE,TYPE,LOYAL_CLIENTS,NDS,NDS_PCT,PERSON_ID) values (s_x_t_invoice.NEXTVAL, 32110182, date'2020-01-01',21210000048,'Б-32110182-1',1210000048,40000.5,'RUR',7,7,'y_invoice',0,1,20, 77432110182);insert into x_t_person (TMP_ID,ID) values (s_x_t_person.NEXTVAL, 77432110182);insert into x_t_act_internal(TMP_ID,ID,DT,CLIENT_ID,INVOICE_ID,HIDDEN,AMOUNT,EXTERNAL_ID,PAYMENT_TERM_DT,IS_LOYAL,TYPE) values (s_x_t_act_internal.NEXTVAL, 4321101821,date'2020-01-08',21210000048, 32110182    ,1,  40000.5  ,'43211018211',null, 0,'generic');insert into x_t_act_trans(TMP_ID, ACT_ID, CONSUME_ID, AMOUNT, AMOUNT_NDS, AMOUNT_NSP, NETTING, COMMISSION_TYPE) values (s_x_t_act_trans.NEXTVAL, 4321101821,  5532110182, 40000.5, 6666.75,  0,null, 7);insert into x_t_consume (TMP_ID, ID, PARENT_ORDER_ID) values (s_x_t_consume.NEXTVAL, 5532110182,  9932110182);insert into x_t_order(TMP_ID, ID, SERVICE_ID, SERVICE_ORDER_ID, CLIENT_ID) values (s_x_t_order.NEXTVAL, 9932110182,  7,  7732110182,  432110182 );insert into x_mv_oebs_receipts_2(TMP_ID, INVOICE_EID, SUM, DT, DOC_DATE, COMISS_DATE, PAYMENT_NUMBER, SOURCE_TYPE) values (s_x_mv_oebs_receipts_2.NEXTVAL, 'Б-32110182-1', 40000.5, date'2020-01-31',date'2020-01-31', null, '888432110182' ,'PAYCASH');insert into x_mv_ui_contract_apex (TMP_ID,CONTRACT_ID,CONTRACT_EID,DT,FINISH_DT,CLIENT_ID,AGENCY_ID) values (s_x_mv_ui_contract_apex.NEXTVAL, 1210000048, '1210000048/20',date'2020-01-01', null,99432110182,21210000048 );insert into x_mv_contract_signed_attr (TMP_ID,CONTRACT_ID,COLLATERAL_ID,CODE,KEY_NUM,COLLATERAL_DT,VALUE_NUM) values (s_x_mv_contract_signed_attr.NEXTVAL, 1210000048, 12100000481,'BRAND_CLIENTS' , 432110182, date'2020-01-01',  1);insert into x_yt_ar_direct_domain_stats (ID,IS_GRAY,DOMAIN,IS_BLACKLIST,SERVICE_ID,COST,BILLING_EXPORT_ID,FROM_DT,TILL_DT,SERVICE_ORDER_ID) values(s_x_yt_ar_direct_domain_stats.NEXTVAL, 0, 'a32110182', 0,7,3330000000,7732110182,  date'2020-01-01',to_date('2020-01-31'||' '||'23:59:59','YYYY-MM-DD HH24:MI:SS'),7732110182);</v>
      </c>
    </row>
    <row r="198" spans="1:73" s="195" customFormat="1" x14ac:dyDescent="0.35">
      <c r="A198" s="127">
        <v>48</v>
      </c>
      <c r="B198" s="178"/>
      <c r="C198" s="42" t="str">
        <f t="shared" si="132"/>
        <v>1210000048</v>
      </c>
      <c r="D198" s="42" t="str">
        <f t="shared" si="133"/>
        <v>1210000048/20</v>
      </c>
      <c r="E198" s="43" t="str">
        <f t="shared" si="134"/>
        <v>2020-01-01</v>
      </c>
      <c r="F198" s="43" t="str">
        <f t="shared" si="135"/>
        <v>2021-01-01</v>
      </c>
      <c r="G198" s="44" t="str">
        <f t="shared" si="136"/>
        <v>21210000048</v>
      </c>
      <c r="H198" s="45">
        <f t="shared" si="167"/>
        <v>2</v>
      </c>
      <c r="I198" s="179">
        <v>3</v>
      </c>
      <c r="J198" s="180">
        <f t="shared" si="162"/>
        <v>32110183</v>
      </c>
      <c r="K198" s="42" t="str">
        <f t="shared" si="137"/>
        <v>Б-32110183-1</v>
      </c>
      <c r="L198" s="43" t="str">
        <f t="shared" si="138"/>
        <v>2020-01-01</v>
      </c>
      <c r="M198" s="42" t="s">
        <v>87</v>
      </c>
      <c r="N198" s="181">
        <f t="shared" si="139"/>
        <v>40000</v>
      </c>
      <c r="O198" s="42" t="s">
        <v>88</v>
      </c>
      <c r="P198" s="179">
        <v>1</v>
      </c>
      <c r="Q198" s="42">
        <v>20</v>
      </c>
      <c r="R198" s="182">
        <f>S198</f>
        <v>7</v>
      </c>
      <c r="S198" s="182">
        <v>7</v>
      </c>
      <c r="T198" s="52" t="str">
        <f t="shared" si="141"/>
        <v>4321101831</v>
      </c>
      <c r="U198" s="183" t="str">
        <f t="shared" si="142"/>
        <v>43211018311</v>
      </c>
      <c r="V198" s="42">
        <v>1</v>
      </c>
      <c r="W198" s="43" t="str">
        <f t="shared" ca="1" si="143"/>
        <v>2020-01-06</v>
      </c>
      <c r="X198" s="42"/>
      <c r="Y198" s="185">
        <v>40000</v>
      </c>
      <c r="Z198" s="185">
        <f t="shared" ref="Z198:Z263" si="169">Y198-(Y198/1.2)</f>
        <v>6666.6666666666642</v>
      </c>
      <c r="AA198" s="42">
        <v>0</v>
      </c>
      <c r="AB198" s="186" t="s">
        <v>89</v>
      </c>
      <c r="AC198" s="185">
        <f t="shared" si="145"/>
        <v>40000</v>
      </c>
      <c r="AD198" s="45">
        <v>0</v>
      </c>
      <c r="AE198" s="255" t="str">
        <f t="shared" si="168"/>
        <v>432110183</v>
      </c>
      <c r="AF198" s="187">
        <f t="shared" si="164"/>
        <v>33333.333333333336</v>
      </c>
      <c r="AG198" s="240"/>
      <c r="AH198" s="58">
        <f t="shared" si="147"/>
        <v>33333.333333333336</v>
      </c>
      <c r="AI198" s="60">
        <f t="shared" si="165"/>
        <v>40000</v>
      </c>
      <c r="AJ198" s="49" t="str">
        <f t="shared" si="149"/>
        <v>2020-01-31</v>
      </c>
      <c r="AK198" s="189" t="str">
        <f t="shared" si="150"/>
        <v>888432110183</v>
      </c>
      <c r="AL198" s="45" t="str">
        <f t="shared" si="151"/>
        <v>12100000481</v>
      </c>
      <c r="AM198" s="256" t="str">
        <f>TEXT($F$2,"ГГГГ-ММ-ДД")</f>
        <v>2020-01-01</v>
      </c>
      <c r="AN198" s="190"/>
      <c r="AO198" s="102">
        <v>1</v>
      </c>
      <c r="AP198" s="102" t="str">
        <f>AP197</f>
        <v>99432110182</v>
      </c>
      <c r="AQ198" s="45"/>
      <c r="AR198" s="45"/>
      <c r="AS198" s="191" t="str">
        <f t="shared" si="152"/>
        <v>888432110183</v>
      </c>
      <c r="AT198" s="189" t="str">
        <f t="shared" si="153"/>
        <v>5532110183</v>
      </c>
      <c r="AU198" s="183" t="str">
        <f t="shared" si="154"/>
        <v>9932110183</v>
      </c>
      <c r="AV198" s="183">
        <f t="shared" si="155"/>
        <v>7</v>
      </c>
      <c r="AW198" s="183" t="str">
        <f t="shared" si="156"/>
        <v>7732110183</v>
      </c>
      <c r="AX198" s="147" t="str">
        <f t="shared" si="157"/>
        <v>77432110183</v>
      </c>
      <c r="AY198" s="183">
        <v>0</v>
      </c>
      <c r="AZ198" s="183">
        <v>0</v>
      </c>
      <c r="BA198" s="43" t="str">
        <f t="shared" si="158"/>
        <v>2020-01-01</v>
      </c>
      <c r="BB198" s="43" t="str">
        <f t="shared" si="159"/>
        <v>2020-01-31</v>
      </c>
      <c r="BC198" s="192" t="s">
        <v>90</v>
      </c>
      <c r="BD198" s="44" t="str">
        <f t="shared" si="160"/>
        <v>a32110183</v>
      </c>
      <c r="BE198" s="189"/>
      <c r="BF198" s="189"/>
      <c r="BG198" s="186"/>
      <c r="BH198" s="149"/>
      <c r="BI198" s="149"/>
      <c r="BJ198" s="149"/>
      <c r="BK198" s="149"/>
      <c r="BL198" s="149"/>
      <c r="BM198" s="149"/>
      <c r="BN198" s="149"/>
      <c r="BO198" s="243" t="s">
        <v>178</v>
      </c>
      <c r="BP198" s="328">
        <v>1</v>
      </c>
      <c r="BQ198" s="242">
        <f>AF202</f>
        <v>16666.666666666668</v>
      </c>
      <c r="BR198" s="242">
        <f>BQ198*0.13</f>
        <v>2166.666666666667</v>
      </c>
      <c r="BS198" s="242">
        <f>BR198</f>
        <v>2166.666666666667</v>
      </c>
      <c r="BU198" s="357" t="str">
        <f t="shared" ca="1" si="161"/>
        <v>insert into x_t_invoice (TMP_ID,ID,DT, CLIENT_ID,EXTERNAL_ID,CONTRACT_ID,TOTAL_SUM,CURRENCY,DISCOUNT_TYPE,COMMISSION_TYPE,TYPE,LOYAL_CLIENTS,NDS,NDS_PCT,PERSON_ID) values (s_x_t_invoice.NEXTVAL, 32110183, date'2020-01-01',21210000048,'Б-32110183-1',1210000048,40000,'RUR',7,7,'y_invoice',0,1,20, 77432110183);insert into x_t_person (TMP_ID,ID) values (s_x_t_person.NEXTVAL, 77432110183);insert into x_t_act_internal(TMP_ID,ID,DT,CLIENT_ID,INVOICE_ID,HIDDEN,AMOUNT,EXTERNAL_ID,PAYMENT_TERM_DT,IS_LOYAL,TYPE) values (s_x_t_act_internal.NEXTVAL, 4321101831,date'2020-01-06',21210000048, 32110183    ,1,  40000  ,'43211018311',null, 0,'generic');insert into x_t_act_trans(TMP_ID, ACT_ID, CONSUME_ID, AMOUNT, AMOUNT_NDS, AMOUNT_NSP, NETTING, COMMISSION_TYPE) values (s_x_t_act_trans.NEXTVAL, 4321101831,  5532110183, 40000, 6666.66666666666,  0,null, 7);insert into x_t_consume (TMP_ID, ID, PARENT_ORDER_ID) values (s_x_t_consume.NEXTVAL, 5532110183,  9932110183);insert into x_t_order(TMP_ID, ID, SERVICE_ID, SERVICE_ORDER_ID, CLIENT_ID) values (s_x_t_order.NEXTVAL, 9932110183,  7,  7732110183,  432110183 );insert into x_mv_oebs_receipts_2(TMP_ID, INVOICE_EID, SUM, DT, DOC_DATE, COMISS_DATE, PAYMENT_NUMBER, SOURCE_TYPE) values (s_x_mv_oebs_receipts_2.NEXTVAL, 'Б-32110183-1', 40000, date'2020-01-31',date'2020-01-31', null, '888432110183' ,'PAYCASH');insert into x_mv_contract_signed_attr (TMP_ID,CONTRACT_ID,COLLATERAL_ID,CODE,KEY_NUM,COLLATERAL_DT,VALUE_NUM) values (s_x_mv_contract_signed_attr.NEXTVAL, 1210000048, 12100000481,'BRAND_CLIENTS' , 432110183, date'2020-01-01',  1);insert into x_yt_ar_direct_domain_stats (ID,IS_GRAY,DOMAIN,IS_BLACKLIST,SERVICE_ID,COST,BILLING_EXPORT_ID,FROM_DT,TILL_DT,SERVICE_ORDER_ID) values(s_x_yt_ar_direct_domain_stats.NEXTVAL, 0, 'a32110183', 0,7,3330000000,7732110183,  date'2020-01-01',to_date('2020-01-31'||' '||'23:59:59','YYYY-MM-DD HH24:MI:SS'),7732110183);</v>
      </c>
    </row>
    <row r="199" spans="1:73" s="195" customFormat="1" x14ac:dyDescent="0.35">
      <c r="A199" s="127">
        <v>48</v>
      </c>
      <c r="B199" s="178"/>
      <c r="C199" s="42" t="str">
        <f t="shared" si="132"/>
        <v>1210000048</v>
      </c>
      <c r="D199" s="42" t="str">
        <f t="shared" si="133"/>
        <v>1210000048/20</v>
      </c>
      <c r="E199" s="43" t="str">
        <f t="shared" si="134"/>
        <v>2020-01-01</v>
      </c>
      <c r="F199" s="43" t="str">
        <f t="shared" si="135"/>
        <v>2021-01-01</v>
      </c>
      <c r="G199" s="44" t="str">
        <f t="shared" si="136"/>
        <v>21210000048</v>
      </c>
      <c r="H199" s="45">
        <f t="shared" si="167"/>
        <v>2</v>
      </c>
      <c r="I199" s="179">
        <v>3</v>
      </c>
      <c r="J199" s="180">
        <f t="shared" si="162"/>
        <v>32110184</v>
      </c>
      <c r="K199" s="42" t="str">
        <f t="shared" si="137"/>
        <v>Б-32110184-1</v>
      </c>
      <c r="L199" s="43" t="str">
        <f t="shared" si="138"/>
        <v>2020-01-01</v>
      </c>
      <c r="M199" s="42" t="s">
        <v>87</v>
      </c>
      <c r="N199" s="181">
        <f t="shared" si="139"/>
        <v>30000</v>
      </c>
      <c r="O199" s="42" t="s">
        <v>88</v>
      </c>
      <c r="P199" s="179">
        <v>1</v>
      </c>
      <c r="Q199" s="42">
        <v>20</v>
      </c>
      <c r="R199" s="182">
        <f>S199</f>
        <v>7</v>
      </c>
      <c r="S199" s="182">
        <v>7</v>
      </c>
      <c r="T199" s="52" t="str">
        <f t="shared" si="141"/>
        <v>4321101841</v>
      </c>
      <c r="U199" s="183" t="str">
        <f t="shared" si="142"/>
        <v>43211018411</v>
      </c>
      <c r="V199" s="42">
        <v>1</v>
      </c>
      <c r="W199" s="43" t="str">
        <f t="shared" ca="1" si="143"/>
        <v>2020-01-07</v>
      </c>
      <c r="X199" s="42"/>
      <c r="Y199" s="185">
        <v>30000</v>
      </c>
      <c r="Z199" s="185">
        <f t="shared" si="169"/>
        <v>5000</v>
      </c>
      <c r="AA199" s="42">
        <v>0</v>
      </c>
      <c r="AB199" s="186" t="s">
        <v>89</v>
      </c>
      <c r="AC199" s="185">
        <f t="shared" si="145"/>
        <v>30000</v>
      </c>
      <c r="AD199" s="45">
        <v>0</v>
      </c>
      <c r="AE199" s="52" t="str">
        <f t="shared" si="168"/>
        <v>432110184</v>
      </c>
      <c r="AF199" s="187">
        <f t="shared" si="164"/>
        <v>25000</v>
      </c>
      <c r="AG199" s="240"/>
      <c r="AH199" s="58">
        <f t="shared" si="147"/>
        <v>25000</v>
      </c>
      <c r="AI199" s="60">
        <f t="shared" si="165"/>
        <v>30000</v>
      </c>
      <c r="AJ199" s="49" t="str">
        <f t="shared" si="149"/>
        <v>2020-01-31</v>
      </c>
      <c r="AK199" s="189" t="str">
        <f t="shared" si="150"/>
        <v>888432110184</v>
      </c>
      <c r="AL199" s="45" t="str">
        <f t="shared" si="151"/>
        <v>12100000481</v>
      </c>
      <c r="AM199" s="190"/>
      <c r="AN199" s="190"/>
      <c r="AO199" s="45" t="s">
        <v>89</v>
      </c>
      <c r="AP199" s="145" t="s">
        <v>89</v>
      </c>
      <c r="AQ199" s="45"/>
      <c r="AR199" s="45"/>
      <c r="AS199" s="191" t="str">
        <f t="shared" si="152"/>
        <v>888432110184</v>
      </c>
      <c r="AT199" s="189" t="str">
        <f t="shared" si="153"/>
        <v>5532110184</v>
      </c>
      <c r="AU199" s="183" t="str">
        <f t="shared" si="154"/>
        <v>9932110184</v>
      </c>
      <c r="AV199" s="183">
        <f t="shared" si="155"/>
        <v>7</v>
      </c>
      <c r="AW199" s="183" t="str">
        <f t="shared" si="156"/>
        <v>7732110184</v>
      </c>
      <c r="AX199" s="147" t="str">
        <f t="shared" si="157"/>
        <v>77432110184</v>
      </c>
      <c r="AY199" s="183">
        <v>0</v>
      </c>
      <c r="AZ199" s="183">
        <v>0</v>
      </c>
      <c r="BA199" s="43" t="str">
        <f t="shared" si="158"/>
        <v>2020-01-01</v>
      </c>
      <c r="BB199" s="43" t="str">
        <f t="shared" si="159"/>
        <v>2020-01-31</v>
      </c>
      <c r="BC199" s="192" t="s">
        <v>90</v>
      </c>
      <c r="BD199" s="44" t="str">
        <f t="shared" si="160"/>
        <v>a32110184</v>
      </c>
      <c r="BE199" s="189"/>
      <c r="BF199" s="189"/>
      <c r="BG199" s="186"/>
      <c r="BH199" s="254"/>
      <c r="BI199" s="254"/>
      <c r="BJ199" s="254"/>
      <c r="BK199" s="254"/>
      <c r="BL199" s="149"/>
      <c r="BM199" s="149"/>
      <c r="BN199" s="149"/>
      <c r="BO199" s="330"/>
      <c r="BP199" s="328">
        <v>37</v>
      </c>
      <c r="BQ199" s="242">
        <f>AF203</f>
        <v>25000</v>
      </c>
      <c r="BR199" s="242">
        <f>BQ199*0.11</f>
        <v>2750</v>
      </c>
      <c r="BS199" s="242">
        <f>BR199</f>
        <v>2750</v>
      </c>
      <c r="BU199" s="357" t="str">
        <f t="shared" ca="1" si="161"/>
        <v>insert into x_t_invoice (TMP_ID,ID,DT, CLIENT_ID,EXTERNAL_ID,CONTRACT_ID,TOTAL_SUM,CURRENCY,DISCOUNT_TYPE,COMMISSION_TYPE,TYPE,LOYAL_CLIENTS,NDS,NDS_PCT,PERSON_ID) values (s_x_t_invoice.NEXTVAL, 32110184, date'2020-01-01',21210000048,'Б-32110184-1',1210000048,30000,'RUR',7,7,'y_invoice',0,1,20, 77432110184);insert into x_t_person (TMP_ID,ID) values (s_x_t_person.NEXTVAL, 77432110184);insert into x_t_act_internal(TMP_ID,ID,DT,CLIENT_ID,INVOICE_ID,HIDDEN,AMOUNT,EXTERNAL_ID,PAYMENT_TERM_DT,IS_LOYAL,TYPE) values (s_x_t_act_internal.NEXTVAL, 4321101841,date'2020-01-07',21210000048, 32110184    ,1,  30000  ,'43211018411',null, 0,'generic');insert into x_t_act_trans(TMP_ID, ACT_ID, CONSUME_ID, AMOUNT, AMOUNT_NDS, AMOUNT_NSP, NETTING, COMMISSION_TYPE) values (s_x_t_act_trans.NEXTVAL, 4321101841,  5532110184, 30000, 5000,  0,null, 7);insert into x_t_consume (TMP_ID, ID, PARENT_ORDER_ID) values (s_x_t_consume.NEXTVAL, 5532110184,  9932110184);insert into x_t_order(TMP_ID, ID, SERVICE_ID, SERVICE_ORDER_ID, CLIENT_ID) values (s_x_t_order.NEXTVAL, 9932110184,  7,  7732110184,  432110184 );insert into x_mv_oebs_receipts_2(TMP_ID, INVOICE_EID, SUM, DT, DOC_DATE, COMISS_DATE, PAYMENT_NUMBER, SOURCE_TYPE) values (s_x_mv_oebs_receipts_2.NEXTVAL, 'Б-32110184-1', 30000, date'2020-01-31',date'2020-01-31', null, '888432110184' ,'PAYCASH');insert into x_yt_ar_direct_domain_stats (ID,IS_GRAY,DOMAIN,IS_BLACKLIST,SERVICE_ID,COST,BILLING_EXPORT_ID,FROM_DT,TILL_DT,SERVICE_ORDER_ID) values(s_x_yt_ar_direct_domain_stats.NEXTVAL, 0, 'a32110184', 0,7,3330000000,7732110184,  date'2020-01-01',to_date('2020-01-31'||' '||'23:59:59','YYYY-MM-DD HH24:MI:SS'),7732110184);</v>
      </c>
    </row>
    <row r="200" spans="1:73" s="195" customFormat="1" x14ac:dyDescent="0.35">
      <c r="A200" s="127">
        <v>48</v>
      </c>
      <c r="B200" s="178"/>
      <c r="C200" s="42" t="str">
        <f t="shared" si="132"/>
        <v>1210000048</v>
      </c>
      <c r="D200" s="42" t="str">
        <f t="shared" si="133"/>
        <v>1210000048/20</v>
      </c>
      <c r="E200" s="43" t="str">
        <f t="shared" si="134"/>
        <v>2020-01-01</v>
      </c>
      <c r="F200" s="43" t="str">
        <f t="shared" si="135"/>
        <v>2021-01-01</v>
      </c>
      <c r="G200" s="44" t="str">
        <f t="shared" si="136"/>
        <v>21210000048</v>
      </c>
      <c r="H200" s="45">
        <f t="shared" si="167"/>
        <v>2</v>
      </c>
      <c r="I200" s="179">
        <v>3</v>
      </c>
      <c r="J200" s="180">
        <f t="shared" si="162"/>
        <v>32110185</v>
      </c>
      <c r="K200" s="42" t="str">
        <f t="shared" si="137"/>
        <v>Б-32110185-1</v>
      </c>
      <c r="L200" s="43" t="str">
        <f t="shared" si="138"/>
        <v>2020-01-01</v>
      </c>
      <c r="M200" s="42" t="s">
        <v>87</v>
      </c>
      <c r="N200" s="181">
        <f t="shared" si="139"/>
        <v>40000</v>
      </c>
      <c r="O200" s="42" t="s">
        <v>88</v>
      </c>
      <c r="P200" s="179">
        <v>1</v>
      </c>
      <c r="Q200" s="42">
        <v>20</v>
      </c>
      <c r="R200" s="182">
        <f>S200</f>
        <v>7</v>
      </c>
      <c r="S200" s="182">
        <v>7</v>
      </c>
      <c r="T200" s="52" t="str">
        <f t="shared" si="141"/>
        <v>4321101851</v>
      </c>
      <c r="U200" s="183" t="str">
        <f t="shared" si="142"/>
        <v>43211018511</v>
      </c>
      <c r="V200" s="42">
        <v>1</v>
      </c>
      <c r="W200" s="43" t="str">
        <f t="shared" ca="1" si="143"/>
        <v>2020-01-09</v>
      </c>
      <c r="X200" s="42"/>
      <c r="Y200" s="185">
        <v>40000</v>
      </c>
      <c r="Z200" s="185">
        <f t="shared" si="169"/>
        <v>6666.6666666666642</v>
      </c>
      <c r="AA200" s="42">
        <v>0</v>
      </c>
      <c r="AB200" s="186" t="s">
        <v>89</v>
      </c>
      <c r="AC200" s="185">
        <f t="shared" si="145"/>
        <v>40000</v>
      </c>
      <c r="AD200" s="45">
        <v>0</v>
      </c>
      <c r="AE200" s="52" t="str">
        <f t="shared" si="168"/>
        <v>432110185</v>
      </c>
      <c r="AF200" s="187">
        <f t="shared" si="164"/>
        <v>33333.333333333336</v>
      </c>
      <c r="AG200" s="240"/>
      <c r="AH200" s="58">
        <f t="shared" si="147"/>
        <v>33333.333333333336</v>
      </c>
      <c r="AI200" s="60">
        <f t="shared" si="165"/>
        <v>40000</v>
      </c>
      <c r="AJ200" s="49" t="str">
        <f t="shared" si="149"/>
        <v>2020-01-31</v>
      </c>
      <c r="AK200" s="189" t="str">
        <f t="shared" si="150"/>
        <v>888432110185</v>
      </c>
      <c r="AL200" s="45" t="str">
        <f t="shared" si="151"/>
        <v>12100000481</v>
      </c>
      <c r="AM200" s="190"/>
      <c r="AN200" s="190"/>
      <c r="AO200" s="45" t="s">
        <v>89</v>
      </c>
      <c r="AP200" s="145" t="s">
        <v>89</v>
      </c>
      <c r="AQ200" s="45"/>
      <c r="AR200" s="45"/>
      <c r="AS200" s="191" t="str">
        <f t="shared" si="152"/>
        <v>888432110185</v>
      </c>
      <c r="AT200" s="189" t="str">
        <f t="shared" si="153"/>
        <v>5532110185</v>
      </c>
      <c r="AU200" s="183" t="str">
        <f t="shared" si="154"/>
        <v>9932110185</v>
      </c>
      <c r="AV200" s="183">
        <f t="shared" si="155"/>
        <v>7</v>
      </c>
      <c r="AW200" s="183" t="str">
        <f t="shared" si="156"/>
        <v>7732110185</v>
      </c>
      <c r="AX200" s="147" t="str">
        <f t="shared" si="157"/>
        <v>77432110185</v>
      </c>
      <c r="AY200" s="183">
        <v>0</v>
      </c>
      <c r="AZ200" s="183">
        <v>0</v>
      </c>
      <c r="BA200" s="43" t="str">
        <f t="shared" si="158"/>
        <v>2020-01-01</v>
      </c>
      <c r="BB200" s="43" t="str">
        <f t="shared" si="159"/>
        <v>2020-01-31</v>
      </c>
      <c r="BC200" s="192" t="s">
        <v>90</v>
      </c>
      <c r="BD200" s="44" t="str">
        <f t="shared" si="160"/>
        <v>a32110185</v>
      </c>
      <c r="BE200" s="189"/>
      <c r="BF200" s="189"/>
      <c r="BG200" s="186"/>
      <c r="BH200" s="149"/>
      <c r="BI200" s="149"/>
      <c r="BJ200" s="149"/>
      <c r="BK200" s="149"/>
      <c r="BL200" s="149"/>
      <c r="BM200" s="149"/>
      <c r="BN200" s="149"/>
      <c r="BO200" s="247">
        <f>SUM(AF197:AF203)</f>
        <v>200000.41666666669</v>
      </c>
      <c r="BP200" s="328"/>
      <c r="BQ200" s="242"/>
      <c r="BR200" s="242"/>
      <c r="BS200" s="242"/>
      <c r="BU200" s="357" t="str">
        <f t="shared" ca="1" si="161"/>
        <v>insert into x_t_invoice (TMP_ID,ID,DT, CLIENT_ID,EXTERNAL_ID,CONTRACT_ID,TOTAL_SUM,CURRENCY,DISCOUNT_TYPE,COMMISSION_TYPE,TYPE,LOYAL_CLIENTS,NDS,NDS_PCT,PERSON_ID) values (s_x_t_invoice.NEXTVAL, 32110185, date'2020-01-01',21210000048,'Б-32110185-1',1210000048,40000,'RUR',7,7,'y_invoice',0,1,20, 77432110185);insert into x_t_person (TMP_ID,ID) values (s_x_t_person.NEXTVAL, 77432110185);insert into x_t_act_internal(TMP_ID,ID,DT,CLIENT_ID,INVOICE_ID,HIDDEN,AMOUNT,EXTERNAL_ID,PAYMENT_TERM_DT,IS_LOYAL,TYPE) values (s_x_t_act_internal.NEXTVAL, 4321101851,date'2020-01-09',21210000048, 32110185    ,1,  40000  ,'43211018511',null, 0,'generic');insert into x_t_act_trans(TMP_ID, ACT_ID, CONSUME_ID, AMOUNT, AMOUNT_NDS, AMOUNT_NSP, NETTING, COMMISSION_TYPE) values (s_x_t_act_trans.NEXTVAL, 4321101851,  5532110185, 40000, 6666.66666666666,  0,null, 7);insert into x_t_consume (TMP_ID, ID, PARENT_ORDER_ID) values (s_x_t_consume.NEXTVAL, 5532110185,  9932110185);insert into x_t_order(TMP_ID, ID, SERVICE_ID, SERVICE_ORDER_ID, CLIENT_ID) values (s_x_t_order.NEXTVAL, 9932110185,  7,  7732110185,  432110185 );insert into x_mv_oebs_receipts_2(TMP_ID, INVOICE_EID, SUM, DT, DOC_DATE, COMISS_DATE, PAYMENT_NUMBER, SOURCE_TYPE) values (s_x_mv_oebs_receipts_2.NEXTVAL, 'Б-32110185-1', 40000, date'2020-01-31',date'2020-01-31', null, '888432110185' ,'PAYCASH');insert into x_yt_ar_direct_domain_stats (ID,IS_GRAY,DOMAIN,IS_BLACKLIST,SERVICE_ID,COST,BILLING_EXPORT_ID,FROM_DT,TILL_DT,SERVICE_ORDER_ID) values(s_x_yt_ar_direct_domain_stats.NEXTVAL, 0, 'a32110185', 0,7,3330000000,7732110185,  date'2020-01-01',to_date('2020-01-31'||' '||'23:59:59','YYYY-MM-DD HH24:MI:SS'),7732110185);</v>
      </c>
    </row>
    <row r="201" spans="1:73" s="195" customFormat="1" x14ac:dyDescent="0.35">
      <c r="A201" s="127">
        <v>48</v>
      </c>
      <c r="B201" s="178"/>
      <c r="C201" s="42" t="str">
        <f t="shared" si="132"/>
        <v>1210000048</v>
      </c>
      <c r="D201" s="42" t="str">
        <f t="shared" si="133"/>
        <v>1210000048/20</v>
      </c>
      <c r="E201" s="43" t="str">
        <f t="shared" si="134"/>
        <v>2020-01-01</v>
      </c>
      <c r="F201" s="43" t="str">
        <f t="shared" si="135"/>
        <v>2021-01-01</v>
      </c>
      <c r="G201" s="44" t="str">
        <f t="shared" si="136"/>
        <v>21210000048</v>
      </c>
      <c r="H201" s="45">
        <f t="shared" si="167"/>
        <v>2</v>
      </c>
      <c r="I201" s="179">
        <v>3</v>
      </c>
      <c r="J201" s="180">
        <f t="shared" si="162"/>
        <v>32110186</v>
      </c>
      <c r="K201" s="42" t="str">
        <f t="shared" si="137"/>
        <v>Б-32110186-1</v>
      </c>
      <c r="L201" s="43" t="str">
        <f t="shared" si="138"/>
        <v>2020-01-01</v>
      </c>
      <c r="M201" s="42" t="s">
        <v>87</v>
      </c>
      <c r="N201" s="181">
        <f t="shared" si="139"/>
        <v>40000</v>
      </c>
      <c r="O201" s="42" t="s">
        <v>88</v>
      </c>
      <c r="P201" s="179">
        <v>1</v>
      </c>
      <c r="Q201" s="42">
        <v>20</v>
      </c>
      <c r="R201" s="182">
        <f>S201</f>
        <v>7</v>
      </c>
      <c r="S201" s="182">
        <v>7</v>
      </c>
      <c r="T201" s="52" t="str">
        <f t="shared" si="141"/>
        <v>4321101861</v>
      </c>
      <c r="U201" s="183" t="str">
        <f t="shared" si="142"/>
        <v>43211018611</v>
      </c>
      <c r="V201" s="42">
        <v>1</v>
      </c>
      <c r="W201" s="43" t="str">
        <f t="shared" ca="1" si="143"/>
        <v>2020-01-08</v>
      </c>
      <c r="X201" s="42"/>
      <c r="Y201" s="185">
        <v>40000</v>
      </c>
      <c r="Z201" s="185">
        <f t="shared" si="169"/>
        <v>6666.6666666666642</v>
      </c>
      <c r="AA201" s="42">
        <v>0</v>
      </c>
      <c r="AB201" s="186" t="s">
        <v>89</v>
      </c>
      <c r="AC201" s="185">
        <f t="shared" si="145"/>
        <v>40000</v>
      </c>
      <c r="AD201" s="45">
        <v>0</v>
      </c>
      <c r="AE201" s="52" t="str">
        <f>4&amp;J201</f>
        <v>432110186</v>
      </c>
      <c r="AF201" s="187">
        <f t="shared" si="164"/>
        <v>33333.333333333336</v>
      </c>
      <c r="AG201" s="240"/>
      <c r="AH201" s="58">
        <f t="shared" si="147"/>
        <v>33333.333333333336</v>
      </c>
      <c r="AI201" s="60">
        <f t="shared" si="165"/>
        <v>40000</v>
      </c>
      <c r="AJ201" s="49" t="str">
        <f t="shared" si="149"/>
        <v>2020-01-31</v>
      </c>
      <c r="AK201" s="189" t="str">
        <f t="shared" si="150"/>
        <v>888432110186</v>
      </c>
      <c r="AL201" s="45" t="str">
        <f t="shared" si="151"/>
        <v>12100000481</v>
      </c>
      <c r="AM201" s="190"/>
      <c r="AN201" s="190"/>
      <c r="AO201" s="45" t="s">
        <v>89</v>
      </c>
      <c r="AP201" s="145" t="s">
        <v>89</v>
      </c>
      <c r="AQ201" s="45"/>
      <c r="AR201" s="45"/>
      <c r="AS201" s="191" t="str">
        <f t="shared" si="152"/>
        <v>888432110186</v>
      </c>
      <c r="AT201" s="189" t="str">
        <f t="shared" si="153"/>
        <v>5532110186</v>
      </c>
      <c r="AU201" s="183" t="str">
        <f t="shared" si="154"/>
        <v>9932110186</v>
      </c>
      <c r="AV201" s="183">
        <f t="shared" si="155"/>
        <v>7</v>
      </c>
      <c r="AW201" s="183" t="str">
        <f t="shared" si="156"/>
        <v>7732110186</v>
      </c>
      <c r="AX201" s="147" t="str">
        <f t="shared" si="157"/>
        <v>77432110186</v>
      </c>
      <c r="AY201" s="183">
        <v>0</v>
      </c>
      <c r="AZ201" s="183">
        <v>0</v>
      </c>
      <c r="BA201" s="43" t="str">
        <f t="shared" si="158"/>
        <v>2020-01-01</v>
      </c>
      <c r="BB201" s="43" t="str">
        <f t="shared" si="159"/>
        <v>2020-01-31</v>
      </c>
      <c r="BC201" s="192" t="s">
        <v>90</v>
      </c>
      <c r="BD201" s="44" t="str">
        <f t="shared" si="160"/>
        <v>a32110186</v>
      </c>
      <c r="BE201" s="189"/>
      <c r="BF201" s="189"/>
      <c r="BG201" s="186"/>
      <c r="BH201" s="149"/>
      <c r="BI201" s="149"/>
      <c r="BJ201" s="149"/>
      <c r="BK201" s="149"/>
      <c r="BL201" s="149"/>
      <c r="BM201" s="149"/>
      <c r="BN201" s="149"/>
      <c r="BO201" s="247"/>
      <c r="BP201" s="328"/>
      <c r="BQ201" s="242"/>
      <c r="BR201" s="242"/>
      <c r="BS201" s="242"/>
      <c r="BU201" s="357" t="str">
        <f t="shared" ca="1" si="161"/>
        <v>insert into x_t_invoice (TMP_ID,ID,DT, CLIENT_ID,EXTERNAL_ID,CONTRACT_ID,TOTAL_SUM,CURRENCY,DISCOUNT_TYPE,COMMISSION_TYPE,TYPE,LOYAL_CLIENTS,NDS,NDS_PCT,PERSON_ID) values (s_x_t_invoice.NEXTVAL, 32110186, date'2020-01-01',21210000048,'Б-32110186-1',1210000048,40000,'RUR',7,7,'y_invoice',0,1,20, 77432110186);insert into x_t_person (TMP_ID,ID) values (s_x_t_person.NEXTVAL, 77432110186);insert into x_t_act_internal(TMP_ID,ID,DT,CLIENT_ID,INVOICE_ID,HIDDEN,AMOUNT,EXTERNAL_ID,PAYMENT_TERM_DT,IS_LOYAL,TYPE) values (s_x_t_act_internal.NEXTVAL, 4321101861,date'2020-01-08',21210000048, 32110186    ,1,  40000  ,'43211018611',null, 0,'generic');insert into x_t_act_trans(TMP_ID, ACT_ID, CONSUME_ID, AMOUNT, AMOUNT_NDS, AMOUNT_NSP, NETTING, COMMISSION_TYPE) values (s_x_t_act_trans.NEXTVAL, 4321101861,  5532110186, 40000, 6666.66666666666,  0,null, 7);insert into x_t_consume (TMP_ID, ID, PARENT_ORDER_ID) values (s_x_t_consume.NEXTVAL, 5532110186,  9932110186);insert into x_t_order(TMP_ID, ID, SERVICE_ID, SERVICE_ORDER_ID, CLIENT_ID) values (s_x_t_order.NEXTVAL, 9932110186,  7,  7732110186,  432110186 );insert into x_mv_oebs_receipts_2(TMP_ID, INVOICE_EID, SUM, DT, DOC_DATE, COMISS_DATE, PAYMENT_NUMBER, SOURCE_TYPE) values (s_x_mv_oebs_receipts_2.NEXTVAL, 'Б-32110186-1', 40000, date'2020-01-31',date'2020-01-31', null, '888432110186' ,'PAYCASH');insert into x_yt_ar_direct_domain_stats (ID,IS_GRAY,DOMAIN,IS_BLACKLIST,SERVICE_ID,COST,BILLING_EXPORT_ID,FROM_DT,TILL_DT,SERVICE_ORDER_ID) values(s_x_yt_ar_direct_domain_stats.NEXTVAL, 0, 'a32110186', 0,7,3330000000,7732110186,  date'2020-01-01',to_date('2020-01-31'||' '||'23:59:59','YYYY-MM-DD HH24:MI:SS'),7732110186);</v>
      </c>
    </row>
    <row r="202" spans="1:73" s="195" customFormat="1" x14ac:dyDescent="0.35">
      <c r="A202" s="127">
        <v>48</v>
      </c>
      <c r="B202" s="178"/>
      <c r="C202" s="42" t="str">
        <f t="shared" si="132"/>
        <v>1210000048</v>
      </c>
      <c r="D202" s="42" t="str">
        <f t="shared" si="133"/>
        <v>1210000048/20</v>
      </c>
      <c r="E202" s="43" t="str">
        <f t="shared" si="134"/>
        <v>2020-01-01</v>
      </c>
      <c r="F202" s="43" t="str">
        <f t="shared" si="135"/>
        <v>2021-01-01</v>
      </c>
      <c r="G202" s="44" t="str">
        <f t="shared" si="136"/>
        <v>21210000048</v>
      </c>
      <c r="H202" s="45">
        <f t="shared" si="167"/>
        <v>2</v>
      </c>
      <c r="I202" s="179">
        <v>3</v>
      </c>
      <c r="J202" s="180">
        <f t="shared" si="162"/>
        <v>32110187</v>
      </c>
      <c r="K202" s="42" t="str">
        <f t="shared" si="137"/>
        <v>Б-32110187-1</v>
      </c>
      <c r="L202" s="43" t="str">
        <f t="shared" si="138"/>
        <v>2020-01-01</v>
      </c>
      <c r="M202" s="42" t="s">
        <v>87</v>
      </c>
      <c r="N202" s="181">
        <f t="shared" si="139"/>
        <v>20000</v>
      </c>
      <c r="O202" s="42" t="s">
        <v>88</v>
      </c>
      <c r="P202" s="179">
        <v>1</v>
      </c>
      <c r="Q202" s="42">
        <v>20</v>
      </c>
      <c r="R202" s="198">
        <v>1</v>
      </c>
      <c r="S202" s="198">
        <v>1</v>
      </c>
      <c r="T202" s="52" t="str">
        <f t="shared" si="141"/>
        <v>4321101871</v>
      </c>
      <c r="U202" s="183" t="str">
        <f t="shared" si="142"/>
        <v>43211018711</v>
      </c>
      <c r="V202" s="42">
        <v>1</v>
      </c>
      <c r="W202" s="43" t="str">
        <f t="shared" ca="1" si="143"/>
        <v>2020-01-09</v>
      </c>
      <c r="X202" s="42"/>
      <c r="Y202" s="185">
        <v>20000</v>
      </c>
      <c r="Z202" s="185">
        <f t="shared" si="169"/>
        <v>3333.3333333333321</v>
      </c>
      <c r="AA202" s="42">
        <v>0</v>
      </c>
      <c r="AB202" s="186" t="s">
        <v>89</v>
      </c>
      <c r="AC202" s="185">
        <f t="shared" si="145"/>
        <v>20000</v>
      </c>
      <c r="AD202" s="45">
        <v>0</v>
      </c>
      <c r="AE202" s="52" t="str">
        <f t="shared" si="168"/>
        <v>432110187</v>
      </c>
      <c r="AF202" s="187">
        <f t="shared" si="164"/>
        <v>16666.666666666668</v>
      </c>
      <c r="AG202" s="252">
        <f>SUM(AF197:AF203)</f>
        <v>200000.41666666669</v>
      </c>
      <c r="AH202" s="58">
        <f t="shared" si="147"/>
        <v>16666.666666666668</v>
      </c>
      <c r="AI202" s="60">
        <f t="shared" si="165"/>
        <v>20000</v>
      </c>
      <c r="AJ202" s="49" t="str">
        <f t="shared" si="149"/>
        <v>2020-01-31</v>
      </c>
      <c r="AK202" s="189" t="str">
        <f t="shared" si="150"/>
        <v>888432110187</v>
      </c>
      <c r="AL202" s="45" t="str">
        <f t="shared" si="151"/>
        <v>12100000481</v>
      </c>
      <c r="AM202" s="190"/>
      <c r="AN202" s="190"/>
      <c r="AO202" s="45" t="s">
        <v>89</v>
      </c>
      <c r="AP202" s="145" t="s">
        <v>89</v>
      </c>
      <c r="AQ202" s="45"/>
      <c r="AR202" s="45"/>
      <c r="AS202" s="191" t="str">
        <f t="shared" si="152"/>
        <v>888432110187</v>
      </c>
      <c r="AT202" s="189" t="str">
        <f t="shared" si="153"/>
        <v>5532110187</v>
      </c>
      <c r="AU202" s="183" t="str">
        <f t="shared" si="154"/>
        <v>9932110187</v>
      </c>
      <c r="AV202" s="183">
        <f t="shared" si="155"/>
        <v>1</v>
      </c>
      <c r="AW202" s="183" t="str">
        <f t="shared" si="156"/>
        <v>7732110187</v>
      </c>
      <c r="AX202" s="147" t="str">
        <f t="shared" si="157"/>
        <v>77432110187</v>
      </c>
      <c r="AY202" s="183">
        <v>0</v>
      </c>
      <c r="AZ202" s="183">
        <v>0</v>
      </c>
      <c r="BA202" s="43" t="str">
        <f t="shared" si="158"/>
        <v>2020-01-01</v>
      </c>
      <c r="BB202" s="43" t="str">
        <f t="shared" si="159"/>
        <v>2020-01-31</v>
      </c>
      <c r="BC202" s="192" t="s">
        <v>90</v>
      </c>
      <c r="BD202" s="44" t="str">
        <f t="shared" si="160"/>
        <v>a32110187</v>
      </c>
      <c r="BE202" s="189"/>
      <c r="BF202" s="189"/>
      <c r="BG202" s="186"/>
      <c r="BH202" s="149"/>
      <c r="BI202" s="149"/>
      <c r="BJ202" s="149"/>
      <c r="BK202" s="149"/>
      <c r="BL202" s="149"/>
      <c r="BM202" s="149"/>
      <c r="BN202" s="149"/>
      <c r="BO202" s="243"/>
      <c r="BP202" s="328"/>
      <c r="BQ202" s="242"/>
      <c r="BR202" s="242"/>
      <c r="BS202" s="242"/>
      <c r="BU202" s="357" t="str">
        <f t="shared" ca="1" si="161"/>
        <v>insert into x_t_invoice (TMP_ID,ID,DT, CLIENT_ID,EXTERNAL_ID,CONTRACT_ID,TOTAL_SUM,CURRENCY,DISCOUNT_TYPE,COMMISSION_TYPE,TYPE,LOYAL_CLIENTS,NDS,NDS_PCT,PERSON_ID) values (s_x_t_invoice.NEXTVAL, 32110187, date'2020-01-01',21210000048,'Б-32110187-1',1210000048,20000,'RUR',1,1,'y_invoice',0,1,20, 77432110187);insert into x_t_person (TMP_ID,ID) values (s_x_t_person.NEXTVAL, 77432110187);insert into x_t_act_internal(TMP_ID,ID,DT,CLIENT_ID,INVOICE_ID,HIDDEN,AMOUNT,EXTERNAL_ID,PAYMENT_TERM_DT,IS_LOYAL,TYPE) values (s_x_t_act_internal.NEXTVAL, 4321101871,date'2020-01-09',21210000048, 32110187    ,1,  20000  ,'43211018711',null, 0,'generic');insert into x_t_act_trans(TMP_ID, ACT_ID, CONSUME_ID, AMOUNT, AMOUNT_NDS, AMOUNT_NSP, NETTING, COMMISSION_TYPE) values (s_x_t_act_trans.NEXTVAL, 4321101871,  5532110187, 20000, 3333.33333333333,  0,null, 1);insert into x_t_consume (TMP_ID, ID, PARENT_ORDER_ID) values (s_x_t_consume.NEXTVAL, 5532110187,  9932110187);insert into x_t_order(TMP_ID, ID, SERVICE_ID, SERVICE_ORDER_ID, CLIENT_ID) values (s_x_t_order.NEXTVAL, 9932110187,  1,  7732110187,  432110187 );insert into x_mv_oebs_receipts_2(TMP_ID, INVOICE_EID, SUM, DT, DOC_DATE, COMISS_DATE, PAYMENT_NUMBER, SOURCE_TYPE) values (s_x_mv_oebs_receipts_2.NEXTVAL, 'Б-32110187-1', 20000, date'2020-01-31',date'2020-01-31', null, '888432110187' ,'PAYCASH');insert into x_yt_ar_direct_domain_stats (ID,IS_GRAY,DOMAIN,IS_BLACKLIST,SERVICE_ID,COST,BILLING_EXPORT_ID,FROM_DT,TILL_DT,SERVICE_ORDER_ID) values(s_x_yt_ar_direct_domain_stats.NEXTVAL, 0, 'a32110187', 0,1,3330000000,7732110187,  date'2020-01-01',to_date('2020-01-31'||' '||'23:59:59','YYYY-MM-DD HH24:MI:SS'),7732110187);</v>
      </c>
    </row>
    <row r="203" spans="1:73" s="215" customFormat="1" ht="15" thickBot="1" x14ac:dyDescent="0.4">
      <c r="A203" s="152">
        <v>48</v>
      </c>
      <c r="B203" s="199"/>
      <c r="C203" s="76" t="str">
        <f t="shared" si="132"/>
        <v>1210000048</v>
      </c>
      <c r="D203" s="76" t="str">
        <f t="shared" si="133"/>
        <v>1210000048/20</v>
      </c>
      <c r="E203" s="77" t="str">
        <f t="shared" si="134"/>
        <v>2020-01-01</v>
      </c>
      <c r="F203" s="77" t="str">
        <f t="shared" si="135"/>
        <v>2021-01-01</v>
      </c>
      <c r="G203" s="78" t="str">
        <f t="shared" si="136"/>
        <v>21210000048</v>
      </c>
      <c r="H203" s="79">
        <f t="shared" si="167"/>
        <v>2</v>
      </c>
      <c r="I203" s="200">
        <v>3</v>
      </c>
      <c r="J203" s="201">
        <f t="shared" si="162"/>
        <v>32110188</v>
      </c>
      <c r="K203" s="76" t="str">
        <f t="shared" si="137"/>
        <v>Б-32110188-1</v>
      </c>
      <c r="L203" s="77" t="str">
        <f t="shared" si="138"/>
        <v>2020-01-01</v>
      </c>
      <c r="M203" s="76" t="s">
        <v>87</v>
      </c>
      <c r="N203" s="202">
        <f t="shared" si="139"/>
        <v>30000</v>
      </c>
      <c r="O203" s="76" t="s">
        <v>88</v>
      </c>
      <c r="P203" s="200">
        <v>1</v>
      </c>
      <c r="Q203" s="76">
        <v>20</v>
      </c>
      <c r="R203" s="201">
        <v>37</v>
      </c>
      <c r="S203" s="201">
        <v>37</v>
      </c>
      <c r="T203" s="81" t="str">
        <f t="shared" si="141"/>
        <v>4321101881</v>
      </c>
      <c r="U203" s="203" t="str">
        <f t="shared" si="142"/>
        <v>43211018811</v>
      </c>
      <c r="V203" s="76">
        <v>1</v>
      </c>
      <c r="W203" s="77" t="str">
        <f t="shared" ca="1" si="143"/>
        <v>2020-01-09</v>
      </c>
      <c r="X203" s="76"/>
      <c r="Y203" s="205">
        <v>30000</v>
      </c>
      <c r="Z203" s="205">
        <f t="shared" si="169"/>
        <v>5000</v>
      </c>
      <c r="AA203" s="76">
        <v>0</v>
      </c>
      <c r="AB203" s="206" t="s">
        <v>89</v>
      </c>
      <c r="AC203" s="205">
        <f t="shared" si="145"/>
        <v>30000</v>
      </c>
      <c r="AD203" s="79">
        <v>0</v>
      </c>
      <c r="AE203" s="81" t="str">
        <f t="shared" si="168"/>
        <v>432110188</v>
      </c>
      <c r="AF203" s="207">
        <f t="shared" si="164"/>
        <v>25000</v>
      </c>
      <c r="AG203" s="208"/>
      <c r="AH203" s="91">
        <f t="shared" si="147"/>
        <v>25000</v>
      </c>
      <c r="AI203" s="93">
        <f t="shared" si="165"/>
        <v>30000</v>
      </c>
      <c r="AJ203" s="83" t="str">
        <f t="shared" si="149"/>
        <v>2020-01-31</v>
      </c>
      <c r="AK203" s="209" t="str">
        <f t="shared" si="150"/>
        <v>888432110188</v>
      </c>
      <c r="AL203" s="79" t="str">
        <f t="shared" si="151"/>
        <v>12100000481</v>
      </c>
      <c r="AM203" s="210"/>
      <c r="AN203" s="210"/>
      <c r="AO203" s="79" t="s">
        <v>89</v>
      </c>
      <c r="AP203" s="169" t="s">
        <v>89</v>
      </c>
      <c r="AQ203" s="79"/>
      <c r="AR203" s="79"/>
      <c r="AS203" s="211" t="str">
        <f t="shared" si="152"/>
        <v>888432110188</v>
      </c>
      <c r="AT203" s="209" t="str">
        <f t="shared" si="153"/>
        <v>5532110188</v>
      </c>
      <c r="AU203" s="203" t="str">
        <f t="shared" si="154"/>
        <v>9932110188</v>
      </c>
      <c r="AV203" s="203">
        <f t="shared" si="155"/>
        <v>37</v>
      </c>
      <c r="AW203" s="203" t="str">
        <f t="shared" si="156"/>
        <v>7732110188</v>
      </c>
      <c r="AX203" s="172" t="str">
        <f t="shared" si="157"/>
        <v>77432110188</v>
      </c>
      <c r="AY203" s="203">
        <v>0</v>
      </c>
      <c r="AZ203" s="203">
        <v>0</v>
      </c>
      <c r="BA203" s="77" t="str">
        <f t="shared" si="158"/>
        <v>2020-01-01</v>
      </c>
      <c r="BB203" s="77" t="str">
        <f t="shared" si="159"/>
        <v>2020-01-31</v>
      </c>
      <c r="BC203" s="212" t="s">
        <v>90</v>
      </c>
      <c r="BD203" s="78" t="str">
        <f t="shared" si="160"/>
        <v>a32110188</v>
      </c>
      <c r="BE203" s="209"/>
      <c r="BF203" s="209"/>
      <c r="BG203" s="206"/>
      <c r="BH203" s="174"/>
      <c r="BI203" s="174"/>
      <c r="BJ203" s="174"/>
      <c r="BK203" s="174"/>
      <c r="BL203" s="174"/>
      <c r="BM203" s="174"/>
      <c r="BN203" s="174"/>
      <c r="BO203" s="213"/>
      <c r="BP203" s="329"/>
      <c r="BQ203" s="202"/>
      <c r="BR203" s="214"/>
      <c r="BS203" s="214"/>
      <c r="BU203" s="358" t="str">
        <f t="shared" ca="1" si="161"/>
        <v>insert into x_t_invoice (TMP_ID,ID,DT, CLIENT_ID,EXTERNAL_ID,CONTRACT_ID,TOTAL_SUM,CURRENCY,DISCOUNT_TYPE,COMMISSION_TYPE,TYPE,LOYAL_CLIENTS,NDS,NDS_PCT,PERSON_ID) values (s_x_t_invoice.NEXTVAL, 32110188, date'2020-01-01',21210000048,'Б-32110188-1',1210000048,30000,'RUR',37,37,'y_invoice',0,1,20, 77432110188);insert into x_t_person (TMP_ID,ID) values (s_x_t_person.NEXTVAL, 77432110188);insert into x_t_act_internal(TMP_ID,ID,DT,CLIENT_ID,INVOICE_ID,HIDDEN,AMOUNT,EXTERNAL_ID,PAYMENT_TERM_DT,IS_LOYAL,TYPE) values (s_x_t_act_internal.NEXTVAL, 4321101881,date'2020-01-09',21210000048, 32110188    ,1,  30000  ,'43211018811',null, 0,'generic');insert into x_t_act_trans(TMP_ID, ACT_ID, CONSUME_ID, AMOUNT, AMOUNT_NDS, AMOUNT_NSP, NETTING, COMMISSION_TYPE) values (s_x_t_act_trans.NEXTVAL, 4321101881,  5532110188, 30000, 5000,  0,null, 37);insert into x_t_consume (TMP_ID, ID, PARENT_ORDER_ID) values (s_x_t_consume.NEXTVAL, 5532110188,  9932110188);insert into x_t_order(TMP_ID, ID, SERVICE_ID, SERVICE_ORDER_ID, CLIENT_ID) values (s_x_t_order.NEXTVAL, 9932110188,  37,  7732110188,  432110188 );insert into x_mv_oebs_receipts_2(TMP_ID, INVOICE_EID, SUM, DT, DOC_DATE, COMISS_DATE, PAYMENT_NUMBER, SOURCE_TYPE) values (s_x_mv_oebs_receipts_2.NEXTVAL, 'Б-32110188-1', 30000, date'2020-01-31',date'2020-01-31', null, '888432110188' ,'PAYCASH');insert into x_yt_ar_direct_domain_stats (ID,IS_GRAY,DOMAIN,IS_BLACKLIST,SERVICE_ID,COST,BILLING_EXPORT_ID,FROM_DT,TILL_DT,SERVICE_ORDER_ID) values(s_x_yt_ar_direct_domain_stats.NEXTVAL, 0, 'a32110188', 0,37,3330000000,7732110188,  date'2020-01-01',to_date('2020-01-31'||' '||'23:59:59','YYYY-MM-DD HH24:MI:SS'),7732110188);</v>
      </c>
    </row>
    <row r="204" spans="1:73" s="195" customFormat="1" x14ac:dyDescent="0.35">
      <c r="A204" s="127">
        <v>49</v>
      </c>
      <c r="B204" s="178"/>
      <c r="C204" s="42" t="str">
        <f t="shared" si="132"/>
        <v>1210000049</v>
      </c>
      <c r="D204" s="42" t="str">
        <f t="shared" si="133"/>
        <v>1210000049/20</v>
      </c>
      <c r="E204" s="43" t="str">
        <f t="shared" si="134"/>
        <v>2020-01-01</v>
      </c>
      <c r="F204" s="43" t="str">
        <f t="shared" si="135"/>
        <v>2021-01-01</v>
      </c>
      <c r="G204" s="44" t="str">
        <f t="shared" si="136"/>
        <v>21210000049</v>
      </c>
      <c r="H204" s="45">
        <f t="shared" si="167"/>
        <v>2</v>
      </c>
      <c r="I204" s="179">
        <v>3</v>
      </c>
      <c r="J204" s="180">
        <f t="shared" si="162"/>
        <v>32110189</v>
      </c>
      <c r="K204" s="42" t="str">
        <f t="shared" si="137"/>
        <v>Б-32110189-1</v>
      </c>
      <c r="L204" s="43" t="str">
        <f t="shared" si="138"/>
        <v>2020-01-01</v>
      </c>
      <c r="M204" s="42" t="s">
        <v>87</v>
      </c>
      <c r="N204" s="181">
        <f t="shared" si="139"/>
        <v>400.5</v>
      </c>
      <c r="O204" s="42" t="s">
        <v>88</v>
      </c>
      <c r="P204" s="179">
        <v>1</v>
      </c>
      <c r="Q204" s="42">
        <v>20</v>
      </c>
      <c r="R204" s="182">
        <f t="shared" ref="R204:R209" si="170">S204</f>
        <v>7</v>
      </c>
      <c r="S204" s="182">
        <v>7</v>
      </c>
      <c r="T204" s="52" t="str">
        <f t="shared" si="141"/>
        <v>4321101891</v>
      </c>
      <c r="U204" s="183" t="str">
        <f t="shared" si="142"/>
        <v>43211018911</v>
      </c>
      <c r="V204" s="42">
        <v>1</v>
      </c>
      <c r="W204" s="43" t="str">
        <f t="shared" ca="1" si="143"/>
        <v>2020-01-07</v>
      </c>
      <c r="X204" s="42"/>
      <c r="Y204" s="185">
        <v>400.5</v>
      </c>
      <c r="Z204" s="185">
        <f>Y204-(Y204/1.2)</f>
        <v>66.75</v>
      </c>
      <c r="AA204" s="42">
        <v>0</v>
      </c>
      <c r="AB204" s="186" t="s">
        <v>89</v>
      </c>
      <c r="AC204" s="185">
        <f t="shared" si="145"/>
        <v>400.5</v>
      </c>
      <c r="AD204" s="45">
        <v>0</v>
      </c>
      <c r="AE204" s="255" t="str">
        <f t="shared" si="168"/>
        <v>432110189</v>
      </c>
      <c r="AF204" s="187">
        <f t="shared" si="164"/>
        <v>333.75</v>
      </c>
      <c r="AG204" s="257">
        <f>SUM(AF204:AF205)</f>
        <v>1000.4166666666667</v>
      </c>
      <c r="AH204" s="58">
        <f t="shared" si="147"/>
        <v>333.75</v>
      </c>
      <c r="AI204" s="60">
        <f t="shared" si="165"/>
        <v>400.5</v>
      </c>
      <c r="AJ204" s="49" t="str">
        <f t="shared" si="149"/>
        <v>2020-01-31</v>
      </c>
      <c r="AK204" s="189" t="str">
        <f t="shared" si="150"/>
        <v>888432110189</v>
      </c>
      <c r="AL204" s="45" t="str">
        <f t="shared" si="151"/>
        <v>12100000491</v>
      </c>
      <c r="AM204" s="256" t="str">
        <f>TEXT($F$2,"ГГГГ-ММ-ДД")</f>
        <v>2020-01-01</v>
      </c>
      <c r="AN204" s="190"/>
      <c r="AO204" s="102">
        <v>1</v>
      </c>
      <c r="AP204" s="102" t="str">
        <f>"99"&amp;AE204</f>
        <v>99432110189</v>
      </c>
      <c r="AQ204" s="45"/>
      <c r="AR204" s="45"/>
      <c r="AS204" s="191" t="str">
        <f t="shared" si="152"/>
        <v>888432110189</v>
      </c>
      <c r="AT204" s="189" t="str">
        <f t="shared" si="153"/>
        <v>5532110189</v>
      </c>
      <c r="AU204" s="183" t="str">
        <f t="shared" si="154"/>
        <v>9932110189</v>
      </c>
      <c r="AV204" s="183">
        <f t="shared" si="155"/>
        <v>7</v>
      </c>
      <c r="AW204" s="183" t="str">
        <f t="shared" si="156"/>
        <v>7732110189</v>
      </c>
      <c r="AX204" s="147" t="str">
        <f t="shared" si="157"/>
        <v>77432110189</v>
      </c>
      <c r="AY204" s="183">
        <v>0</v>
      </c>
      <c r="AZ204" s="183">
        <v>0</v>
      </c>
      <c r="BA204" s="43" t="str">
        <f t="shared" si="158"/>
        <v>2020-01-01</v>
      </c>
      <c r="BB204" s="43" t="str">
        <f t="shared" si="159"/>
        <v>2020-01-31</v>
      </c>
      <c r="BC204" s="192" t="s">
        <v>90</v>
      </c>
      <c r="BD204" s="44" t="str">
        <f t="shared" si="160"/>
        <v>a32110189</v>
      </c>
      <c r="BE204" s="189"/>
      <c r="BF204" s="189"/>
      <c r="BG204" s="186"/>
      <c r="BH204" s="149"/>
      <c r="BI204" s="149"/>
      <c r="BJ204" s="149"/>
      <c r="BK204" s="149"/>
      <c r="BL204" s="149"/>
      <c r="BM204" s="149"/>
      <c r="BN204" s="149"/>
      <c r="BO204" s="241" t="s">
        <v>179</v>
      </c>
      <c r="BP204" s="328">
        <v>7</v>
      </c>
      <c r="BQ204" s="242">
        <f>SUM(AF204:AF209)</f>
        <v>158333.75</v>
      </c>
      <c r="BR204" s="242">
        <f>BQ204*0.05</f>
        <v>7916.6875</v>
      </c>
      <c r="BS204" s="242">
        <f>BR204</f>
        <v>7916.6875</v>
      </c>
      <c r="BU204" s="357" t="str">
        <f t="shared" ca="1" si="161"/>
        <v>insert into x_t_contract2(TMP_ID,ID,EXTERNAL_ID,CLIENT_ID) values(s_x_t_contract2.NEXTVAL, 1210000049, '1210000049/20',21210000049);insert into x_t_contract_collateral(TMP_ID,ID,CONTRACT2_ID,DT,IS_SIGNED) values(s_x_t_contract_collateral.NEXTVAL, 12100000491, 1210000049, date'2020-01-01', date'2020-01-01');insert into x_mv_contract_signed_attr (TMP_ID,CONTRACT_ID,COLLATERAL_ID,CODE,VALUE_DT) values (s_x_mv_contract_signed_attr.NEXTVAL, 1210000049, 12100000491,'FINISH_DT' ,date'2021-01-01');insert into x_mv_contract_signed_attr_hist(TMP_ID,VALUE_NUM,UPDATE_DT,CONTRACT2_ID,CODE,CL_DT,STAMP,DT) values(s_x_mv_contract_signed_attr_hist.NEXTVAL, 1, date'2020-01-01', 1210000049,'FIRM',date'2020-01-01',888432110189,date'2020-01-01');insert into x_mv_contract_signed_attr_hist(TMP_ID,VALUE_NUM,UPDATE_DT,CONTRACT2_ID,CODE,CL_DT,STAMP,DT) values(s_x_mv_contract_signed_attr_hist.NEXTVAL, 2, date'2020-01-01', 1210000049,'WHOLESALE_AGENT_PREMIUM_AWARDS_SCALE_TYPE',date'2020-01-01',888432110189,date'2020-01-01');insert into x_mv_contract_signed_attr_hist(TMP_ID,VALUE_NUM,UPDATE_DT,CONTRACT2_ID,CODE,CL_DT,STAMP,DT) values(s_x_mv_contract_signed_attr_hist.NEXTVAL, 3, date'2020-01-01', 1210000049,'PAYMENT_TYPE',date'2020-01-01',888432110189,date'2020-01-01');insert into x_t_invoice (TMP_ID,ID,DT, CLIENT_ID,EXTERNAL_ID,CONTRACT_ID,TOTAL_SUM,CURRENCY,DISCOUNT_TYPE,COMMISSION_TYPE,TYPE,LOYAL_CLIENTS,NDS,NDS_PCT,PERSON_ID) values (s_x_t_invoice.NEXTVAL, 32110189, date'2020-01-01',21210000049,'Б-32110189-1',1210000049,400.5,'RUR',7,7,'y_invoice',0,1,20, 77432110189);insert into x_t_person (TMP_ID,ID) values (s_x_t_person.NEXTVAL, 77432110189);insert into x_t_act_internal(TMP_ID,ID,DT,CLIENT_ID,INVOICE_ID,HIDDEN,AMOUNT,EXTERNAL_ID,PAYMENT_TERM_DT,IS_LOYAL,TYPE) values (s_x_t_act_internal.NEXTVAL, 4321101891,date'2020-01-07',21210000049, 32110189    ,1,  400.5  ,'43211018911',null, 0,'generic');insert into x_t_act_trans(TMP_ID, ACT_ID, CONSUME_ID, AMOUNT, AMOUNT_NDS, AMOUNT_NSP, NETTING, COMMISSION_TYPE) values (s_x_t_act_trans.NEXTVAL, 4321101891,  5532110189, 400.5, 66.75,  0,null, 7);insert into x_t_consume (TMP_ID, ID, PARENT_ORDER_ID) values (s_x_t_consume.NEXTVAL, 5532110189,  9932110189);insert into x_t_order(TMP_ID, ID, SERVICE_ID, SERVICE_ORDER_ID, CLIENT_ID) values (s_x_t_order.NEXTVAL, 9932110189,  7,  7732110189,  432110189 );insert into x_mv_oebs_receipts_2(TMP_ID, INVOICE_EID, SUM, DT, DOC_DATE, COMISS_DATE, PAYMENT_NUMBER, SOURCE_TYPE) values (s_x_mv_oebs_receipts_2.NEXTVAL, 'Б-32110189-1', 400.5, date'2020-01-31',date'2020-01-31', null, '888432110189' ,'PAYCASH');insert into x_mv_ui_contract_apex (TMP_ID,CONTRACT_ID,CONTRACT_EID,DT,FINISH_DT,CLIENT_ID,AGENCY_ID) values (s_x_mv_ui_contract_apex.NEXTVAL, 1210000049, '1210000049/20',date'2020-01-01', null,99432110189,21210000049 );insert into x_mv_contract_signed_attr (TMP_ID,CONTRACT_ID,COLLATERAL_ID,CODE,KEY_NUM,COLLATERAL_DT,VALUE_NUM) values (s_x_mv_contract_signed_attr.NEXTVAL, 1210000049, 12100000491,'BRAND_CLIENTS' , 432110189, date'2020-01-01',  1);insert into x_yt_ar_direct_domain_stats (ID,IS_GRAY,DOMAIN,IS_BLACKLIST,SERVICE_ID,COST,BILLING_EXPORT_ID,FROM_DT,TILL_DT,SERVICE_ORDER_ID) values(s_x_yt_ar_direct_domain_stats.NEXTVAL, 0, 'a32110189', 0,7,3330000000,7732110189,  date'2020-01-01',to_date('2020-01-31'||' '||'23:59:59','YYYY-MM-DD HH24:MI:SS'),7732110189);</v>
      </c>
    </row>
    <row r="205" spans="1:73" s="195" customFormat="1" ht="15" thickBot="1" x14ac:dyDescent="0.4">
      <c r="A205" s="127">
        <v>49</v>
      </c>
      <c r="B205" s="178"/>
      <c r="C205" s="42" t="str">
        <f t="shared" si="132"/>
        <v>1210000049</v>
      </c>
      <c r="D205" s="42" t="str">
        <f t="shared" si="133"/>
        <v>1210000049/20</v>
      </c>
      <c r="E205" s="43" t="str">
        <f t="shared" si="134"/>
        <v>2020-01-01</v>
      </c>
      <c r="F205" s="43" t="str">
        <f t="shared" si="135"/>
        <v>2021-01-01</v>
      </c>
      <c r="G205" s="44" t="str">
        <f t="shared" si="136"/>
        <v>21210000049</v>
      </c>
      <c r="H205" s="45">
        <f t="shared" si="167"/>
        <v>2</v>
      </c>
      <c r="I205" s="179">
        <v>3</v>
      </c>
      <c r="J205" s="180">
        <f t="shared" si="162"/>
        <v>32110190</v>
      </c>
      <c r="K205" s="42" t="str">
        <f t="shared" si="137"/>
        <v>Б-32110190-1</v>
      </c>
      <c r="L205" s="43" t="str">
        <f t="shared" si="138"/>
        <v>2020-01-01</v>
      </c>
      <c r="M205" s="42" t="s">
        <v>87</v>
      </c>
      <c r="N205" s="181">
        <f t="shared" si="139"/>
        <v>800</v>
      </c>
      <c r="O205" s="42" t="s">
        <v>88</v>
      </c>
      <c r="P205" s="179">
        <v>1</v>
      </c>
      <c r="Q205" s="42">
        <v>20</v>
      </c>
      <c r="R205" s="182">
        <f t="shared" si="170"/>
        <v>7</v>
      </c>
      <c r="S205" s="182">
        <v>7</v>
      </c>
      <c r="T205" s="52" t="str">
        <f t="shared" si="141"/>
        <v>4321101901</v>
      </c>
      <c r="U205" s="183" t="str">
        <f t="shared" si="142"/>
        <v>43211019011</v>
      </c>
      <c r="V205" s="42">
        <v>1</v>
      </c>
      <c r="W205" s="43" t="str">
        <f t="shared" ca="1" si="143"/>
        <v>2020-01-07</v>
      </c>
      <c r="X205" s="42"/>
      <c r="Y205" s="185">
        <v>800</v>
      </c>
      <c r="Z205" s="185">
        <f t="shared" si="169"/>
        <v>133.33333333333326</v>
      </c>
      <c r="AA205" s="42">
        <v>0</v>
      </c>
      <c r="AB205" s="186" t="s">
        <v>89</v>
      </c>
      <c r="AC205" s="185">
        <f t="shared" si="145"/>
        <v>800</v>
      </c>
      <c r="AD205" s="45">
        <v>0</v>
      </c>
      <c r="AE205" s="255" t="str">
        <f t="shared" si="168"/>
        <v>432110190</v>
      </c>
      <c r="AF205" s="187">
        <f t="shared" si="164"/>
        <v>666.66666666666674</v>
      </c>
      <c r="AG205" s="240"/>
      <c r="AH205" s="58">
        <f t="shared" si="147"/>
        <v>666.66666666666674</v>
      </c>
      <c r="AI205" s="60">
        <f t="shared" si="165"/>
        <v>800</v>
      </c>
      <c r="AJ205" s="49" t="str">
        <f t="shared" si="149"/>
        <v>2020-01-31</v>
      </c>
      <c r="AK205" s="189" t="str">
        <f t="shared" si="150"/>
        <v>888432110190</v>
      </c>
      <c r="AL205" s="45" t="str">
        <f t="shared" si="151"/>
        <v>12100000491</v>
      </c>
      <c r="AM205" s="256" t="str">
        <f>TEXT($F$2,"ГГГГ-ММ-ДД")</f>
        <v>2020-01-01</v>
      </c>
      <c r="AN205" s="190"/>
      <c r="AO205" s="102">
        <v>1</v>
      </c>
      <c r="AP205" s="102" t="str">
        <f>AP204</f>
        <v>99432110189</v>
      </c>
      <c r="AQ205" s="45"/>
      <c r="AR205" s="45"/>
      <c r="AS205" s="191" t="str">
        <f t="shared" si="152"/>
        <v>888432110190</v>
      </c>
      <c r="AT205" s="189" t="str">
        <f t="shared" si="153"/>
        <v>5532110190</v>
      </c>
      <c r="AU205" s="183" t="str">
        <f t="shared" si="154"/>
        <v>9932110190</v>
      </c>
      <c r="AV205" s="183">
        <f t="shared" si="155"/>
        <v>7</v>
      </c>
      <c r="AW205" s="183" t="str">
        <f t="shared" si="156"/>
        <v>7732110190</v>
      </c>
      <c r="AX205" s="147" t="str">
        <f t="shared" si="157"/>
        <v>77432110190</v>
      </c>
      <c r="AY205" s="183">
        <v>0</v>
      </c>
      <c r="AZ205" s="183">
        <v>0</v>
      </c>
      <c r="BA205" s="43" t="str">
        <f t="shared" si="158"/>
        <v>2020-01-01</v>
      </c>
      <c r="BB205" s="43" t="str">
        <f t="shared" si="159"/>
        <v>2020-01-31</v>
      </c>
      <c r="BC205" s="192" t="s">
        <v>90</v>
      </c>
      <c r="BD205" s="44" t="str">
        <f t="shared" si="160"/>
        <v>a32110190</v>
      </c>
      <c r="BE205" s="189"/>
      <c r="BF205" s="189"/>
      <c r="BG205" s="186"/>
      <c r="BH205" s="174"/>
      <c r="BI205" s="174"/>
      <c r="BJ205" s="174"/>
      <c r="BK205" s="174"/>
      <c r="BL205" s="149"/>
      <c r="BM205" s="149"/>
      <c r="BN205" s="149"/>
      <c r="BO205" s="243" t="s">
        <v>180</v>
      </c>
      <c r="BP205" s="328">
        <v>1</v>
      </c>
      <c r="BQ205" s="242">
        <f>AF210</f>
        <v>16666.666666666668</v>
      </c>
      <c r="BR205" s="242">
        <f>BQ205*0.13</f>
        <v>2166.666666666667</v>
      </c>
      <c r="BS205" s="242">
        <f>BR205</f>
        <v>2166.666666666667</v>
      </c>
      <c r="BU205" s="357" t="str">
        <f t="shared" ca="1" si="161"/>
        <v>insert into x_t_invoice (TMP_ID,ID,DT, CLIENT_ID,EXTERNAL_ID,CONTRACT_ID,TOTAL_SUM,CURRENCY,DISCOUNT_TYPE,COMMISSION_TYPE,TYPE,LOYAL_CLIENTS,NDS,NDS_PCT,PERSON_ID) values (s_x_t_invoice.NEXTVAL, 32110190, date'2020-01-01',21210000049,'Б-32110190-1',1210000049,800,'RUR',7,7,'y_invoice',0,1,20, 77432110190);insert into x_t_person (TMP_ID,ID) values (s_x_t_person.NEXTVAL, 77432110190);insert into x_t_act_internal(TMP_ID,ID,DT,CLIENT_ID,INVOICE_ID,HIDDEN,AMOUNT,EXTERNAL_ID,PAYMENT_TERM_DT,IS_LOYAL,TYPE) values (s_x_t_act_internal.NEXTVAL, 4321101901,date'2020-01-07',21210000049, 32110190    ,1,  800  ,'43211019011',null, 0,'generic');insert into x_t_act_trans(TMP_ID, ACT_ID, CONSUME_ID, AMOUNT, AMOUNT_NDS, AMOUNT_NSP, NETTING, COMMISSION_TYPE) values (s_x_t_act_trans.NEXTVAL, 4321101901,  5532110190, 800, 133.333333333333,  0,null, 7);insert into x_t_consume (TMP_ID, ID, PARENT_ORDER_ID) values (s_x_t_consume.NEXTVAL, 5532110190,  9932110190);insert into x_t_order(TMP_ID, ID, SERVICE_ID, SERVICE_ORDER_ID, CLIENT_ID) values (s_x_t_order.NEXTVAL, 9932110190,  7,  7732110190,  432110190 );insert into x_mv_oebs_receipts_2(TMP_ID, INVOICE_EID, SUM, DT, DOC_DATE, COMISS_DATE, PAYMENT_NUMBER, SOURCE_TYPE) values (s_x_mv_oebs_receipts_2.NEXTVAL, 'Б-32110190-1', 800, date'2020-01-31',date'2020-01-31', null, '888432110190' ,'PAYCASH');insert into x_mv_contract_signed_attr (TMP_ID,CONTRACT_ID,COLLATERAL_ID,CODE,KEY_NUM,COLLATERAL_DT,VALUE_NUM) values (s_x_mv_contract_signed_attr.NEXTVAL, 1210000049, 12100000491,'BRAND_CLIENTS' , 432110190, date'2020-01-01',  1);insert into x_yt_ar_direct_domain_stats (ID,IS_GRAY,DOMAIN,IS_BLACKLIST,SERVICE_ID,COST,BILLING_EXPORT_ID,FROM_DT,TILL_DT,SERVICE_ORDER_ID) values(s_x_yt_ar_direct_domain_stats.NEXTVAL, 0, 'a32110190', 0,7,3330000000,7732110190,  date'2020-01-01',to_date('2020-01-31'||' '||'23:59:59','YYYY-MM-DD HH24:MI:SS'),7732110190);</v>
      </c>
    </row>
    <row r="206" spans="1:73" s="195" customFormat="1" x14ac:dyDescent="0.35">
      <c r="A206" s="127">
        <v>49</v>
      </c>
      <c r="B206" s="178"/>
      <c r="C206" s="42" t="str">
        <f t="shared" si="132"/>
        <v>1210000049</v>
      </c>
      <c r="D206" s="42" t="str">
        <f t="shared" si="133"/>
        <v>1210000049/20</v>
      </c>
      <c r="E206" s="43" t="str">
        <f t="shared" si="134"/>
        <v>2020-01-01</v>
      </c>
      <c r="F206" s="43" t="str">
        <f t="shared" si="135"/>
        <v>2021-01-01</v>
      </c>
      <c r="G206" s="44" t="str">
        <f t="shared" si="136"/>
        <v>21210000049</v>
      </c>
      <c r="H206" s="45">
        <f t="shared" si="167"/>
        <v>2</v>
      </c>
      <c r="I206" s="179">
        <v>3</v>
      </c>
      <c r="J206" s="180">
        <f t="shared" si="162"/>
        <v>32110191</v>
      </c>
      <c r="K206" s="42" t="str">
        <f t="shared" si="137"/>
        <v>Б-32110191-1</v>
      </c>
      <c r="L206" s="43" t="str">
        <f t="shared" si="138"/>
        <v>2020-01-01</v>
      </c>
      <c r="M206" s="42" t="s">
        <v>87</v>
      </c>
      <c r="N206" s="181">
        <f t="shared" si="139"/>
        <v>34400</v>
      </c>
      <c r="O206" s="42" t="s">
        <v>88</v>
      </c>
      <c r="P206" s="179">
        <v>1</v>
      </c>
      <c r="Q206" s="42">
        <v>20</v>
      </c>
      <c r="R206" s="182">
        <f t="shared" si="170"/>
        <v>7</v>
      </c>
      <c r="S206" s="182">
        <v>7</v>
      </c>
      <c r="T206" s="52" t="str">
        <f t="shared" si="141"/>
        <v>4321101911</v>
      </c>
      <c r="U206" s="183" t="str">
        <f t="shared" si="142"/>
        <v>43211019111</v>
      </c>
      <c r="V206" s="42">
        <v>1</v>
      </c>
      <c r="W206" s="43" t="str">
        <f t="shared" ca="1" si="143"/>
        <v>2020-01-05</v>
      </c>
      <c r="X206" s="42"/>
      <c r="Y206" s="185">
        <v>34400</v>
      </c>
      <c r="Z206" s="185">
        <f t="shared" si="169"/>
        <v>5733.3333333333321</v>
      </c>
      <c r="AA206" s="42">
        <v>0</v>
      </c>
      <c r="AB206" s="186" t="s">
        <v>89</v>
      </c>
      <c r="AC206" s="185">
        <f t="shared" si="145"/>
        <v>34400</v>
      </c>
      <c r="AD206" s="45">
        <v>0</v>
      </c>
      <c r="AE206" s="52" t="str">
        <f>4&amp;J206</f>
        <v>432110191</v>
      </c>
      <c r="AF206" s="187">
        <f t="shared" si="164"/>
        <v>28666.666666666668</v>
      </c>
      <c r="AG206" s="240"/>
      <c r="AH206" s="58">
        <f t="shared" si="147"/>
        <v>28666.666666666668</v>
      </c>
      <c r="AI206" s="60">
        <f t="shared" si="165"/>
        <v>34400</v>
      </c>
      <c r="AJ206" s="49" t="str">
        <f t="shared" si="149"/>
        <v>2020-01-31</v>
      </c>
      <c r="AK206" s="189" t="str">
        <f t="shared" si="150"/>
        <v>888432110191</v>
      </c>
      <c r="AL206" s="45" t="str">
        <f t="shared" si="151"/>
        <v>12100000491</v>
      </c>
      <c r="AM206" s="190"/>
      <c r="AN206" s="190"/>
      <c r="AO206" s="45" t="s">
        <v>89</v>
      </c>
      <c r="AP206" s="145" t="s">
        <v>89</v>
      </c>
      <c r="AQ206" s="45"/>
      <c r="AR206" s="45"/>
      <c r="AS206" s="191" t="str">
        <f t="shared" si="152"/>
        <v>888432110191</v>
      </c>
      <c r="AT206" s="189" t="str">
        <f t="shared" si="153"/>
        <v>5532110191</v>
      </c>
      <c r="AU206" s="183" t="str">
        <f t="shared" si="154"/>
        <v>9932110191</v>
      </c>
      <c r="AV206" s="183">
        <f t="shared" si="155"/>
        <v>7</v>
      </c>
      <c r="AW206" s="183" t="str">
        <f t="shared" si="156"/>
        <v>7732110191</v>
      </c>
      <c r="AX206" s="147" t="str">
        <f t="shared" si="157"/>
        <v>77432110191</v>
      </c>
      <c r="AY206" s="183">
        <v>0</v>
      </c>
      <c r="AZ206" s="183">
        <v>0</v>
      </c>
      <c r="BA206" s="43" t="str">
        <f t="shared" si="158"/>
        <v>2020-01-01</v>
      </c>
      <c r="BB206" s="43" t="str">
        <f t="shared" si="159"/>
        <v>2020-01-31</v>
      </c>
      <c r="BC206" s="192" t="s">
        <v>90</v>
      </c>
      <c r="BD206" s="44" t="str">
        <f t="shared" si="160"/>
        <v>a32110191</v>
      </c>
      <c r="BE206" s="189"/>
      <c r="BF206" s="189"/>
      <c r="BG206" s="186"/>
      <c r="BH206" s="149"/>
      <c r="BI206" s="149"/>
      <c r="BJ206" s="149"/>
      <c r="BK206" s="149"/>
      <c r="BL206" s="149"/>
      <c r="BM206" s="149"/>
      <c r="BN206" s="149"/>
      <c r="BO206" s="243" t="s">
        <v>181</v>
      </c>
      <c r="BP206" s="328">
        <v>37</v>
      </c>
      <c r="BQ206" s="242">
        <f>AF211</f>
        <v>25000</v>
      </c>
      <c r="BR206" s="242">
        <f>BQ206*0.11</f>
        <v>2750</v>
      </c>
      <c r="BS206" s="242">
        <f>BR206</f>
        <v>2750</v>
      </c>
      <c r="BU206" s="357" t="str">
        <f t="shared" ca="1" si="161"/>
        <v>insert into x_t_invoice (TMP_ID,ID,DT, CLIENT_ID,EXTERNAL_ID,CONTRACT_ID,TOTAL_SUM,CURRENCY,DISCOUNT_TYPE,COMMISSION_TYPE,TYPE,LOYAL_CLIENTS,NDS,NDS_PCT,PERSON_ID) values (s_x_t_invoice.NEXTVAL, 32110191, date'2020-01-01',21210000049,'Б-32110191-1',1210000049,34400,'RUR',7,7,'y_invoice',0,1,20, 77432110191);insert into x_t_person (TMP_ID,ID) values (s_x_t_person.NEXTVAL, 77432110191);insert into x_t_act_internal(TMP_ID,ID,DT,CLIENT_ID,INVOICE_ID,HIDDEN,AMOUNT,EXTERNAL_ID,PAYMENT_TERM_DT,IS_LOYAL,TYPE) values (s_x_t_act_internal.NEXTVAL, 4321101911,date'2020-01-05',21210000049, 32110191    ,1,  34400  ,'43211019111',null, 0,'generic');insert into x_t_act_trans(TMP_ID, ACT_ID, CONSUME_ID, AMOUNT, AMOUNT_NDS, AMOUNT_NSP, NETTING, COMMISSION_TYPE) values (s_x_t_act_trans.NEXTVAL, 4321101911,  5532110191, 34400, 5733.33333333333,  0,null, 7);insert into x_t_consume (TMP_ID, ID, PARENT_ORDER_ID) values (s_x_t_consume.NEXTVAL, 5532110191,  9932110191);insert into x_t_order(TMP_ID, ID, SERVICE_ID, SERVICE_ORDER_ID, CLIENT_ID) values (s_x_t_order.NEXTVAL, 9932110191,  7,  7732110191,  432110191 );insert into x_mv_oebs_receipts_2(TMP_ID, INVOICE_EID, SUM, DT, DOC_DATE, COMISS_DATE, PAYMENT_NUMBER, SOURCE_TYPE) values (s_x_mv_oebs_receipts_2.NEXTVAL, 'Б-32110191-1', 34400, date'2020-01-31',date'2020-01-31', null, '888432110191' ,'PAYCASH');insert into x_yt_ar_direct_domain_stats (ID,IS_GRAY,DOMAIN,IS_BLACKLIST,SERVICE_ID,COST,BILLING_EXPORT_ID,FROM_DT,TILL_DT,SERVICE_ORDER_ID) values(s_x_yt_ar_direct_domain_stats.NEXTVAL, 0, 'a32110191', 0,7,3330000000,7732110191,  date'2020-01-01',to_date('2020-01-31'||' '||'23:59:59','YYYY-MM-DD HH24:MI:SS'),7732110191);</v>
      </c>
    </row>
    <row r="207" spans="1:73" s="195" customFormat="1" x14ac:dyDescent="0.35">
      <c r="A207" s="127">
        <v>49</v>
      </c>
      <c r="B207" s="178"/>
      <c r="C207" s="42" t="str">
        <f t="shared" si="132"/>
        <v>1210000049</v>
      </c>
      <c r="D207" s="42" t="str">
        <f t="shared" si="133"/>
        <v>1210000049/20</v>
      </c>
      <c r="E207" s="43" t="str">
        <f t="shared" si="134"/>
        <v>2020-01-01</v>
      </c>
      <c r="F207" s="43" t="str">
        <f t="shared" si="135"/>
        <v>2021-01-01</v>
      </c>
      <c r="G207" s="44" t="str">
        <f t="shared" si="136"/>
        <v>21210000049</v>
      </c>
      <c r="H207" s="45">
        <f t="shared" si="167"/>
        <v>2</v>
      </c>
      <c r="I207" s="179">
        <v>3</v>
      </c>
      <c r="J207" s="180">
        <f t="shared" si="162"/>
        <v>32110192</v>
      </c>
      <c r="K207" s="42" t="str">
        <f t="shared" si="137"/>
        <v>Б-32110192-1</v>
      </c>
      <c r="L207" s="43" t="str">
        <f t="shared" si="138"/>
        <v>2020-01-01</v>
      </c>
      <c r="M207" s="42" t="s">
        <v>87</v>
      </c>
      <c r="N207" s="181">
        <f t="shared" si="139"/>
        <v>34400</v>
      </c>
      <c r="O207" s="42" t="s">
        <v>88</v>
      </c>
      <c r="P207" s="179">
        <v>1</v>
      </c>
      <c r="Q207" s="42">
        <v>20</v>
      </c>
      <c r="R207" s="182">
        <f t="shared" si="170"/>
        <v>7</v>
      </c>
      <c r="S207" s="182">
        <v>7</v>
      </c>
      <c r="T207" s="52" t="str">
        <f t="shared" si="141"/>
        <v>4321101921</v>
      </c>
      <c r="U207" s="183" t="str">
        <f t="shared" si="142"/>
        <v>43211019211</v>
      </c>
      <c r="V207" s="42">
        <v>1</v>
      </c>
      <c r="W207" s="43" t="str">
        <f t="shared" ca="1" si="143"/>
        <v>2020-01-06</v>
      </c>
      <c r="X207" s="42"/>
      <c r="Y207" s="185">
        <v>34400</v>
      </c>
      <c r="Z207" s="185">
        <f t="shared" si="169"/>
        <v>5733.3333333333321</v>
      </c>
      <c r="AA207" s="42">
        <v>0</v>
      </c>
      <c r="AB207" s="186" t="s">
        <v>89</v>
      </c>
      <c r="AC207" s="185">
        <f t="shared" si="145"/>
        <v>34400</v>
      </c>
      <c r="AD207" s="45">
        <v>0</v>
      </c>
      <c r="AE207" s="52" t="str">
        <f>4&amp;J207</f>
        <v>432110192</v>
      </c>
      <c r="AF207" s="187">
        <f t="shared" si="164"/>
        <v>28666.666666666668</v>
      </c>
      <c r="AG207" s="240"/>
      <c r="AH207" s="58">
        <f t="shared" si="147"/>
        <v>28666.666666666668</v>
      </c>
      <c r="AI207" s="60">
        <f t="shared" si="165"/>
        <v>34400</v>
      </c>
      <c r="AJ207" s="49" t="str">
        <f t="shared" si="149"/>
        <v>2020-01-31</v>
      </c>
      <c r="AK207" s="189" t="str">
        <f t="shared" si="150"/>
        <v>888432110192</v>
      </c>
      <c r="AL207" s="45" t="str">
        <f t="shared" si="151"/>
        <v>12100000491</v>
      </c>
      <c r="AM207" s="190"/>
      <c r="AN207" s="190"/>
      <c r="AO207" s="45" t="s">
        <v>89</v>
      </c>
      <c r="AP207" s="145" t="s">
        <v>89</v>
      </c>
      <c r="AQ207" s="45"/>
      <c r="AR207" s="45"/>
      <c r="AS207" s="191" t="str">
        <f t="shared" si="152"/>
        <v>888432110192</v>
      </c>
      <c r="AT207" s="189" t="str">
        <f t="shared" si="153"/>
        <v>5532110192</v>
      </c>
      <c r="AU207" s="183" t="str">
        <f t="shared" si="154"/>
        <v>9932110192</v>
      </c>
      <c r="AV207" s="183">
        <f t="shared" si="155"/>
        <v>7</v>
      </c>
      <c r="AW207" s="183" t="str">
        <f t="shared" si="156"/>
        <v>7732110192</v>
      </c>
      <c r="AX207" s="147" t="str">
        <f t="shared" si="157"/>
        <v>77432110192</v>
      </c>
      <c r="AY207" s="183">
        <v>0</v>
      </c>
      <c r="AZ207" s="183">
        <v>0</v>
      </c>
      <c r="BA207" s="43" t="str">
        <f t="shared" si="158"/>
        <v>2020-01-01</v>
      </c>
      <c r="BB207" s="43" t="str">
        <f t="shared" si="159"/>
        <v>2020-01-31</v>
      </c>
      <c r="BC207" s="192" t="s">
        <v>90</v>
      </c>
      <c r="BD207" s="44" t="str">
        <f t="shared" si="160"/>
        <v>a32110192</v>
      </c>
      <c r="BE207" s="189"/>
      <c r="BF207" s="189"/>
      <c r="BG207" s="186"/>
      <c r="BH207" s="149"/>
      <c r="BI207" s="149"/>
      <c r="BJ207" s="149"/>
      <c r="BK207" s="149"/>
      <c r="BL207" s="149"/>
      <c r="BM207" s="149"/>
      <c r="BN207" s="149"/>
      <c r="BO207" s="330"/>
      <c r="BP207" s="330"/>
      <c r="BU207" s="357" t="str">
        <f t="shared" ca="1" si="161"/>
        <v>insert into x_t_invoice (TMP_ID,ID,DT, CLIENT_ID,EXTERNAL_ID,CONTRACT_ID,TOTAL_SUM,CURRENCY,DISCOUNT_TYPE,COMMISSION_TYPE,TYPE,LOYAL_CLIENTS,NDS,NDS_PCT,PERSON_ID) values (s_x_t_invoice.NEXTVAL, 32110192, date'2020-01-01',21210000049,'Б-32110192-1',1210000049,34400,'RUR',7,7,'y_invoice',0,1,20, 77432110192);insert into x_t_person (TMP_ID,ID) values (s_x_t_person.NEXTVAL, 77432110192);insert into x_t_act_internal(TMP_ID,ID,DT,CLIENT_ID,INVOICE_ID,HIDDEN,AMOUNT,EXTERNAL_ID,PAYMENT_TERM_DT,IS_LOYAL,TYPE) values (s_x_t_act_internal.NEXTVAL, 4321101921,date'2020-01-06',21210000049, 32110192    ,1,  34400  ,'43211019211',null, 0,'generic');insert into x_t_act_trans(TMP_ID, ACT_ID, CONSUME_ID, AMOUNT, AMOUNT_NDS, AMOUNT_NSP, NETTING, COMMISSION_TYPE) values (s_x_t_act_trans.NEXTVAL, 4321101921,  5532110192, 34400, 5733.33333333333,  0,null, 7);insert into x_t_consume (TMP_ID, ID, PARENT_ORDER_ID) values (s_x_t_consume.NEXTVAL, 5532110192,  9932110192);insert into x_t_order(TMP_ID, ID, SERVICE_ID, SERVICE_ORDER_ID, CLIENT_ID) values (s_x_t_order.NEXTVAL, 9932110192,  7,  7732110192,  432110192 );insert into x_mv_oebs_receipts_2(TMP_ID, INVOICE_EID, SUM, DT, DOC_DATE, COMISS_DATE, PAYMENT_NUMBER, SOURCE_TYPE) values (s_x_mv_oebs_receipts_2.NEXTVAL, 'Б-32110192-1', 34400, date'2020-01-31',date'2020-01-31', null, '888432110192' ,'PAYCASH');insert into x_yt_ar_direct_domain_stats (ID,IS_GRAY,DOMAIN,IS_BLACKLIST,SERVICE_ID,COST,BILLING_EXPORT_ID,FROM_DT,TILL_DT,SERVICE_ORDER_ID) values(s_x_yt_ar_direct_domain_stats.NEXTVAL, 0, 'a32110192', 0,7,3330000000,7732110192,  date'2020-01-01',to_date('2020-01-31'||' '||'23:59:59','YYYY-MM-DD HH24:MI:SS'),7732110192);</v>
      </c>
    </row>
    <row r="208" spans="1:73" s="195" customFormat="1" x14ac:dyDescent="0.35">
      <c r="A208" s="127">
        <v>49</v>
      </c>
      <c r="B208" s="178"/>
      <c r="C208" s="42" t="str">
        <f t="shared" si="132"/>
        <v>1210000049</v>
      </c>
      <c r="D208" s="42" t="str">
        <f t="shared" si="133"/>
        <v>1210000049/20</v>
      </c>
      <c r="E208" s="43" t="str">
        <f t="shared" si="134"/>
        <v>2020-01-01</v>
      </c>
      <c r="F208" s="43" t="str">
        <f t="shared" si="135"/>
        <v>2021-01-01</v>
      </c>
      <c r="G208" s="44" t="str">
        <f t="shared" si="136"/>
        <v>21210000049</v>
      </c>
      <c r="H208" s="45">
        <f t="shared" si="167"/>
        <v>2</v>
      </c>
      <c r="I208" s="179">
        <v>3</v>
      </c>
      <c r="J208" s="180">
        <f t="shared" si="162"/>
        <v>32110193</v>
      </c>
      <c r="K208" s="42" t="str">
        <f t="shared" si="137"/>
        <v>Б-32110193-1</v>
      </c>
      <c r="L208" s="43" t="str">
        <f t="shared" si="138"/>
        <v>2020-01-01</v>
      </c>
      <c r="M208" s="42" t="s">
        <v>87</v>
      </c>
      <c r="N208" s="181">
        <f t="shared" si="139"/>
        <v>60000</v>
      </c>
      <c r="O208" s="42" t="s">
        <v>88</v>
      </c>
      <c r="P208" s="179">
        <v>1</v>
      </c>
      <c r="Q208" s="42">
        <v>20</v>
      </c>
      <c r="R208" s="182">
        <f t="shared" si="170"/>
        <v>7</v>
      </c>
      <c r="S208" s="182">
        <v>7</v>
      </c>
      <c r="T208" s="52" t="str">
        <f t="shared" si="141"/>
        <v>4321101931</v>
      </c>
      <c r="U208" s="183" t="str">
        <f t="shared" si="142"/>
        <v>43211019311</v>
      </c>
      <c r="V208" s="42">
        <v>1</v>
      </c>
      <c r="W208" s="43" t="str">
        <f t="shared" ca="1" si="143"/>
        <v>2020-01-06</v>
      </c>
      <c r="X208" s="42"/>
      <c r="Y208" s="185">
        <v>60000</v>
      </c>
      <c r="Z208" s="185">
        <f t="shared" si="169"/>
        <v>10000</v>
      </c>
      <c r="AA208" s="42">
        <v>0</v>
      </c>
      <c r="AB208" s="186" t="s">
        <v>89</v>
      </c>
      <c r="AC208" s="185">
        <f t="shared" si="145"/>
        <v>60000</v>
      </c>
      <c r="AD208" s="45">
        <v>0</v>
      </c>
      <c r="AE208" s="52" t="str">
        <f t="shared" si="168"/>
        <v>432110193</v>
      </c>
      <c r="AF208" s="187">
        <f t="shared" si="164"/>
        <v>50000</v>
      </c>
      <c r="AG208" s="240"/>
      <c r="AH208" s="58">
        <f t="shared" si="147"/>
        <v>50000</v>
      </c>
      <c r="AI208" s="60">
        <f t="shared" si="165"/>
        <v>60000</v>
      </c>
      <c r="AJ208" s="49" t="str">
        <f t="shared" si="149"/>
        <v>2020-01-31</v>
      </c>
      <c r="AK208" s="189" t="str">
        <f t="shared" si="150"/>
        <v>888432110193</v>
      </c>
      <c r="AL208" s="45" t="str">
        <f t="shared" si="151"/>
        <v>12100000491</v>
      </c>
      <c r="AM208" s="190"/>
      <c r="AN208" s="190"/>
      <c r="AO208" s="45" t="s">
        <v>89</v>
      </c>
      <c r="AP208" s="145" t="s">
        <v>89</v>
      </c>
      <c r="AQ208" s="45"/>
      <c r="AR208" s="45"/>
      <c r="AS208" s="191" t="str">
        <f t="shared" si="152"/>
        <v>888432110193</v>
      </c>
      <c r="AT208" s="189" t="str">
        <f t="shared" si="153"/>
        <v>5532110193</v>
      </c>
      <c r="AU208" s="183" t="str">
        <f t="shared" si="154"/>
        <v>9932110193</v>
      </c>
      <c r="AV208" s="183">
        <f t="shared" si="155"/>
        <v>7</v>
      </c>
      <c r="AW208" s="183" t="str">
        <f t="shared" si="156"/>
        <v>7732110193</v>
      </c>
      <c r="AX208" s="147" t="str">
        <f t="shared" si="157"/>
        <v>77432110193</v>
      </c>
      <c r="AY208" s="183">
        <v>0</v>
      </c>
      <c r="AZ208" s="183">
        <v>0</v>
      </c>
      <c r="BA208" s="43" t="str">
        <f t="shared" si="158"/>
        <v>2020-01-01</v>
      </c>
      <c r="BB208" s="43" t="str">
        <f t="shared" si="159"/>
        <v>2020-01-31</v>
      </c>
      <c r="BC208" s="192" t="s">
        <v>90</v>
      </c>
      <c r="BD208" s="44" t="str">
        <f t="shared" si="160"/>
        <v>a32110193</v>
      </c>
      <c r="BE208" s="189"/>
      <c r="BF208" s="189"/>
      <c r="BG208" s="186"/>
      <c r="BH208" s="149"/>
      <c r="BI208" s="149"/>
      <c r="BJ208" s="149"/>
      <c r="BK208" s="149"/>
      <c r="BL208" s="149"/>
      <c r="BM208" s="149"/>
      <c r="BN208" s="149"/>
      <c r="BO208" s="247">
        <f>SUM(AF204:AF211)</f>
        <v>200000.41666666666</v>
      </c>
      <c r="BP208" s="328"/>
      <c r="BQ208" s="242"/>
      <c r="BR208" s="242"/>
      <c r="BS208" s="242"/>
      <c r="BU208" s="357" t="str">
        <f t="shared" ca="1" si="161"/>
        <v>insert into x_t_invoice (TMP_ID,ID,DT, CLIENT_ID,EXTERNAL_ID,CONTRACT_ID,TOTAL_SUM,CURRENCY,DISCOUNT_TYPE,COMMISSION_TYPE,TYPE,LOYAL_CLIENTS,NDS,NDS_PCT,PERSON_ID) values (s_x_t_invoice.NEXTVAL, 32110193, date'2020-01-01',21210000049,'Б-32110193-1',1210000049,60000,'RUR',7,7,'y_invoice',0,1,20, 77432110193);insert into x_t_person (TMP_ID,ID) values (s_x_t_person.NEXTVAL, 77432110193);insert into x_t_act_internal(TMP_ID,ID,DT,CLIENT_ID,INVOICE_ID,HIDDEN,AMOUNT,EXTERNAL_ID,PAYMENT_TERM_DT,IS_LOYAL,TYPE) values (s_x_t_act_internal.NEXTVAL, 4321101931,date'2020-01-06',21210000049, 32110193    ,1,  60000  ,'43211019311',null, 0,'generic');insert into x_t_act_trans(TMP_ID, ACT_ID, CONSUME_ID, AMOUNT, AMOUNT_NDS, AMOUNT_NSP, NETTING, COMMISSION_TYPE) values (s_x_t_act_trans.NEXTVAL, 4321101931,  5532110193, 60000, 10000,  0,null, 7);insert into x_t_consume (TMP_ID, ID, PARENT_ORDER_ID) values (s_x_t_consume.NEXTVAL, 5532110193,  9932110193);insert into x_t_order(TMP_ID, ID, SERVICE_ID, SERVICE_ORDER_ID, CLIENT_ID) values (s_x_t_order.NEXTVAL, 9932110193,  7,  7732110193,  432110193 );insert into x_mv_oebs_receipts_2(TMP_ID, INVOICE_EID, SUM, DT, DOC_DATE, COMISS_DATE, PAYMENT_NUMBER, SOURCE_TYPE) values (s_x_mv_oebs_receipts_2.NEXTVAL, 'Б-32110193-1', 60000, date'2020-01-31',date'2020-01-31', null, '888432110193' ,'PAYCASH');insert into x_yt_ar_direct_domain_stats (ID,IS_GRAY,DOMAIN,IS_BLACKLIST,SERVICE_ID,COST,BILLING_EXPORT_ID,FROM_DT,TILL_DT,SERVICE_ORDER_ID) values(s_x_yt_ar_direct_domain_stats.NEXTVAL, 0, 'a32110193', 0,7,3330000000,7732110193,  date'2020-01-01',to_date('2020-01-31'||' '||'23:59:59','YYYY-MM-DD HH24:MI:SS'),7732110193);</v>
      </c>
    </row>
    <row r="209" spans="1:73" s="195" customFormat="1" x14ac:dyDescent="0.35">
      <c r="A209" s="127">
        <v>49</v>
      </c>
      <c r="B209" s="178"/>
      <c r="C209" s="42" t="str">
        <f t="shared" si="132"/>
        <v>1210000049</v>
      </c>
      <c r="D209" s="42" t="str">
        <f t="shared" si="133"/>
        <v>1210000049/20</v>
      </c>
      <c r="E209" s="43" t="str">
        <f t="shared" si="134"/>
        <v>2020-01-01</v>
      </c>
      <c r="F209" s="43" t="str">
        <f t="shared" si="135"/>
        <v>2021-01-01</v>
      </c>
      <c r="G209" s="44" t="str">
        <f t="shared" si="136"/>
        <v>21210000049</v>
      </c>
      <c r="H209" s="45">
        <f t="shared" si="167"/>
        <v>2</v>
      </c>
      <c r="I209" s="179">
        <v>3</v>
      </c>
      <c r="J209" s="180">
        <f t="shared" si="162"/>
        <v>32110194</v>
      </c>
      <c r="K209" s="42" t="str">
        <f t="shared" si="137"/>
        <v>Б-32110194-1</v>
      </c>
      <c r="L209" s="43" t="str">
        <f t="shared" si="138"/>
        <v>2020-01-01</v>
      </c>
      <c r="M209" s="42" t="s">
        <v>87</v>
      </c>
      <c r="N209" s="181">
        <f t="shared" si="139"/>
        <v>60000</v>
      </c>
      <c r="O209" s="42" t="s">
        <v>88</v>
      </c>
      <c r="P209" s="179">
        <v>1</v>
      </c>
      <c r="Q209" s="42">
        <v>20</v>
      </c>
      <c r="R209" s="182">
        <f t="shared" si="170"/>
        <v>7</v>
      </c>
      <c r="S209" s="182">
        <v>7</v>
      </c>
      <c r="T209" s="52" t="str">
        <f t="shared" si="141"/>
        <v>4321101941</v>
      </c>
      <c r="U209" s="183" t="str">
        <f t="shared" si="142"/>
        <v>43211019411</v>
      </c>
      <c r="V209" s="42">
        <v>1</v>
      </c>
      <c r="W209" s="43" t="str">
        <f t="shared" ca="1" si="143"/>
        <v>2020-01-08</v>
      </c>
      <c r="X209" s="42"/>
      <c r="Y209" s="185">
        <v>60000</v>
      </c>
      <c r="Z209" s="185">
        <f t="shared" si="169"/>
        <v>10000</v>
      </c>
      <c r="AA209" s="42">
        <v>0</v>
      </c>
      <c r="AB209" s="186" t="s">
        <v>89</v>
      </c>
      <c r="AC209" s="185">
        <f t="shared" si="145"/>
        <v>60000</v>
      </c>
      <c r="AD209" s="45">
        <v>0</v>
      </c>
      <c r="AE209" s="52" t="str">
        <f t="shared" si="168"/>
        <v>432110194</v>
      </c>
      <c r="AF209" s="187">
        <f t="shared" si="164"/>
        <v>50000</v>
      </c>
      <c r="AG209" s="240"/>
      <c r="AH209" s="58">
        <f t="shared" si="147"/>
        <v>50000</v>
      </c>
      <c r="AI209" s="60">
        <f t="shared" si="165"/>
        <v>60000</v>
      </c>
      <c r="AJ209" s="49" t="str">
        <f t="shared" si="149"/>
        <v>2020-01-31</v>
      </c>
      <c r="AK209" s="189" t="str">
        <f t="shared" si="150"/>
        <v>888432110194</v>
      </c>
      <c r="AL209" s="45" t="str">
        <f t="shared" si="151"/>
        <v>12100000491</v>
      </c>
      <c r="AM209" s="190"/>
      <c r="AN209" s="190"/>
      <c r="AO209" s="45" t="s">
        <v>89</v>
      </c>
      <c r="AP209" s="145" t="s">
        <v>89</v>
      </c>
      <c r="AQ209" s="45"/>
      <c r="AR209" s="45"/>
      <c r="AS209" s="191" t="str">
        <f t="shared" si="152"/>
        <v>888432110194</v>
      </c>
      <c r="AT209" s="189" t="str">
        <f t="shared" si="153"/>
        <v>5532110194</v>
      </c>
      <c r="AU209" s="183" t="str">
        <f t="shared" si="154"/>
        <v>9932110194</v>
      </c>
      <c r="AV209" s="183">
        <f t="shared" si="155"/>
        <v>7</v>
      </c>
      <c r="AW209" s="183" t="str">
        <f t="shared" si="156"/>
        <v>7732110194</v>
      </c>
      <c r="AX209" s="147" t="str">
        <f t="shared" si="157"/>
        <v>77432110194</v>
      </c>
      <c r="AY209" s="183">
        <v>0</v>
      </c>
      <c r="AZ209" s="183">
        <v>0</v>
      </c>
      <c r="BA209" s="43" t="str">
        <f t="shared" si="158"/>
        <v>2020-01-01</v>
      </c>
      <c r="BB209" s="43" t="str">
        <f t="shared" si="159"/>
        <v>2020-01-31</v>
      </c>
      <c r="BC209" s="192" t="s">
        <v>90</v>
      </c>
      <c r="BD209" s="44" t="str">
        <f t="shared" si="160"/>
        <v>a32110194</v>
      </c>
      <c r="BE209" s="189"/>
      <c r="BF209" s="189"/>
      <c r="BG209" s="186"/>
      <c r="BH209" s="254"/>
      <c r="BI209" s="254"/>
      <c r="BJ209" s="254"/>
      <c r="BK209" s="254"/>
      <c r="BL209" s="149"/>
      <c r="BM209" s="149"/>
      <c r="BN209" s="149"/>
      <c r="BO209" s="247"/>
      <c r="BP209" s="328"/>
      <c r="BQ209" s="242"/>
      <c r="BR209" s="242"/>
      <c r="BS209" s="242"/>
      <c r="BU209" s="357" t="str">
        <f t="shared" ca="1" si="161"/>
        <v>insert into x_t_invoice (TMP_ID,ID,DT, CLIENT_ID,EXTERNAL_ID,CONTRACT_ID,TOTAL_SUM,CURRENCY,DISCOUNT_TYPE,COMMISSION_TYPE,TYPE,LOYAL_CLIENTS,NDS,NDS_PCT,PERSON_ID) values (s_x_t_invoice.NEXTVAL, 32110194, date'2020-01-01',21210000049,'Б-32110194-1',1210000049,60000,'RUR',7,7,'y_invoice',0,1,20, 77432110194);insert into x_t_person (TMP_ID,ID) values (s_x_t_person.NEXTVAL, 77432110194);insert into x_t_act_internal(TMP_ID,ID,DT,CLIENT_ID,INVOICE_ID,HIDDEN,AMOUNT,EXTERNAL_ID,PAYMENT_TERM_DT,IS_LOYAL,TYPE) values (s_x_t_act_internal.NEXTVAL, 4321101941,date'2020-01-08',21210000049, 32110194    ,1,  60000  ,'43211019411',null, 0,'generic');insert into x_t_act_trans(TMP_ID, ACT_ID, CONSUME_ID, AMOUNT, AMOUNT_NDS, AMOUNT_NSP, NETTING, COMMISSION_TYPE) values (s_x_t_act_trans.NEXTVAL, 4321101941,  5532110194, 60000, 10000,  0,null, 7);insert into x_t_consume (TMP_ID, ID, PARENT_ORDER_ID) values (s_x_t_consume.NEXTVAL, 5532110194,  9932110194);insert into x_t_order(TMP_ID, ID, SERVICE_ID, SERVICE_ORDER_ID, CLIENT_ID) values (s_x_t_order.NEXTVAL, 9932110194,  7,  7732110194,  432110194 );insert into x_mv_oebs_receipts_2(TMP_ID, INVOICE_EID, SUM, DT, DOC_DATE, COMISS_DATE, PAYMENT_NUMBER, SOURCE_TYPE) values (s_x_mv_oebs_receipts_2.NEXTVAL, 'Б-32110194-1', 60000, date'2020-01-31',date'2020-01-31', null, '888432110194' ,'PAYCASH');insert into x_yt_ar_direct_domain_stats (ID,IS_GRAY,DOMAIN,IS_BLACKLIST,SERVICE_ID,COST,BILLING_EXPORT_ID,FROM_DT,TILL_DT,SERVICE_ORDER_ID) values(s_x_yt_ar_direct_domain_stats.NEXTVAL, 0, 'a32110194', 0,7,3330000000,7732110194,  date'2020-01-01',to_date('2020-01-31'||' '||'23:59:59','YYYY-MM-DD HH24:MI:SS'),7732110194);</v>
      </c>
    </row>
    <row r="210" spans="1:73" s="195" customFormat="1" x14ac:dyDescent="0.35">
      <c r="A210" s="127">
        <v>49</v>
      </c>
      <c r="B210" s="178"/>
      <c r="C210" s="42" t="str">
        <f t="shared" si="132"/>
        <v>1210000049</v>
      </c>
      <c r="D210" s="42" t="str">
        <f t="shared" si="133"/>
        <v>1210000049/20</v>
      </c>
      <c r="E210" s="43" t="str">
        <f t="shared" si="134"/>
        <v>2020-01-01</v>
      </c>
      <c r="F210" s="43" t="str">
        <f t="shared" si="135"/>
        <v>2021-01-01</v>
      </c>
      <c r="G210" s="44" t="str">
        <f t="shared" si="136"/>
        <v>21210000049</v>
      </c>
      <c r="H210" s="45">
        <f t="shared" si="167"/>
        <v>2</v>
      </c>
      <c r="I210" s="179">
        <v>3</v>
      </c>
      <c r="J210" s="180">
        <f t="shared" si="162"/>
        <v>32110195</v>
      </c>
      <c r="K210" s="42" t="str">
        <f t="shared" si="137"/>
        <v>Б-32110195-1</v>
      </c>
      <c r="L210" s="43" t="str">
        <f t="shared" si="138"/>
        <v>2020-01-01</v>
      </c>
      <c r="M210" s="42" t="s">
        <v>87</v>
      </c>
      <c r="N210" s="181">
        <f t="shared" si="139"/>
        <v>20000</v>
      </c>
      <c r="O210" s="42" t="s">
        <v>88</v>
      </c>
      <c r="P210" s="179">
        <v>1</v>
      </c>
      <c r="Q210" s="42">
        <v>20</v>
      </c>
      <c r="R210" s="198">
        <v>1</v>
      </c>
      <c r="S210" s="198">
        <v>1</v>
      </c>
      <c r="T210" s="52" t="str">
        <f t="shared" si="141"/>
        <v>4321101951</v>
      </c>
      <c r="U210" s="183" t="str">
        <f t="shared" si="142"/>
        <v>43211019511</v>
      </c>
      <c r="V210" s="42">
        <v>1</v>
      </c>
      <c r="W210" s="43" t="str">
        <f t="shared" ca="1" si="143"/>
        <v>2020-01-01</v>
      </c>
      <c r="X210" s="42"/>
      <c r="Y210" s="185">
        <v>20000</v>
      </c>
      <c r="Z210" s="185">
        <f t="shared" si="169"/>
        <v>3333.3333333333321</v>
      </c>
      <c r="AA210" s="42">
        <v>0</v>
      </c>
      <c r="AB210" s="186" t="s">
        <v>89</v>
      </c>
      <c r="AC210" s="185">
        <f t="shared" si="145"/>
        <v>20000</v>
      </c>
      <c r="AD210" s="45">
        <v>0</v>
      </c>
      <c r="AE210" s="52" t="str">
        <f t="shared" si="168"/>
        <v>432110195</v>
      </c>
      <c r="AF210" s="187">
        <f t="shared" si="164"/>
        <v>16666.666666666668</v>
      </c>
      <c r="AG210" s="252">
        <f>SUM(AF204:AF211)</f>
        <v>200000.41666666666</v>
      </c>
      <c r="AH210" s="58">
        <f t="shared" si="147"/>
        <v>16666.666666666668</v>
      </c>
      <c r="AI210" s="60">
        <f t="shared" si="165"/>
        <v>20000</v>
      </c>
      <c r="AJ210" s="49" t="str">
        <f t="shared" si="149"/>
        <v>2020-01-31</v>
      </c>
      <c r="AK210" s="189" t="str">
        <f t="shared" si="150"/>
        <v>888432110195</v>
      </c>
      <c r="AL210" s="45" t="str">
        <f t="shared" si="151"/>
        <v>12100000491</v>
      </c>
      <c r="AM210" s="190"/>
      <c r="AN210" s="190"/>
      <c r="AO210" s="45" t="s">
        <v>89</v>
      </c>
      <c r="AP210" s="145" t="s">
        <v>89</v>
      </c>
      <c r="AQ210" s="45"/>
      <c r="AR210" s="45"/>
      <c r="AS210" s="191" t="str">
        <f t="shared" si="152"/>
        <v>888432110195</v>
      </c>
      <c r="AT210" s="189" t="str">
        <f t="shared" si="153"/>
        <v>5532110195</v>
      </c>
      <c r="AU210" s="183" t="str">
        <f t="shared" si="154"/>
        <v>9932110195</v>
      </c>
      <c r="AV210" s="183">
        <f t="shared" si="155"/>
        <v>1</v>
      </c>
      <c r="AW210" s="183" t="str">
        <f t="shared" si="156"/>
        <v>7732110195</v>
      </c>
      <c r="AX210" s="147" t="str">
        <f t="shared" si="157"/>
        <v>77432110195</v>
      </c>
      <c r="AY210" s="183">
        <v>0</v>
      </c>
      <c r="AZ210" s="183">
        <v>0</v>
      </c>
      <c r="BA210" s="43" t="str">
        <f t="shared" si="158"/>
        <v>2020-01-01</v>
      </c>
      <c r="BB210" s="43" t="str">
        <f t="shared" si="159"/>
        <v>2020-01-31</v>
      </c>
      <c r="BC210" s="192" t="s">
        <v>90</v>
      </c>
      <c r="BD210" s="44" t="str">
        <f t="shared" si="160"/>
        <v>a32110195</v>
      </c>
      <c r="BE210" s="189"/>
      <c r="BF210" s="189"/>
      <c r="BG210" s="186"/>
      <c r="BH210" s="149"/>
      <c r="BI210" s="149"/>
      <c r="BJ210" s="149"/>
      <c r="BK210" s="149"/>
      <c r="BL210" s="149"/>
      <c r="BM210" s="149"/>
      <c r="BN210" s="149"/>
      <c r="BO210" s="243"/>
      <c r="BP210" s="328"/>
      <c r="BQ210" s="242"/>
      <c r="BR210" s="242"/>
      <c r="BS210" s="242"/>
      <c r="BU210" s="357" t="str">
        <f t="shared" ca="1" si="161"/>
        <v>insert into x_t_invoice (TMP_ID,ID,DT, CLIENT_ID,EXTERNAL_ID,CONTRACT_ID,TOTAL_SUM,CURRENCY,DISCOUNT_TYPE,COMMISSION_TYPE,TYPE,LOYAL_CLIENTS,NDS,NDS_PCT,PERSON_ID) values (s_x_t_invoice.NEXTVAL, 32110195, date'2020-01-01',21210000049,'Б-32110195-1',1210000049,20000,'RUR',1,1,'y_invoice',0,1,20, 77432110195);insert into x_t_person (TMP_ID,ID) values (s_x_t_person.NEXTVAL, 77432110195);insert into x_t_act_internal(TMP_ID,ID,DT,CLIENT_ID,INVOICE_ID,HIDDEN,AMOUNT,EXTERNAL_ID,PAYMENT_TERM_DT,IS_LOYAL,TYPE) values (s_x_t_act_internal.NEXTVAL, 4321101951,date'2020-01-01',21210000049, 32110195    ,1,  20000  ,'43211019511',null, 0,'generic');insert into x_t_act_trans(TMP_ID, ACT_ID, CONSUME_ID, AMOUNT, AMOUNT_NDS, AMOUNT_NSP, NETTING, COMMISSION_TYPE) values (s_x_t_act_trans.NEXTVAL, 4321101951,  5532110195, 20000, 3333.33333333333,  0,null, 1);insert into x_t_consume (TMP_ID, ID, PARENT_ORDER_ID) values (s_x_t_consume.NEXTVAL, 5532110195,  9932110195);insert into x_t_order(TMP_ID, ID, SERVICE_ID, SERVICE_ORDER_ID, CLIENT_ID) values (s_x_t_order.NEXTVAL, 9932110195,  1,  7732110195,  432110195 );insert into x_mv_oebs_receipts_2(TMP_ID, INVOICE_EID, SUM, DT, DOC_DATE, COMISS_DATE, PAYMENT_NUMBER, SOURCE_TYPE) values (s_x_mv_oebs_receipts_2.NEXTVAL, 'Б-32110195-1', 20000, date'2020-01-31',date'2020-01-31', null, '888432110195' ,'PAYCASH');insert into x_yt_ar_direct_domain_stats (ID,IS_GRAY,DOMAIN,IS_BLACKLIST,SERVICE_ID,COST,BILLING_EXPORT_ID,FROM_DT,TILL_DT,SERVICE_ORDER_ID) values(s_x_yt_ar_direct_domain_stats.NEXTVAL, 0, 'a32110195', 0,1,3330000000,7732110195,  date'2020-01-01',to_date('2020-01-31'||' '||'23:59:59','YYYY-MM-DD HH24:MI:SS'),7732110195);</v>
      </c>
    </row>
    <row r="211" spans="1:73" s="215" customFormat="1" ht="15" thickBot="1" x14ac:dyDescent="0.4">
      <c r="A211" s="152">
        <v>49</v>
      </c>
      <c r="B211" s="199"/>
      <c r="C211" s="76" t="str">
        <f t="shared" si="132"/>
        <v>1210000049</v>
      </c>
      <c r="D211" s="76" t="str">
        <f t="shared" si="133"/>
        <v>1210000049/20</v>
      </c>
      <c r="E211" s="77" t="str">
        <f t="shared" si="134"/>
        <v>2020-01-01</v>
      </c>
      <c r="F211" s="77" t="str">
        <f t="shared" si="135"/>
        <v>2021-01-01</v>
      </c>
      <c r="G211" s="78" t="str">
        <f t="shared" si="136"/>
        <v>21210000049</v>
      </c>
      <c r="H211" s="79">
        <f t="shared" si="167"/>
        <v>2</v>
      </c>
      <c r="I211" s="200">
        <v>3</v>
      </c>
      <c r="J211" s="201">
        <f t="shared" si="162"/>
        <v>32110196</v>
      </c>
      <c r="K211" s="76" t="str">
        <f t="shared" si="137"/>
        <v>Б-32110196-1</v>
      </c>
      <c r="L211" s="77" t="str">
        <f t="shared" si="138"/>
        <v>2020-01-01</v>
      </c>
      <c r="M211" s="76" t="s">
        <v>87</v>
      </c>
      <c r="N211" s="202">
        <f t="shared" si="139"/>
        <v>30000</v>
      </c>
      <c r="O211" s="76" t="s">
        <v>88</v>
      </c>
      <c r="P211" s="200">
        <v>1</v>
      </c>
      <c r="Q211" s="76">
        <v>20</v>
      </c>
      <c r="R211" s="201">
        <v>37</v>
      </c>
      <c r="S211" s="201">
        <v>37</v>
      </c>
      <c r="T211" s="81" t="str">
        <f t="shared" si="141"/>
        <v>4321101961</v>
      </c>
      <c r="U211" s="203" t="str">
        <f t="shared" si="142"/>
        <v>43211019611</v>
      </c>
      <c r="V211" s="76">
        <v>1</v>
      </c>
      <c r="W211" s="77" t="str">
        <f t="shared" ca="1" si="143"/>
        <v>2020-01-06</v>
      </c>
      <c r="X211" s="76"/>
      <c r="Y211" s="205">
        <v>30000</v>
      </c>
      <c r="Z211" s="205">
        <f t="shared" si="169"/>
        <v>5000</v>
      </c>
      <c r="AA211" s="76">
        <v>0</v>
      </c>
      <c r="AB211" s="206" t="s">
        <v>89</v>
      </c>
      <c r="AC211" s="205">
        <f t="shared" si="145"/>
        <v>30000</v>
      </c>
      <c r="AD211" s="79">
        <v>0</v>
      </c>
      <c r="AE211" s="81" t="str">
        <f t="shared" si="168"/>
        <v>432110196</v>
      </c>
      <c r="AF211" s="207">
        <f t="shared" si="164"/>
        <v>25000</v>
      </c>
      <c r="AG211" s="208"/>
      <c r="AH211" s="91">
        <f t="shared" si="147"/>
        <v>25000</v>
      </c>
      <c r="AI211" s="93">
        <f t="shared" si="165"/>
        <v>30000</v>
      </c>
      <c r="AJ211" s="83" t="str">
        <f t="shared" si="149"/>
        <v>2020-01-31</v>
      </c>
      <c r="AK211" s="209" t="str">
        <f t="shared" si="150"/>
        <v>888432110196</v>
      </c>
      <c r="AL211" s="79" t="str">
        <f t="shared" si="151"/>
        <v>12100000491</v>
      </c>
      <c r="AM211" s="210"/>
      <c r="AN211" s="210"/>
      <c r="AO211" s="79" t="s">
        <v>89</v>
      </c>
      <c r="AP211" s="169" t="s">
        <v>89</v>
      </c>
      <c r="AQ211" s="79"/>
      <c r="AR211" s="79"/>
      <c r="AS211" s="211" t="str">
        <f t="shared" si="152"/>
        <v>888432110196</v>
      </c>
      <c r="AT211" s="209" t="str">
        <f t="shared" si="153"/>
        <v>5532110196</v>
      </c>
      <c r="AU211" s="203" t="str">
        <f t="shared" si="154"/>
        <v>9932110196</v>
      </c>
      <c r="AV211" s="203">
        <f t="shared" si="155"/>
        <v>37</v>
      </c>
      <c r="AW211" s="203" t="str">
        <f t="shared" si="156"/>
        <v>7732110196</v>
      </c>
      <c r="AX211" s="172" t="str">
        <f t="shared" si="157"/>
        <v>77432110196</v>
      </c>
      <c r="AY211" s="203">
        <v>0</v>
      </c>
      <c r="AZ211" s="203">
        <v>0</v>
      </c>
      <c r="BA211" s="77" t="str">
        <f t="shared" si="158"/>
        <v>2020-01-01</v>
      </c>
      <c r="BB211" s="77" t="str">
        <f t="shared" si="159"/>
        <v>2020-01-31</v>
      </c>
      <c r="BC211" s="212" t="s">
        <v>90</v>
      </c>
      <c r="BD211" s="78" t="str">
        <f t="shared" si="160"/>
        <v>a32110196</v>
      </c>
      <c r="BE211" s="209"/>
      <c r="BF211" s="209"/>
      <c r="BG211" s="206"/>
      <c r="BH211" s="174"/>
      <c r="BI211" s="174"/>
      <c r="BJ211" s="174"/>
      <c r="BK211" s="174"/>
      <c r="BL211" s="174"/>
      <c r="BM211" s="174"/>
      <c r="BN211" s="174"/>
      <c r="BO211" s="213"/>
      <c r="BP211" s="329"/>
      <c r="BQ211" s="202"/>
      <c r="BR211" s="214"/>
      <c r="BS211" s="214"/>
      <c r="BU211" s="358" t="str">
        <f t="shared" ca="1" si="161"/>
        <v>insert into x_t_invoice (TMP_ID,ID,DT, CLIENT_ID,EXTERNAL_ID,CONTRACT_ID,TOTAL_SUM,CURRENCY,DISCOUNT_TYPE,COMMISSION_TYPE,TYPE,LOYAL_CLIENTS,NDS,NDS_PCT,PERSON_ID) values (s_x_t_invoice.NEXTVAL, 32110196, date'2020-01-01',21210000049,'Б-32110196-1',1210000049,30000,'RUR',37,37,'y_invoice',0,1,20, 77432110196);insert into x_t_person (TMP_ID,ID) values (s_x_t_person.NEXTVAL, 77432110196);insert into x_t_act_internal(TMP_ID,ID,DT,CLIENT_ID,INVOICE_ID,HIDDEN,AMOUNT,EXTERNAL_ID,PAYMENT_TERM_DT,IS_LOYAL,TYPE) values (s_x_t_act_internal.NEXTVAL, 4321101961,date'2020-01-06',21210000049, 32110196    ,1,  30000  ,'43211019611',null, 0,'generic');insert into x_t_act_trans(TMP_ID, ACT_ID, CONSUME_ID, AMOUNT, AMOUNT_NDS, AMOUNT_NSP, NETTING, COMMISSION_TYPE) values (s_x_t_act_trans.NEXTVAL, 4321101961,  5532110196, 30000, 5000,  0,null, 37);insert into x_t_consume (TMP_ID, ID, PARENT_ORDER_ID) values (s_x_t_consume.NEXTVAL, 5532110196,  9932110196);insert into x_t_order(TMP_ID, ID, SERVICE_ID, SERVICE_ORDER_ID, CLIENT_ID) values (s_x_t_order.NEXTVAL, 9932110196,  37,  7732110196,  432110196 );insert into x_mv_oebs_receipts_2(TMP_ID, INVOICE_EID, SUM, DT, DOC_DATE, COMISS_DATE, PAYMENT_NUMBER, SOURCE_TYPE) values (s_x_mv_oebs_receipts_2.NEXTVAL, 'Б-32110196-1', 30000, date'2020-01-31',date'2020-01-31', null, '888432110196' ,'PAYCASH');insert into x_yt_ar_direct_domain_stats (ID,IS_GRAY,DOMAIN,IS_BLACKLIST,SERVICE_ID,COST,BILLING_EXPORT_ID,FROM_DT,TILL_DT,SERVICE_ORDER_ID) values(s_x_yt_ar_direct_domain_stats.NEXTVAL, 0, 'a32110196', 0,37,3330000000,7732110196,  date'2020-01-01',to_date('2020-01-31'||' '||'23:59:59','YYYY-MM-DD HH24:MI:SS'),7732110196);</v>
      </c>
    </row>
    <row r="212" spans="1:73" s="195" customFormat="1" x14ac:dyDescent="0.35">
      <c r="A212" s="127">
        <v>50</v>
      </c>
      <c r="B212" s="178"/>
      <c r="C212" s="42" t="str">
        <f t="shared" si="132"/>
        <v>1210000050</v>
      </c>
      <c r="D212" s="42" t="str">
        <f t="shared" si="133"/>
        <v>1210000050/20</v>
      </c>
      <c r="E212" s="43" t="str">
        <f t="shared" si="134"/>
        <v>2020-01-01</v>
      </c>
      <c r="F212" s="43" t="str">
        <f t="shared" si="135"/>
        <v>2021-01-01</v>
      </c>
      <c r="G212" s="44" t="str">
        <f t="shared" si="136"/>
        <v>21210000050</v>
      </c>
      <c r="H212" s="45">
        <f t="shared" si="167"/>
        <v>2</v>
      </c>
      <c r="I212" s="179">
        <v>3</v>
      </c>
      <c r="J212" s="180">
        <f t="shared" si="162"/>
        <v>32110197</v>
      </c>
      <c r="K212" s="42" t="str">
        <f t="shared" si="137"/>
        <v>Б-32110197-1</v>
      </c>
      <c r="L212" s="43" t="str">
        <f t="shared" si="138"/>
        <v>2020-01-01</v>
      </c>
      <c r="M212" s="42" t="s">
        <v>87</v>
      </c>
      <c r="N212" s="181">
        <f t="shared" si="139"/>
        <v>399.5</v>
      </c>
      <c r="O212" s="42" t="s">
        <v>88</v>
      </c>
      <c r="P212" s="179">
        <v>1</v>
      </c>
      <c r="Q212" s="42">
        <v>20</v>
      </c>
      <c r="R212" s="182">
        <f t="shared" ref="R212:R217" si="171">S212</f>
        <v>7</v>
      </c>
      <c r="S212" s="182">
        <v>7</v>
      </c>
      <c r="T212" s="52" t="str">
        <f t="shared" si="141"/>
        <v>4321101971</v>
      </c>
      <c r="U212" s="183" t="str">
        <f t="shared" si="142"/>
        <v>43211019711</v>
      </c>
      <c r="V212" s="42">
        <v>1</v>
      </c>
      <c r="W212" s="43" t="str">
        <f t="shared" ca="1" si="143"/>
        <v>2020-01-03</v>
      </c>
      <c r="X212" s="42"/>
      <c r="Y212" s="185">
        <v>399.5</v>
      </c>
      <c r="Z212" s="185">
        <f>Y212-(Y212/1.2)</f>
        <v>66.583333333333314</v>
      </c>
      <c r="AA212" s="42">
        <v>0</v>
      </c>
      <c r="AB212" s="186" t="s">
        <v>89</v>
      </c>
      <c r="AC212" s="185">
        <f t="shared" si="145"/>
        <v>399.5</v>
      </c>
      <c r="AD212" s="45">
        <v>0</v>
      </c>
      <c r="AE212" s="255" t="str">
        <f>4&amp;J212</f>
        <v>432110197</v>
      </c>
      <c r="AF212" s="187">
        <f t="shared" si="164"/>
        <v>332.91666666666669</v>
      </c>
      <c r="AG212" s="257">
        <f>SUM(AF212:AF213)</f>
        <v>999.58333333333348</v>
      </c>
      <c r="AH212" s="58">
        <f t="shared" si="147"/>
        <v>332.91666666666669</v>
      </c>
      <c r="AI212" s="60">
        <f t="shared" si="165"/>
        <v>399.5</v>
      </c>
      <c r="AJ212" s="49" t="str">
        <f t="shared" si="149"/>
        <v>2020-01-31</v>
      </c>
      <c r="AK212" s="189" t="str">
        <f t="shared" si="150"/>
        <v>888432110197</v>
      </c>
      <c r="AL212" s="45" t="str">
        <f t="shared" si="151"/>
        <v>12100000501</v>
      </c>
      <c r="AM212" s="256" t="str">
        <f>TEXT($F$2,"ГГГГ-ММ-ДД")</f>
        <v>2020-01-01</v>
      </c>
      <c r="AN212" s="190"/>
      <c r="AO212" s="102">
        <v>1</v>
      </c>
      <c r="AP212" s="102" t="str">
        <f>"99"&amp;AE212</f>
        <v>99432110197</v>
      </c>
      <c r="AQ212" s="45"/>
      <c r="AR212" s="45"/>
      <c r="AS212" s="191" t="str">
        <f t="shared" si="152"/>
        <v>888432110197</v>
      </c>
      <c r="AT212" s="189" t="str">
        <f t="shared" si="153"/>
        <v>5532110197</v>
      </c>
      <c r="AU212" s="183" t="str">
        <f t="shared" si="154"/>
        <v>9932110197</v>
      </c>
      <c r="AV212" s="183">
        <f t="shared" si="155"/>
        <v>7</v>
      </c>
      <c r="AW212" s="183" t="str">
        <f t="shared" si="156"/>
        <v>7732110197</v>
      </c>
      <c r="AX212" s="147" t="str">
        <f t="shared" si="157"/>
        <v>77432110197</v>
      </c>
      <c r="AY212" s="183">
        <v>0</v>
      </c>
      <c r="AZ212" s="183">
        <v>0</v>
      </c>
      <c r="BA212" s="43" t="str">
        <f t="shared" si="158"/>
        <v>2020-01-01</v>
      </c>
      <c r="BB212" s="43" t="str">
        <f t="shared" si="159"/>
        <v>2020-01-31</v>
      </c>
      <c r="BC212" s="192" t="s">
        <v>90</v>
      </c>
      <c r="BD212" s="44" t="str">
        <f t="shared" si="160"/>
        <v>a32110197</v>
      </c>
      <c r="BE212" s="189"/>
      <c r="BF212" s="189"/>
      <c r="BG212" s="186"/>
      <c r="BH212" s="149"/>
      <c r="BI212" s="149"/>
      <c r="BJ212" s="149"/>
      <c r="BK212" s="149"/>
      <c r="BL212" s="149"/>
      <c r="BM212" s="149"/>
      <c r="BN212" s="149"/>
      <c r="BO212" s="241" t="s">
        <v>179</v>
      </c>
      <c r="BP212" s="328">
        <v>7</v>
      </c>
      <c r="BQ212" s="242">
        <f>SUM(AF212:AF217)</f>
        <v>158333.75</v>
      </c>
      <c r="BR212" s="242">
        <v>0</v>
      </c>
      <c r="BS212" s="242">
        <f>BR212</f>
        <v>0</v>
      </c>
      <c r="BU212" s="357" t="str">
        <f t="shared" ca="1" si="161"/>
        <v>insert into x_t_contract2(TMP_ID,ID,EXTERNAL_ID,CLIENT_ID) values(s_x_t_contract2.NEXTVAL, 1210000050, '1210000050/20',21210000050);insert into x_t_contract_collateral(TMP_ID,ID,CONTRACT2_ID,DT,IS_SIGNED) values(s_x_t_contract_collateral.NEXTVAL, 12100000501, 1210000050, date'2020-01-01', date'2020-01-01');insert into x_mv_contract_signed_attr (TMP_ID,CONTRACT_ID,COLLATERAL_ID,CODE,VALUE_DT) values (s_x_mv_contract_signed_attr.NEXTVAL, 1210000050, 12100000501,'FINISH_DT' ,date'2021-01-01');insert into x_mv_contract_signed_attr_hist(TMP_ID,VALUE_NUM,UPDATE_DT,CONTRACT2_ID,CODE,CL_DT,STAMP,DT) values(s_x_mv_contract_signed_attr_hist.NEXTVAL, 1, date'2020-01-01', 1210000050,'FIRM',date'2020-01-01',888432110197,date'2020-01-01');insert into x_mv_contract_signed_attr_hist(TMP_ID,VALUE_NUM,UPDATE_DT,CONTRACT2_ID,CODE,CL_DT,STAMP,DT) values(s_x_mv_contract_signed_attr_hist.NEXTVAL, 2, date'2020-01-01', 1210000050,'WHOLESALE_AGENT_PREMIUM_AWARDS_SCALE_TYPE',date'2020-01-01',888432110197,date'2020-01-01');insert into x_mv_contract_signed_attr_hist(TMP_ID,VALUE_NUM,UPDATE_DT,CONTRACT2_ID,CODE,CL_DT,STAMP,DT) values(s_x_mv_contract_signed_attr_hist.NEXTVAL, 3, date'2020-01-01', 1210000050,'PAYMENT_TYPE',date'2020-01-01',888432110197,date'2020-01-01');insert into x_t_invoice (TMP_ID,ID,DT, CLIENT_ID,EXTERNAL_ID,CONTRACT_ID,TOTAL_SUM,CURRENCY,DISCOUNT_TYPE,COMMISSION_TYPE,TYPE,LOYAL_CLIENTS,NDS,NDS_PCT,PERSON_ID) values (s_x_t_invoice.NEXTVAL, 32110197, date'2020-01-01',21210000050,'Б-32110197-1',1210000050,399.5,'RUR',7,7,'y_invoice',0,1,20, 77432110197);insert into x_t_person (TMP_ID,ID) values (s_x_t_person.NEXTVAL, 77432110197);insert into x_t_act_internal(TMP_ID,ID,DT,CLIENT_ID,INVOICE_ID,HIDDEN,AMOUNT,EXTERNAL_ID,PAYMENT_TERM_DT,IS_LOYAL,TYPE) values (s_x_t_act_internal.NEXTVAL, 4321101971,date'2020-01-03',21210000050, 32110197    ,1,  399.5  ,'43211019711',null, 0,'generic');insert into x_t_act_trans(TMP_ID, ACT_ID, CONSUME_ID, AMOUNT, AMOUNT_NDS, AMOUNT_NSP, NETTING, COMMISSION_TYPE) values (s_x_t_act_trans.NEXTVAL, 4321101971,  5532110197, 399.5, 66.5833333333333,  0,null, 7);insert into x_t_consume (TMP_ID, ID, PARENT_ORDER_ID) values (s_x_t_consume.NEXTVAL, 5532110197,  9932110197);insert into x_t_order(TMP_ID, ID, SERVICE_ID, SERVICE_ORDER_ID, CLIENT_ID) values (s_x_t_order.NEXTVAL, 9932110197,  7,  7732110197,  432110197 );insert into x_mv_oebs_receipts_2(TMP_ID, INVOICE_EID, SUM, DT, DOC_DATE, COMISS_DATE, PAYMENT_NUMBER, SOURCE_TYPE) values (s_x_mv_oebs_receipts_2.NEXTVAL, 'Б-32110197-1', 399.5, date'2020-01-31',date'2020-01-31', null, '888432110197' ,'PAYCASH');insert into x_mv_ui_contract_apex (TMP_ID,CONTRACT_ID,CONTRACT_EID,DT,FINISH_DT,CLIENT_ID,AGENCY_ID) values (s_x_mv_ui_contract_apex.NEXTVAL, 1210000050, '1210000050/20',date'2020-01-01', null,99432110197,21210000050 );insert into x_mv_contract_signed_attr (TMP_ID,CONTRACT_ID,COLLATERAL_ID,CODE,KEY_NUM,COLLATERAL_DT,VALUE_NUM) values (s_x_mv_contract_signed_attr.NEXTVAL, 1210000050, 12100000501,'BRAND_CLIENTS' , 432110197, date'2020-01-01',  1);insert into x_yt_ar_direct_domain_stats (ID,IS_GRAY,DOMAIN,IS_BLACKLIST,SERVICE_ID,COST,BILLING_EXPORT_ID,FROM_DT,TILL_DT,SERVICE_ORDER_ID) values(s_x_yt_ar_direct_domain_stats.NEXTVAL, 0, 'a32110197', 0,7,3330000000,7732110197,  date'2020-01-01',to_date('2020-01-31'||' '||'23:59:59','YYYY-MM-DD HH24:MI:SS'),7732110197);</v>
      </c>
    </row>
    <row r="213" spans="1:73" s="195" customFormat="1" x14ac:dyDescent="0.35">
      <c r="A213" s="127">
        <v>50</v>
      </c>
      <c r="B213" s="178"/>
      <c r="C213" s="42" t="str">
        <f t="shared" si="132"/>
        <v>1210000050</v>
      </c>
      <c r="D213" s="42" t="str">
        <f t="shared" si="133"/>
        <v>1210000050/20</v>
      </c>
      <c r="E213" s="43" t="str">
        <f t="shared" si="134"/>
        <v>2020-01-01</v>
      </c>
      <c r="F213" s="43" t="str">
        <f t="shared" si="135"/>
        <v>2021-01-01</v>
      </c>
      <c r="G213" s="44" t="str">
        <f t="shared" si="136"/>
        <v>21210000050</v>
      </c>
      <c r="H213" s="45">
        <f t="shared" si="167"/>
        <v>2</v>
      </c>
      <c r="I213" s="179">
        <v>3</v>
      </c>
      <c r="J213" s="180">
        <f t="shared" si="162"/>
        <v>32110198</v>
      </c>
      <c r="K213" s="42" t="str">
        <f t="shared" si="137"/>
        <v>Б-32110198-1</v>
      </c>
      <c r="L213" s="43" t="str">
        <f t="shared" si="138"/>
        <v>2020-01-01</v>
      </c>
      <c r="M213" s="42" t="s">
        <v>87</v>
      </c>
      <c r="N213" s="181">
        <f t="shared" si="139"/>
        <v>800</v>
      </c>
      <c r="O213" s="42" t="s">
        <v>88</v>
      </c>
      <c r="P213" s="179">
        <v>1</v>
      </c>
      <c r="Q213" s="42">
        <v>20</v>
      </c>
      <c r="R213" s="182">
        <f t="shared" si="171"/>
        <v>7</v>
      </c>
      <c r="S213" s="182">
        <v>7</v>
      </c>
      <c r="T213" s="52" t="str">
        <f t="shared" si="141"/>
        <v>4321101981</v>
      </c>
      <c r="U213" s="183" t="str">
        <f t="shared" si="142"/>
        <v>43211019811</v>
      </c>
      <c r="V213" s="42">
        <v>1</v>
      </c>
      <c r="W213" s="43" t="str">
        <f t="shared" ca="1" si="143"/>
        <v>2020-01-08</v>
      </c>
      <c r="X213" s="42"/>
      <c r="Y213" s="185">
        <v>800</v>
      </c>
      <c r="Z213" s="185">
        <f t="shared" si="169"/>
        <v>133.33333333333326</v>
      </c>
      <c r="AA213" s="42">
        <v>0</v>
      </c>
      <c r="AB213" s="186" t="s">
        <v>89</v>
      </c>
      <c r="AC213" s="185">
        <f t="shared" si="145"/>
        <v>800</v>
      </c>
      <c r="AD213" s="45">
        <v>0</v>
      </c>
      <c r="AE213" s="255" t="str">
        <f>4&amp;J213</f>
        <v>432110198</v>
      </c>
      <c r="AF213" s="187">
        <f t="shared" si="164"/>
        <v>666.66666666666674</v>
      </c>
      <c r="AG213" s="240"/>
      <c r="AH213" s="58">
        <f t="shared" si="147"/>
        <v>666.66666666666674</v>
      </c>
      <c r="AI213" s="60">
        <f t="shared" si="165"/>
        <v>800</v>
      </c>
      <c r="AJ213" s="49" t="str">
        <f t="shared" si="149"/>
        <v>2020-01-31</v>
      </c>
      <c r="AK213" s="189" t="str">
        <f t="shared" si="150"/>
        <v>888432110198</v>
      </c>
      <c r="AL213" s="45" t="str">
        <f t="shared" si="151"/>
        <v>12100000501</v>
      </c>
      <c r="AM213" s="256" t="str">
        <f>TEXT($F$2,"ГГГГ-ММ-ДД")</f>
        <v>2020-01-01</v>
      </c>
      <c r="AN213" s="190"/>
      <c r="AO213" s="102">
        <v>1</v>
      </c>
      <c r="AP213" s="102" t="str">
        <f>AP212</f>
        <v>99432110197</v>
      </c>
      <c r="AQ213" s="45"/>
      <c r="AR213" s="45"/>
      <c r="AS213" s="191" t="str">
        <f t="shared" si="152"/>
        <v>888432110198</v>
      </c>
      <c r="AT213" s="189" t="str">
        <f t="shared" si="153"/>
        <v>5532110198</v>
      </c>
      <c r="AU213" s="183" t="str">
        <f t="shared" si="154"/>
        <v>9932110198</v>
      </c>
      <c r="AV213" s="183">
        <f t="shared" si="155"/>
        <v>7</v>
      </c>
      <c r="AW213" s="183" t="str">
        <f t="shared" si="156"/>
        <v>7732110198</v>
      </c>
      <c r="AX213" s="147" t="str">
        <f t="shared" si="157"/>
        <v>77432110198</v>
      </c>
      <c r="AY213" s="183">
        <v>0</v>
      </c>
      <c r="AZ213" s="183">
        <v>0</v>
      </c>
      <c r="BA213" s="43" t="str">
        <f t="shared" si="158"/>
        <v>2020-01-01</v>
      </c>
      <c r="BB213" s="43" t="str">
        <f t="shared" si="159"/>
        <v>2020-01-31</v>
      </c>
      <c r="BC213" s="192" t="s">
        <v>90</v>
      </c>
      <c r="BD213" s="44" t="str">
        <f t="shared" si="160"/>
        <v>a32110198</v>
      </c>
      <c r="BE213" s="189"/>
      <c r="BF213" s="189"/>
      <c r="BG213" s="186"/>
      <c r="BH213" s="149"/>
      <c r="BI213" s="149"/>
      <c r="BJ213" s="149"/>
      <c r="BK213" s="149"/>
      <c r="BL213" s="149"/>
      <c r="BM213" s="149"/>
      <c r="BN213" s="149"/>
      <c r="BO213" s="243" t="s">
        <v>180</v>
      </c>
      <c r="BP213" s="328">
        <v>1</v>
      </c>
      <c r="BQ213" s="242">
        <f>AF218</f>
        <v>16666.666666666668</v>
      </c>
      <c r="BR213" s="242">
        <f>BQ213*0.13</f>
        <v>2166.666666666667</v>
      </c>
      <c r="BS213" s="242">
        <f>BR213</f>
        <v>2166.666666666667</v>
      </c>
      <c r="BU213" s="357" t="str">
        <f t="shared" ca="1" si="161"/>
        <v>insert into x_t_invoice (TMP_ID,ID,DT, CLIENT_ID,EXTERNAL_ID,CONTRACT_ID,TOTAL_SUM,CURRENCY,DISCOUNT_TYPE,COMMISSION_TYPE,TYPE,LOYAL_CLIENTS,NDS,NDS_PCT,PERSON_ID) values (s_x_t_invoice.NEXTVAL, 32110198, date'2020-01-01',21210000050,'Б-32110198-1',1210000050,800,'RUR',7,7,'y_invoice',0,1,20, 77432110198);insert into x_t_person (TMP_ID,ID) values (s_x_t_person.NEXTVAL, 77432110198);insert into x_t_act_internal(TMP_ID,ID,DT,CLIENT_ID,INVOICE_ID,HIDDEN,AMOUNT,EXTERNAL_ID,PAYMENT_TERM_DT,IS_LOYAL,TYPE) values (s_x_t_act_internal.NEXTVAL, 4321101981,date'2020-01-08',21210000050, 32110198    ,1,  800  ,'43211019811',null, 0,'generic');insert into x_t_act_trans(TMP_ID, ACT_ID, CONSUME_ID, AMOUNT, AMOUNT_NDS, AMOUNT_NSP, NETTING, COMMISSION_TYPE) values (s_x_t_act_trans.NEXTVAL, 4321101981,  5532110198, 800, 133.333333333333,  0,null, 7);insert into x_t_consume (TMP_ID, ID, PARENT_ORDER_ID) values (s_x_t_consume.NEXTVAL, 5532110198,  9932110198);insert into x_t_order(TMP_ID, ID, SERVICE_ID, SERVICE_ORDER_ID, CLIENT_ID) values (s_x_t_order.NEXTVAL, 9932110198,  7,  7732110198,  432110198 );insert into x_mv_oebs_receipts_2(TMP_ID, INVOICE_EID, SUM, DT, DOC_DATE, COMISS_DATE, PAYMENT_NUMBER, SOURCE_TYPE) values (s_x_mv_oebs_receipts_2.NEXTVAL, 'Б-32110198-1', 800, date'2020-01-31',date'2020-01-31', null, '888432110198' ,'PAYCASH');insert into x_mv_contract_signed_attr (TMP_ID,CONTRACT_ID,COLLATERAL_ID,CODE,KEY_NUM,COLLATERAL_DT,VALUE_NUM) values (s_x_mv_contract_signed_attr.NEXTVAL, 1210000050, 12100000501,'BRAND_CLIENTS' , 432110198, date'2020-01-01',  1);insert into x_yt_ar_direct_domain_stats (ID,IS_GRAY,DOMAIN,IS_BLACKLIST,SERVICE_ID,COST,BILLING_EXPORT_ID,FROM_DT,TILL_DT,SERVICE_ORDER_ID) values(s_x_yt_ar_direct_domain_stats.NEXTVAL, 0, 'a32110198', 0,7,3330000000,7732110198,  date'2020-01-01',to_date('2020-01-31'||' '||'23:59:59','YYYY-MM-DD HH24:MI:SS'),7732110198);</v>
      </c>
    </row>
    <row r="214" spans="1:73" s="195" customFormat="1" x14ac:dyDescent="0.35">
      <c r="A214" s="127">
        <v>50</v>
      </c>
      <c r="B214" s="178"/>
      <c r="C214" s="42" t="str">
        <f t="shared" si="132"/>
        <v>1210000050</v>
      </c>
      <c r="D214" s="42" t="str">
        <f t="shared" si="133"/>
        <v>1210000050/20</v>
      </c>
      <c r="E214" s="43" t="str">
        <f t="shared" si="134"/>
        <v>2020-01-01</v>
      </c>
      <c r="F214" s="43" t="str">
        <f t="shared" si="135"/>
        <v>2021-01-01</v>
      </c>
      <c r="G214" s="44" t="str">
        <f t="shared" si="136"/>
        <v>21210000050</v>
      </c>
      <c r="H214" s="45">
        <f t="shared" si="167"/>
        <v>2</v>
      </c>
      <c r="I214" s="179">
        <v>3</v>
      </c>
      <c r="J214" s="180">
        <f t="shared" si="162"/>
        <v>32110199</v>
      </c>
      <c r="K214" s="42" t="str">
        <f t="shared" si="137"/>
        <v>Б-32110199-1</v>
      </c>
      <c r="L214" s="43" t="str">
        <f t="shared" si="138"/>
        <v>2020-01-01</v>
      </c>
      <c r="M214" s="42" t="s">
        <v>87</v>
      </c>
      <c r="N214" s="181">
        <f t="shared" si="139"/>
        <v>34400</v>
      </c>
      <c r="O214" s="42" t="s">
        <v>88</v>
      </c>
      <c r="P214" s="179">
        <v>1</v>
      </c>
      <c r="Q214" s="42">
        <v>20</v>
      </c>
      <c r="R214" s="182">
        <f t="shared" si="171"/>
        <v>7</v>
      </c>
      <c r="S214" s="182">
        <v>7</v>
      </c>
      <c r="T214" s="52" t="str">
        <f t="shared" si="141"/>
        <v>4321101991</v>
      </c>
      <c r="U214" s="183" t="str">
        <f t="shared" si="142"/>
        <v>43211019911</v>
      </c>
      <c r="V214" s="42">
        <v>1</v>
      </c>
      <c r="W214" s="43" t="str">
        <f t="shared" ca="1" si="143"/>
        <v>2020-01-06</v>
      </c>
      <c r="X214" s="42"/>
      <c r="Y214" s="185">
        <v>34400</v>
      </c>
      <c r="Z214" s="185">
        <f t="shared" si="169"/>
        <v>5733.3333333333321</v>
      </c>
      <c r="AA214" s="42">
        <v>0</v>
      </c>
      <c r="AB214" s="186" t="s">
        <v>89</v>
      </c>
      <c r="AC214" s="185">
        <f t="shared" si="145"/>
        <v>34400</v>
      </c>
      <c r="AD214" s="45">
        <v>0</v>
      </c>
      <c r="AE214" s="52" t="str">
        <f>4&amp;J214</f>
        <v>432110199</v>
      </c>
      <c r="AF214" s="187">
        <f t="shared" si="164"/>
        <v>28666.666666666668</v>
      </c>
      <c r="AG214" s="240"/>
      <c r="AH214" s="58">
        <f t="shared" si="147"/>
        <v>28666.666666666668</v>
      </c>
      <c r="AI214" s="60">
        <f t="shared" si="165"/>
        <v>34400</v>
      </c>
      <c r="AJ214" s="49" t="str">
        <f t="shared" si="149"/>
        <v>2020-01-31</v>
      </c>
      <c r="AK214" s="189" t="str">
        <f t="shared" si="150"/>
        <v>888432110199</v>
      </c>
      <c r="AL214" s="45" t="str">
        <f t="shared" si="151"/>
        <v>12100000501</v>
      </c>
      <c r="AM214" s="190"/>
      <c r="AN214" s="190"/>
      <c r="AO214" s="45" t="s">
        <v>89</v>
      </c>
      <c r="AP214" s="145" t="s">
        <v>89</v>
      </c>
      <c r="AQ214" s="45"/>
      <c r="AR214" s="45"/>
      <c r="AS214" s="191" t="str">
        <f t="shared" si="152"/>
        <v>888432110199</v>
      </c>
      <c r="AT214" s="189" t="str">
        <f t="shared" si="153"/>
        <v>5532110199</v>
      </c>
      <c r="AU214" s="183" t="str">
        <f t="shared" si="154"/>
        <v>9932110199</v>
      </c>
      <c r="AV214" s="183">
        <f t="shared" si="155"/>
        <v>7</v>
      </c>
      <c r="AW214" s="183" t="str">
        <f t="shared" si="156"/>
        <v>7732110199</v>
      </c>
      <c r="AX214" s="147" t="str">
        <f t="shared" si="157"/>
        <v>77432110199</v>
      </c>
      <c r="AY214" s="183">
        <v>0</v>
      </c>
      <c r="AZ214" s="183">
        <v>0</v>
      </c>
      <c r="BA214" s="43" t="str">
        <f t="shared" si="158"/>
        <v>2020-01-01</v>
      </c>
      <c r="BB214" s="43" t="str">
        <f t="shared" si="159"/>
        <v>2020-01-31</v>
      </c>
      <c r="BC214" s="192" t="s">
        <v>90</v>
      </c>
      <c r="BD214" s="44" t="str">
        <f t="shared" si="160"/>
        <v>a32110199</v>
      </c>
      <c r="BE214" s="189"/>
      <c r="BF214" s="189"/>
      <c r="BG214" s="186"/>
      <c r="BH214" s="149"/>
      <c r="BI214" s="149"/>
      <c r="BJ214" s="149"/>
      <c r="BK214" s="149"/>
      <c r="BL214" s="149"/>
      <c r="BM214" s="149"/>
      <c r="BN214" s="149"/>
      <c r="BO214" s="243" t="s">
        <v>182</v>
      </c>
      <c r="BP214" s="328">
        <v>37</v>
      </c>
      <c r="BQ214" s="242">
        <f>AF219</f>
        <v>25000</v>
      </c>
      <c r="BR214" s="242">
        <f>BQ214*0.11</f>
        <v>2750</v>
      </c>
      <c r="BS214" s="242">
        <f>BR214</f>
        <v>2750</v>
      </c>
      <c r="BU214" s="357" t="str">
        <f t="shared" ca="1" si="161"/>
        <v>insert into x_t_invoice (TMP_ID,ID,DT, CLIENT_ID,EXTERNAL_ID,CONTRACT_ID,TOTAL_SUM,CURRENCY,DISCOUNT_TYPE,COMMISSION_TYPE,TYPE,LOYAL_CLIENTS,NDS,NDS_PCT,PERSON_ID) values (s_x_t_invoice.NEXTVAL, 32110199, date'2020-01-01',21210000050,'Б-32110199-1',1210000050,34400,'RUR',7,7,'y_invoice',0,1,20, 77432110199);insert into x_t_person (TMP_ID,ID) values (s_x_t_person.NEXTVAL, 77432110199);insert into x_t_act_internal(TMP_ID,ID,DT,CLIENT_ID,INVOICE_ID,HIDDEN,AMOUNT,EXTERNAL_ID,PAYMENT_TERM_DT,IS_LOYAL,TYPE) values (s_x_t_act_internal.NEXTVAL, 4321101991,date'2020-01-06',21210000050, 32110199    ,1,  34400  ,'43211019911',null, 0,'generic');insert into x_t_act_trans(TMP_ID, ACT_ID, CONSUME_ID, AMOUNT, AMOUNT_NDS, AMOUNT_NSP, NETTING, COMMISSION_TYPE) values (s_x_t_act_trans.NEXTVAL, 4321101991,  5532110199, 34400, 5733.33333333333,  0,null, 7);insert into x_t_consume (TMP_ID, ID, PARENT_ORDER_ID) values (s_x_t_consume.NEXTVAL, 5532110199,  9932110199);insert into x_t_order(TMP_ID, ID, SERVICE_ID, SERVICE_ORDER_ID, CLIENT_ID) values (s_x_t_order.NEXTVAL, 9932110199,  7,  7732110199,  432110199 );insert into x_mv_oebs_receipts_2(TMP_ID, INVOICE_EID, SUM, DT, DOC_DATE, COMISS_DATE, PAYMENT_NUMBER, SOURCE_TYPE) values (s_x_mv_oebs_receipts_2.NEXTVAL, 'Б-32110199-1', 34400, date'2020-01-31',date'2020-01-31', null, '888432110199' ,'PAYCASH');insert into x_yt_ar_direct_domain_stats (ID,IS_GRAY,DOMAIN,IS_BLACKLIST,SERVICE_ID,COST,BILLING_EXPORT_ID,FROM_DT,TILL_DT,SERVICE_ORDER_ID) values(s_x_yt_ar_direct_domain_stats.NEXTVAL, 0, 'a32110199', 0,7,3330000000,7732110199,  date'2020-01-01',to_date('2020-01-31'||' '||'23:59:59','YYYY-MM-DD HH24:MI:SS'),7732110199);</v>
      </c>
    </row>
    <row r="215" spans="1:73" s="195" customFormat="1" x14ac:dyDescent="0.35">
      <c r="A215" s="127">
        <v>50</v>
      </c>
      <c r="B215" s="178"/>
      <c r="C215" s="42" t="str">
        <f t="shared" si="132"/>
        <v>1210000050</v>
      </c>
      <c r="D215" s="42" t="str">
        <f t="shared" si="133"/>
        <v>1210000050/20</v>
      </c>
      <c r="E215" s="43" t="str">
        <f t="shared" si="134"/>
        <v>2020-01-01</v>
      </c>
      <c r="F215" s="43" t="str">
        <f t="shared" si="135"/>
        <v>2021-01-01</v>
      </c>
      <c r="G215" s="44" t="str">
        <f t="shared" si="136"/>
        <v>21210000050</v>
      </c>
      <c r="H215" s="45">
        <f t="shared" si="167"/>
        <v>2</v>
      </c>
      <c r="I215" s="179">
        <v>3</v>
      </c>
      <c r="J215" s="180">
        <f t="shared" si="162"/>
        <v>32110200</v>
      </c>
      <c r="K215" s="42" t="str">
        <f t="shared" si="137"/>
        <v>Б-32110200-1</v>
      </c>
      <c r="L215" s="43" t="str">
        <f t="shared" si="138"/>
        <v>2020-01-01</v>
      </c>
      <c r="M215" s="42" t="s">
        <v>87</v>
      </c>
      <c r="N215" s="181">
        <f t="shared" si="139"/>
        <v>34400</v>
      </c>
      <c r="O215" s="42" t="s">
        <v>88</v>
      </c>
      <c r="P215" s="179">
        <v>1</v>
      </c>
      <c r="Q215" s="42">
        <v>20</v>
      </c>
      <c r="R215" s="182">
        <f t="shared" si="171"/>
        <v>7</v>
      </c>
      <c r="S215" s="182">
        <v>7</v>
      </c>
      <c r="T215" s="52" t="str">
        <f t="shared" si="141"/>
        <v>4321102001</v>
      </c>
      <c r="U215" s="183" t="str">
        <f t="shared" si="142"/>
        <v>43211020011</v>
      </c>
      <c r="V215" s="42">
        <v>1</v>
      </c>
      <c r="W215" s="43" t="str">
        <f t="shared" ca="1" si="143"/>
        <v>2020-01-05</v>
      </c>
      <c r="X215" s="42"/>
      <c r="Y215" s="185">
        <v>34400</v>
      </c>
      <c r="Z215" s="185">
        <f t="shared" si="169"/>
        <v>5733.3333333333321</v>
      </c>
      <c r="AA215" s="42">
        <v>0</v>
      </c>
      <c r="AB215" s="186" t="s">
        <v>89</v>
      </c>
      <c r="AC215" s="185">
        <f t="shared" si="145"/>
        <v>34400</v>
      </c>
      <c r="AD215" s="45">
        <v>0</v>
      </c>
      <c r="AE215" s="52" t="str">
        <f>4&amp;J215</f>
        <v>432110200</v>
      </c>
      <c r="AF215" s="187">
        <f t="shared" si="164"/>
        <v>28666.666666666668</v>
      </c>
      <c r="AG215" s="240"/>
      <c r="AH215" s="58">
        <f t="shared" si="147"/>
        <v>28666.666666666668</v>
      </c>
      <c r="AI215" s="60">
        <f t="shared" si="165"/>
        <v>34400</v>
      </c>
      <c r="AJ215" s="49" t="str">
        <f t="shared" si="149"/>
        <v>2020-01-31</v>
      </c>
      <c r="AK215" s="189" t="str">
        <f t="shared" si="150"/>
        <v>888432110200</v>
      </c>
      <c r="AL215" s="45" t="str">
        <f t="shared" si="151"/>
        <v>12100000501</v>
      </c>
      <c r="AM215" s="190"/>
      <c r="AN215" s="190"/>
      <c r="AO215" s="45" t="s">
        <v>89</v>
      </c>
      <c r="AP215" s="145" t="s">
        <v>89</v>
      </c>
      <c r="AQ215" s="45"/>
      <c r="AR215" s="45"/>
      <c r="AS215" s="191" t="str">
        <f t="shared" si="152"/>
        <v>888432110200</v>
      </c>
      <c r="AT215" s="189" t="str">
        <f t="shared" si="153"/>
        <v>5532110200</v>
      </c>
      <c r="AU215" s="183" t="str">
        <f t="shared" si="154"/>
        <v>9932110200</v>
      </c>
      <c r="AV215" s="183">
        <f t="shared" si="155"/>
        <v>7</v>
      </c>
      <c r="AW215" s="183" t="str">
        <f t="shared" si="156"/>
        <v>7732110200</v>
      </c>
      <c r="AX215" s="147" t="str">
        <f t="shared" si="157"/>
        <v>77432110200</v>
      </c>
      <c r="AY215" s="183">
        <v>0</v>
      </c>
      <c r="AZ215" s="183">
        <v>0</v>
      </c>
      <c r="BA215" s="43" t="str">
        <f t="shared" si="158"/>
        <v>2020-01-01</v>
      </c>
      <c r="BB215" s="43" t="str">
        <f t="shared" si="159"/>
        <v>2020-01-31</v>
      </c>
      <c r="BC215" s="192" t="s">
        <v>90</v>
      </c>
      <c r="BD215" s="44" t="str">
        <f t="shared" si="160"/>
        <v>a32110200</v>
      </c>
      <c r="BE215" s="189"/>
      <c r="BF215" s="189"/>
      <c r="BG215" s="186"/>
      <c r="BH215" s="149"/>
      <c r="BI215" s="149"/>
      <c r="BJ215" s="149"/>
      <c r="BK215" s="149"/>
      <c r="BL215" s="149"/>
      <c r="BM215" s="149"/>
      <c r="BN215" s="149"/>
      <c r="BO215" s="330"/>
      <c r="BP215" s="330"/>
      <c r="BU215" s="357" t="str">
        <f t="shared" ca="1" si="161"/>
        <v>insert into x_t_invoice (TMP_ID,ID,DT, CLIENT_ID,EXTERNAL_ID,CONTRACT_ID,TOTAL_SUM,CURRENCY,DISCOUNT_TYPE,COMMISSION_TYPE,TYPE,LOYAL_CLIENTS,NDS,NDS_PCT,PERSON_ID) values (s_x_t_invoice.NEXTVAL, 32110200, date'2020-01-01',21210000050,'Б-32110200-1',1210000050,34400,'RUR',7,7,'y_invoice',0,1,20, 77432110200);insert into x_t_person (TMP_ID,ID) values (s_x_t_person.NEXTVAL, 77432110200);insert into x_t_act_internal(TMP_ID,ID,DT,CLIENT_ID,INVOICE_ID,HIDDEN,AMOUNT,EXTERNAL_ID,PAYMENT_TERM_DT,IS_LOYAL,TYPE) values (s_x_t_act_internal.NEXTVAL, 4321102001,date'2020-01-05',21210000050, 32110200    ,1,  34400  ,'43211020011',null, 0,'generic');insert into x_t_act_trans(TMP_ID, ACT_ID, CONSUME_ID, AMOUNT, AMOUNT_NDS, AMOUNT_NSP, NETTING, COMMISSION_TYPE) values (s_x_t_act_trans.NEXTVAL, 4321102001,  5532110200, 34400, 5733.33333333333,  0,null, 7);insert into x_t_consume (TMP_ID, ID, PARENT_ORDER_ID) values (s_x_t_consume.NEXTVAL, 5532110200,  9932110200);insert into x_t_order(TMP_ID, ID, SERVICE_ID, SERVICE_ORDER_ID, CLIENT_ID) values (s_x_t_order.NEXTVAL, 9932110200,  7,  7732110200,  432110200 );insert into x_mv_oebs_receipts_2(TMP_ID, INVOICE_EID, SUM, DT, DOC_DATE, COMISS_DATE, PAYMENT_NUMBER, SOURCE_TYPE) values (s_x_mv_oebs_receipts_2.NEXTVAL, 'Б-32110200-1', 34400, date'2020-01-31',date'2020-01-31', null, '888432110200' ,'PAYCASH');insert into x_yt_ar_direct_domain_stats (ID,IS_GRAY,DOMAIN,IS_BLACKLIST,SERVICE_ID,COST,BILLING_EXPORT_ID,FROM_DT,TILL_DT,SERVICE_ORDER_ID) values(s_x_yt_ar_direct_domain_stats.NEXTVAL, 0, 'a32110200', 0,7,3330000000,7732110200,  date'2020-01-01',to_date('2020-01-31'||' '||'23:59:59','YYYY-MM-DD HH24:MI:SS'),7732110200);</v>
      </c>
    </row>
    <row r="216" spans="1:73" s="195" customFormat="1" ht="15" thickBot="1" x14ac:dyDescent="0.4">
      <c r="A216" s="127">
        <v>50</v>
      </c>
      <c r="B216" s="178"/>
      <c r="C216" s="42" t="str">
        <f t="shared" ref="C216:C279" si="172">$H$2&amp;$C$2&amp;$D$2&amp;"00000"&amp;A216</f>
        <v>1210000050</v>
      </c>
      <c r="D216" s="42" t="str">
        <f t="shared" ref="D216:D279" si="173">C216&amp;"/"&amp;MID(YEAR($F$2),3,2)</f>
        <v>1210000050/20</v>
      </c>
      <c r="E216" s="43" t="str">
        <f t="shared" ref="E216:E279" si="174">TEXT(DATE(YEAR($F$2),MONTH($F$2),1),"ГГГГ-ММ-ДД")</f>
        <v>2020-01-01</v>
      </c>
      <c r="F216" s="43" t="str">
        <f t="shared" ref="F216:F279" si="175">TEXT(DATE(YEAR($F$2)+1,MONTH($F$2),1),"ГГГГ-ММ-ДД")</f>
        <v>2021-01-01</v>
      </c>
      <c r="G216" s="44" t="str">
        <f t="shared" ref="G216:G279" si="176">$I$2&amp;C216</f>
        <v>21210000050</v>
      </c>
      <c r="H216" s="45">
        <f t="shared" si="167"/>
        <v>2</v>
      </c>
      <c r="I216" s="179">
        <v>3</v>
      </c>
      <c r="J216" s="180">
        <f t="shared" si="162"/>
        <v>32110201</v>
      </c>
      <c r="K216" s="42" t="str">
        <f t="shared" ref="K216:K279" si="177">"Б-"&amp;J216&amp;"-1"</f>
        <v>Б-32110201-1</v>
      </c>
      <c r="L216" s="43" t="str">
        <f t="shared" ref="L216:L233" si="178">TEXT(DATE(YEAR($F$2),MONTH($F$2),1),"ГГГГ-ММ-ДД")</f>
        <v>2020-01-01</v>
      </c>
      <c r="M216" s="42" t="s">
        <v>87</v>
      </c>
      <c r="N216" s="181">
        <f t="shared" ref="N216:N279" si="179">Y216</f>
        <v>60000.5</v>
      </c>
      <c r="O216" s="42" t="s">
        <v>88</v>
      </c>
      <c r="P216" s="179">
        <v>1</v>
      </c>
      <c r="Q216" s="42">
        <v>20</v>
      </c>
      <c r="R216" s="182">
        <f t="shared" si="171"/>
        <v>7</v>
      </c>
      <c r="S216" s="182">
        <v>7</v>
      </c>
      <c r="T216" s="52" t="str">
        <f t="shared" ref="T216:T279" si="180">$K$2&amp;J216&amp;"1"</f>
        <v>4321102011</v>
      </c>
      <c r="U216" s="183" t="str">
        <f t="shared" ref="U216:U279" si="181">T216&amp;1</f>
        <v>43211020111</v>
      </c>
      <c r="V216" s="42">
        <v>1</v>
      </c>
      <c r="W216" s="43" t="str">
        <f t="shared" ref="W216:W233" ca="1" si="182">TEXT(DATE(YEAR($F$2),MONTH($F$2),RANDBETWEEN(1,9)),"ГГГГ-ММ-ДД")</f>
        <v>2020-01-08</v>
      </c>
      <c r="X216" s="42"/>
      <c r="Y216" s="185">
        <v>60000.5</v>
      </c>
      <c r="Z216" s="185">
        <f t="shared" si="169"/>
        <v>10000.083333333328</v>
      </c>
      <c r="AA216" s="42">
        <v>0</v>
      </c>
      <c r="AB216" s="186" t="s">
        <v>89</v>
      </c>
      <c r="AC216" s="185">
        <f t="shared" ref="AC216:AC279" si="183">N216</f>
        <v>60000.5</v>
      </c>
      <c r="AD216" s="45">
        <v>0</v>
      </c>
      <c r="AE216" s="52" t="str">
        <f t="shared" ref="AE216:AE263" si="184">4&amp;J216</f>
        <v>432110201</v>
      </c>
      <c r="AF216" s="187">
        <f t="shared" si="164"/>
        <v>50000.416666666672</v>
      </c>
      <c r="AG216" s="240"/>
      <c r="AH216" s="58">
        <f t="shared" ref="AH216:AH279" si="185">AI216/(1+Q216/100)</f>
        <v>50000.416666666672</v>
      </c>
      <c r="AI216" s="60">
        <f t="shared" si="165"/>
        <v>60000.5</v>
      </c>
      <c r="AJ216" s="49" t="str">
        <f t="shared" ref="AJ216:AJ233" si="186">TEXT(DATE(YEAR($F$2),MONTH($F$2)+1,0),"ГГГГ-ММ-ДД")</f>
        <v>2020-01-31</v>
      </c>
      <c r="AK216" s="189" t="str">
        <f t="shared" ref="AK216:AK279" si="187">"888"&amp;AE216</f>
        <v>888432110201</v>
      </c>
      <c r="AL216" s="45" t="str">
        <f t="shared" ref="AL216:AL279" si="188">C216&amp;1</f>
        <v>12100000501</v>
      </c>
      <c r="AM216" s="190"/>
      <c r="AN216" s="190"/>
      <c r="AO216" s="45" t="s">
        <v>89</v>
      </c>
      <c r="AP216" s="145" t="s">
        <v>89</v>
      </c>
      <c r="AQ216" s="45"/>
      <c r="AR216" s="45"/>
      <c r="AS216" s="191" t="str">
        <f t="shared" ref="AS216:AS279" si="189">AK216</f>
        <v>888432110201</v>
      </c>
      <c r="AT216" s="189" t="str">
        <f t="shared" ref="AT216:AT279" si="190">"55"&amp;J216</f>
        <v>5532110201</v>
      </c>
      <c r="AU216" s="183" t="str">
        <f t="shared" ref="AU216:AU279" si="191">"99"&amp;J216</f>
        <v>9932110201</v>
      </c>
      <c r="AV216" s="183">
        <f t="shared" ref="AV216:AV279" si="192">S216</f>
        <v>7</v>
      </c>
      <c r="AW216" s="183" t="str">
        <f t="shared" ref="AW216:AW279" si="193">"77"&amp;J216</f>
        <v>7732110201</v>
      </c>
      <c r="AX216" s="147" t="str">
        <f t="shared" ref="AX216:AX279" si="194">"77"&amp;AE216</f>
        <v>77432110201</v>
      </c>
      <c r="AY216" s="183">
        <v>0</v>
      </c>
      <c r="AZ216" s="183">
        <v>0</v>
      </c>
      <c r="BA216" s="43" t="str">
        <f t="shared" ref="BA216:BA247" si="195">TEXT(DATE(YEAR($F$2),MONTH($F$2),1),"ГГГГ-ММ-ДД")</f>
        <v>2020-01-01</v>
      </c>
      <c r="BB216" s="43" t="str">
        <f t="shared" ref="BB216:BB247" si="196">TEXT(DATE(YEAR($F$2),MONTH($F$2)+1,0),"ГГГГ-ММ-ДД")</f>
        <v>2020-01-31</v>
      </c>
      <c r="BC216" s="192" t="s">
        <v>90</v>
      </c>
      <c r="BD216" s="44" t="str">
        <f t="shared" ref="BD216:BD279" si="197">"a"&amp;J216</f>
        <v>a32110201</v>
      </c>
      <c r="BE216" s="189"/>
      <c r="BF216" s="189"/>
      <c r="BG216" s="186"/>
      <c r="BH216" s="174"/>
      <c r="BI216" s="174"/>
      <c r="BJ216" s="174"/>
      <c r="BK216" s="174"/>
      <c r="BL216" s="149"/>
      <c r="BM216" s="149"/>
      <c r="BN216" s="149"/>
      <c r="BO216" s="247">
        <f>SUM(AF212:AF219)</f>
        <v>200000.41666666666</v>
      </c>
      <c r="BP216" s="328"/>
      <c r="BQ216" s="242"/>
      <c r="BR216" s="242"/>
      <c r="BS216" s="242"/>
      <c r="BU216" s="357" t="str">
        <f t="shared" ref="BU216:BU261" ca="1" si="198">IF(((LEN(C216)&gt;0) *(C216&lt;&gt;C215)=1), "insert into x_t_contract2(TMP_ID,ID,EXTERNAL_ID,CLIENT_ID) values(s_x_t_contract2.NEXTVAL, "&amp;C216&amp;", '"&amp;D216&amp;"',"&amp;G216&amp;");","")&amp;IF(((LEN(C216)&gt;0) *(C216&lt;&gt;C215)=1), "insert into x_t_contract_collateral(TMP_ID,ID,CONTRACT2_ID,DT,IS_SIGNED) values(s_x_t_contract_collateral.NEXTVAL, "&amp;AL216&amp;", "&amp;C216&amp;", date'"&amp;E216&amp;"', date'"&amp;E216&amp;"');","")&amp;         IF(((LEN(C216)&gt;0) *(C216&lt;&gt;C215)=1),"insert into x_mv_contract_signed_attr (TMP_ID,CONTRACT_ID,COLLATERAL_ID,CODE,VALUE_DT) values (s_x_mv_contract_signed_attr.NEXTVAL, "&amp;C216&amp;", "&amp;AL216&amp;",'FINISH_DT' ,date'"&amp;F216&amp;"');","")&amp;
IF(((LEN(C216)&gt;0) *(C216&lt;&gt;C215)=1), "insert into x_mv_contract_signed_attr_hist(TMP_ID,VALUE_NUM,UPDATE_DT,CONTRACT2_ID,CODE,CL_DT,STAMP,DT) values(s_x_mv_contract_signed_attr_hist.NEXTVAL, "&amp;$E$2&amp;", date'"&amp;E216&amp;"', "&amp;C216&amp;",'FIRM',date'"&amp;E216&amp;"',"&amp;AS216&amp;",date'"&amp;E216&amp;"');","")&amp;IF(((LEN(C216)&gt;0) *(C216&lt;&gt;C215)*($G$2="opt")=1), "insert into x_mv_contract_signed_attr_hist(TMP_ID,VALUE_NUM,UPDATE_DT,CONTRACT2_ID,CODE,CL_DT,STAMP,DT) values(s_x_mv_contract_signed_attr_hist.NEXTVAL, "&amp;H216&amp;", date'"&amp;E216&amp;"', "&amp;C216&amp;",'WHOLESALE_AGENT_PREMIUM_AWARDS_SCALE_TYPE',date'"&amp;E216&amp;"',"&amp;AS216&amp;",date'"&amp;E216&amp;"');","")&amp;IF(((LEN(C216)&gt;0) *(C216&lt;&gt;C215)*($G$2="comm")=1), "insert into x_mv_contract_signed_attr(TMP_ID,VALUE_NUM,CONTRACT_ID,CODE,DT,COLLATERAL_ID) values(s_x_mv_contract_signed_attr.NEXTVAL, "&amp;H216&amp;","&amp;C216&amp;",'COMMISSION_TYPE',date'"&amp;E216&amp;"', "&amp;AL216&amp;");","")&amp;IF(((LEN(C216)&gt;0) *(C216&lt;&gt;C215)*($G$2="opt")=1), "insert into x_mv_contract_signed_attr_hist(TMP_ID,VALUE_NUM,UPDATE_DT,CONTRACT2_ID,CODE,CL_DT,STAMP,DT) values(s_x_mv_contract_signed_attr_hist.NEXTVAL, "&amp;I216&amp;", date'"&amp;E216&amp;"', "&amp;C216&amp;",'PAYMENT_TYPE',date'"&amp;E216&amp;"',"&amp;AS216&amp;",date'"&amp;E216&amp;"');","")&amp;IF(((LEN(C216)&gt;0) *(C216&lt;&gt;C215)*($G$2="comm")=1), "insert into x_mv_contract_signed_attr(TMP_ID,VALUE_NUM,CONTRACT_ID,CODE,DT,COLLATERAL_ID) values(s_x_mv_contract_signed_attr.NEXTVAL,  "&amp;I216&amp;","&amp;C216&amp;",'PAYMENT_TYPE',date'"&amp;E216&amp;"', "&amp;AL216&amp;");","")&amp;IF(LEN(BG216)&gt;0, "insert into x_mv_contract_signed_attr_hist(TMP_ID,VALUE_NUM,UPDATE_DT,CONTRACT2_ID,CODE,CL_DT,STAMP,DT) values(s_x_mv_contract_signed_attr_hist.NEXTVAL, "&amp;BG216&amp;", date'"&amp;E216&amp;"', "&amp;C216&amp;",'AR_PAYMENT_CONTROL_TYPE',date'"&amp;E216&amp;"',"&amp;AS216&amp;",date'"&amp;E216&amp;"');","")&amp;
IF(((LEN(J216)&gt;0) *(J216&lt;&gt;J215)*(N216&lt;&gt;"null")=1), "insert into x_t_invoice (TMP_ID,ID,DT, CLIENT_ID,EXTERNAL_ID,CONTRACT_ID,TOTAL_SUM,CURRENCY,DISCOUNT_TYPE,COMMISSION_TYPE,TYPE,LOYAL_CLIENTS,NDS,NDS_PCT,PERSON_ID) values (s_x_t_invoice.NEXTVAL, "&amp;J216&amp;", date'"&amp;L216&amp;"',"&amp;G216&amp;",'"&amp;K216&amp;"',"&amp;IF((LEN(C216)&gt;0),""&amp;C216&amp;"","null")&amp;","&amp;N216&amp;",'"&amp;O216&amp;"',"&amp;R216&amp;","&amp;R216&amp;",'"&amp;M216&amp;"',"&amp;AD216&amp;","&amp;P216&amp;","&amp;Q216&amp;", "&amp;AX216&amp;");","")&amp;IF(((LEN(AX216)&gt;0) *(AX216&lt;&gt;AX215)=1), "insert into x_t_person (TMP_ID,ID) values (s_x_t_person.NEXTVAL, "&amp;AX216&amp;");","")&amp;
IF(AQ216=1,"insert into x_t_extprops(TMP_ID, CLASSNAME,ATTRNAME,OBJECT_ID,VALUE_NUM) values (s_x_t_extprops.NEXTVAL, 'PersonalAccount', 'subclient_id',"&amp;AR216&amp;" , "&amp;AE216&amp;");insert into x_t_invoice_repayment(TMP_ID, INVOICE_ID,REPAYMENT_INVOICE_ID) values (s_x_t_invoice_repayment.NEXTVAL,"&amp;AR216&amp;" , "&amp;J216&amp;");","")&amp;IF(((LEN(T216)&gt;0) *(T216&lt;&gt;T215)=1), "insert into x_t_act_internal(TMP_ID,ID,DT,CLIENT_ID,INVOICE_ID,HIDDEN,AMOUNT,EXTERNAL_ID,PAYMENT_TERM_DT,IS_LOYAL,TYPE) values (s_x_t_act_internal.NEXTVAL, "&amp;T216&amp;",date'"&amp;W216&amp;"',"&amp;G216&amp;", "&amp;J216&amp;"    ,"&amp;V216&amp;",  "&amp;AC216&amp;"  ,'"&amp;U216&amp;"',"&amp;IF((LEN(X216)&gt;0),"date'"&amp;X216&amp;"'","null")&amp;", "&amp;AD216&amp;",'generic');","")&amp;
IF(((LEN(T216)&gt;0) *(Y216&lt;&gt;"null")=1),"insert into x_t_act_trans(TMP_ID, ACT_ID, CONSUME_ID, AMOUNT, AMOUNT_NDS, AMOUNT_NSP, NETTING, COMMISSION_TYPE) values (s_x_t_act_trans.NEXTVAL, "&amp;T216&amp;",  "&amp;AT216&amp;", "&amp;Y216&amp;", "&amp;Z216&amp;",  "&amp;AA216&amp;","&amp;AB216&amp;", "&amp;S216&amp;");","")&amp;
IF(((LEN(AT216)&gt;0)*(AT216&lt;&gt;AT215)=1),"insert into x_t_consume (TMP_ID, ID, PARENT_ORDER_ID) values (s_x_t_consume.NEXTVAL, "&amp;AT216&amp;",  "&amp;AU216&amp;");","")&amp;
IF(((LEN(AU216)&gt;0)*(AU216&lt;&gt;AU215))=1,"insert into x_t_order(TMP_ID, ID, SERVICE_ID, SERVICE_ORDER_ID, CLIENT_ID) values (s_x_t_order.NEXTVAL, "&amp;AU216&amp;",  "&amp;AV216&amp;",  "&amp;AW216&amp;",  "&amp;AE216&amp;" );","")&amp;IF(LEN(AI216)&gt;0,"insert into x_mv_oebs_receipts_2(TMP_ID, INVOICE_EID, SUM, DT, DOC_DATE, COMISS_DATE, PAYMENT_NUMBER, SOURCE_TYPE) values (s_x_mv_oebs_receipts_2.NEXTVAL, '"&amp;K216&amp;"', "&amp;AI216&amp;", date'"&amp;AJ216&amp;"',date'"&amp;AJ216&amp;"', null, '"&amp;AK216&amp;"' ,'PAYCASH');","")&amp;
IF(((AP216&lt;&gt;AP215)* (AP217&lt;&gt;"null")=1),"insert into x_mv_ui_contract_apex (TMP_ID,CONTRACT_ID,CONTRACT_EID,DT,FINISH_DT,CLIENT_ID,AGENCY_ID) values (s_x_mv_ui_contract_apex.NEXTVAL, "&amp;C216&amp;", '"&amp;D216&amp;"',"&amp;IF((LEN(AM216)&gt;0),"date'"&amp;AM216&amp;"'","null")&amp;", "&amp;IF((LEN(AN216)&gt;0),"date'"&amp;AN216&amp;"'","null")&amp;","&amp;AP216&amp;","&amp;G216&amp;" );","")&amp;IF(AP216&lt;&gt;"null","insert into x_mv_contract_signed_attr (TMP_ID,CONTRACT_ID,COLLATERAL_ID,CODE,KEY_NUM,COLLATERAL_DT,VALUE_NUM) values (s_x_mv_contract_signed_attr.NEXTVAL, "&amp;C216&amp;", "&amp;AL216&amp;",'BRAND_CLIENTS' , "&amp;AE216&amp;", "&amp;IF((LEN(AM216)&gt;0),"date'"&amp;AM216&amp;"'","null")&amp;",  "&amp;AO216&amp;");","")&amp;IF(LEN(BA216)&gt;0,"insert into x_yt_ar_direct_domain_stats (ID,IS_GRAY,DOMAIN,IS_BLACKLIST,SERVICE_ID,COST,BILLING_EXPORT_ID,FROM_DT,TILL_DT,SERVICE_ORDER_ID) values(s_x_yt_ar_direct_domain_stats.NEXTVAL, "&amp;AY216&amp;", '"&amp;BD216&amp;"', "&amp;AZ216&amp;","&amp;AV216&amp;","&amp;BC216&amp;","&amp;AW216&amp;",  date'"&amp;BA216&amp;"',to_date('"&amp;BB216&amp;"'||' '||'23:59:59','YYYY-MM-DD HH24:MI:SS'),"&amp;AW216&amp;");","")&amp;IF(LEN(BE216)&gt;0,"insert into x_yt_fin_docs (ID, CONTRACT_EID, AGENCY_ID, FROM_DT, RECEIVE_DT) values (s_x_yt_fin_docs.NEXTVAL, '"&amp;D216&amp;"', "&amp;G216&amp;", date'"&amp;BE216&amp;"', date'"&amp;BF216&amp;"');","")&amp; IF(((LEN(BL216)&gt;0)*(LEN(BM216)&gt;0)=1), "insert into x_mv_contract_signed_attr_hist(TMP_ID,VALUE_DT,CODE,COLLATERAL_ID,CL_DT,CONTRACT2_ID) values(s_x_mv_contract_signed_attr_hist.NEXTVAL, date'"&amp;AN216&amp;"', 'CONSOLIDATION_FINISH_DT', "&amp;AL216&amp;",date'"&amp;AM216&amp;"',"&amp;C216&amp;");insert into x_mv_contract_signed_attr_hist(TMP_ID,VALUE_NUM,CODE,COLLATERAL_ID,CL_DT,CONTRACT2_ID,KEY_NUM) values(s_x_mv_contract_signed_attr_hist.NEXTVAL, "&amp;AO216&amp;", 'LINKED_REWARD_CONTRACTS', "&amp;AL216&amp;",date'"&amp;AM216&amp;"',"&amp;C216&amp;","&amp;BL216&amp;");","")&amp; IF(((LEN(BL216)&gt;0)*(LEN(BM216)=0)=1), "insert into x_mv_contract_signed_attr_hist(TMP_ID,VALUE_NUM,CODE,COLLATERAL_ID,CL_DT,CONTRACT2_ID,KEY_NUM) values(s_x_mv_contract_signed_attr_hist.NEXTVAL, "&amp;AO216&amp;", 'LINKED_REWARD_CONTRACTS', "&amp;AL216&amp;",date'"&amp;AM216&amp;"',"&amp;C216&amp;","&amp;BL216&amp;");","")&amp;IF(LEN(BM216)&gt;0, "insert into x_mv_contract_signed_attr_hist(TMP_ID,VALUE_NUM,CL_DT,CODE,COLLATERAL_ID,CONTRACT2_ID) values(s_x_mv_contract_signed_attr_hist.NEXTVAL,"&amp;BM216&amp;", date'"&amp;AM216&amp;"','REWARD_CONSOLIDATION_PERIOD', "&amp;AL216&amp;","&amp;C216&amp;");","")&amp;IF(LEN(BN216)&gt;0, "insert into x_mv_contract_signed_attr_hist(TMP_ID,VALUE_NUM,CL_DT,CODE,COLLATERAL_ID,CONTRACT2_ID) values(s_x_mv_contract_signed_attr_hist.NEXTVAL,"&amp;BN216&amp;", date'"&amp;AM216&amp;"','REWARD_CONSOLIDATION_TYPE', "&amp;AL216&amp;","&amp;C216&amp;");","")&amp;IF(LEN(BH216)&gt;0, "insert into x_yt_loyal_domains(TMP_ID,DOMAIN,PERIOD) values(s_x_yt_loyal_domains.NEXTVAL,'"&amp;BD216&amp;"', date'"&amp;BI216&amp;"');","")&amp;IF(LEN(BJ216)&gt;0, "insert into x_yt_new_domains(TMP_ID,DOMAIN,PERIOD) values(s_x_yt_new_domains.NEXTVAL,'"&amp;BD216&amp;"', date'"&amp;BK216&amp;"');","")</f>
        <v>insert into x_t_invoice (TMP_ID,ID,DT, CLIENT_ID,EXTERNAL_ID,CONTRACT_ID,TOTAL_SUM,CURRENCY,DISCOUNT_TYPE,COMMISSION_TYPE,TYPE,LOYAL_CLIENTS,NDS,NDS_PCT,PERSON_ID) values (s_x_t_invoice.NEXTVAL, 32110201, date'2020-01-01',21210000050,'Б-32110201-1',1210000050,60000.5,'RUR',7,7,'y_invoice',0,1,20, 77432110201);insert into x_t_person (TMP_ID,ID) values (s_x_t_person.NEXTVAL, 77432110201);insert into x_t_act_internal(TMP_ID,ID,DT,CLIENT_ID,INVOICE_ID,HIDDEN,AMOUNT,EXTERNAL_ID,PAYMENT_TERM_DT,IS_LOYAL,TYPE) values (s_x_t_act_internal.NEXTVAL, 4321102011,date'2020-01-08',21210000050, 32110201    ,1,  60000.5  ,'43211020111',null, 0,'generic');insert into x_t_act_trans(TMP_ID, ACT_ID, CONSUME_ID, AMOUNT, AMOUNT_NDS, AMOUNT_NSP, NETTING, COMMISSION_TYPE) values (s_x_t_act_trans.NEXTVAL, 4321102011,  5532110201, 60000.5, 10000.0833333333,  0,null, 7);insert into x_t_consume (TMP_ID, ID, PARENT_ORDER_ID) values (s_x_t_consume.NEXTVAL, 5532110201,  9932110201);insert into x_t_order(TMP_ID, ID, SERVICE_ID, SERVICE_ORDER_ID, CLIENT_ID) values (s_x_t_order.NEXTVAL, 9932110201,  7,  7732110201,  432110201 );insert into x_mv_oebs_receipts_2(TMP_ID, INVOICE_EID, SUM, DT, DOC_DATE, COMISS_DATE, PAYMENT_NUMBER, SOURCE_TYPE) values (s_x_mv_oebs_receipts_2.NEXTVAL, 'Б-32110201-1', 60000.5, date'2020-01-31',date'2020-01-31', null, '888432110201' ,'PAYCASH');insert into x_yt_ar_direct_domain_stats (ID,IS_GRAY,DOMAIN,IS_BLACKLIST,SERVICE_ID,COST,BILLING_EXPORT_ID,FROM_DT,TILL_DT,SERVICE_ORDER_ID) values(s_x_yt_ar_direct_domain_stats.NEXTVAL, 0, 'a32110201', 0,7,3330000000,7732110201,  date'2020-01-01',to_date('2020-01-31'||' '||'23:59:59','YYYY-MM-DD HH24:MI:SS'),7732110201);</v>
      </c>
    </row>
    <row r="217" spans="1:73" s="195" customFormat="1" x14ac:dyDescent="0.35">
      <c r="A217" s="127">
        <v>50</v>
      </c>
      <c r="B217" s="178"/>
      <c r="C217" s="42" t="str">
        <f t="shared" si="172"/>
        <v>1210000050</v>
      </c>
      <c r="D217" s="42" t="str">
        <f t="shared" si="173"/>
        <v>1210000050/20</v>
      </c>
      <c r="E217" s="43" t="str">
        <f t="shared" si="174"/>
        <v>2020-01-01</v>
      </c>
      <c r="F217" s="43" t="str">
        <f t="shared" si="175"/>
        <v>2021-01-01</v>
      </c>
      <c r="G217" s="44" t="str">
        <f t="shared" si="176"/>
        <v>21210000050</v>
      </c>
      <c r="H217" s="45">
        <f t="shared" si="167"/>
        <v>2</v>
      </c>
      <c r="I217" s="179">
        <v>3</v>
      </c>
      <c r="J217" s="180">
        <f t="shared" ref="J217:J280" si="199">J216+1</f>
        <v>32110202</v>
      </c>
      <c r="K217" s="42" t="str">
        <f t="shared" si="177"/>
        <v>Б-32110202-1</v>
      </c>
      <c r="L217" s="43" t="str">
        <f t="shared" si="178"/>
        <v>2020-01-01</v>
      </c>
      <c r="M217" s="42" t="s">
        <v>87</v>
      </c>
      <c r="N217" s="181">
        <f t="shared" si="179"/>
        <v>60000.5</v>
      </c>
      <c r="O217" s="42" t="s">
        <v>88</v>
      </c>
      <c r="P217" s="179">
        <v>1</v>
      </c>
      <c r="Q217" s="42">
        <v>20</v>
      </c>
      <c r="R217" s="182">
        <f t="shared" si="171"/>
        <v>7</v>
      </c>
      <c r="S217" s="182">
        <v>7</v>
      </c>
      <c r="T217" s="52" t="str">
        <f t="shared" si="180"/>
        <v>4321102021</v>
      </c>
      <c r="U217" s="183" t="str">
        <f t="shared" si="181"/>
        <v>43211020211</v>
      </c>
      <c r="V217" s="42">
        <v>1</v>
      </c>
      <c r="W217" s="43" t="str">
        <f t="shared" ca="1" si="182"/>
        <v>2020-01-01</v>
      </c>
      <c r="X217" s="42"/>
      <c r="Y217" s="185">
        <v>60000.5</v>
      </c>
      <c r="Z217" s="185">
        <f t="shared" si="169"/>
        <v>10000.083333333328</v>
      </c>
      <c r="AA217" s="42">
        <v>0</v>
      </c>
      <c r="AB217" s="186" t="s">
        <v>89</v>
      </c>
      <c r="AC217" s="185">
        <f t="shared" si="183"/>
        <v>60000.5</v>
      </c>
      <c r="AD217" s="45">
        <v>0</v>
      </c>
      <c r="AE217" s="52" t="str">
        <f t="shared" si="184"/>
        <v>432110202</v>
      </c>
      <c r="AF217" s="187">
        <f t="shared" si="164"/>
        <v>50000.416666666672</v>
      </c>
      <c r="AG217" s="240"/>
      <c r="AH217" s="58">
        <f t="shared" si="185"/>
        <v>50000.416666666672</v>
      </c>
      <c r="AI217" s="60">
        <f t="shared" si="165"/>
        <v>60000.5</v>
      </c>
      <c r="AJ217" s="49" t="str">
        <f t="shared" si="186"/>
        <v>2020-01-31</v>
      </c>
      <c r="AK217" s="189" t="str">
        <f t="shared" si="187"/>
        <v>888432110202</v>
      </c>
      <c r="AL217" s="45" t="str">
        <f t="shared" si="188"/>
        <v>12100000501</v>
      </c>
      <c r="AM217" s="190"/>
      <c r="AN217" s="190"/>
      <c r="AO217" s="45" t="s">
        <v>89</v>
      </c>
      <c r="AP217" s="145" t="s">
        <v>89</v>
      </c>
      <c r="AQ217" s="45"/>
      <c r="AR217" s="45"/>
      <c r="AS217" s="191" t="str">
        <f t="shared" si="189"/>
        <v>888432110202</v>
      </c>
      <c r="AT217" s="189" t="str">
        <f t="shared" si="190"/>
        <v>5532110202</v>
      </c>
      <c r="AU217" s="183" t="str">
        <f t="shared" si="191"/>
        <v>9932110202</v>
      </c>
      <c r="AV217" s="183">
        <f t="shared" si="192"/>
        <v>7</v>
      </c>
      <c r="AW217" s="183" t="str">
        <f t="shared" si="193"/>
        <v>7732110202</v>
      </c>
      <c r="AX217" s="147" t="str">
        <f t="shared" si="194"/>
        <v>77432110202</v>
      </c>
      <c r="AY217" s="183">
        <v>0</v>
      </c>
      <c r="AZ217" s="183">
        <v>0</v>
      </c>
      <c r="BA217" s="43" t="str">
        <f t="shared" si="195"/>
        <v>2020-01-01</v>
      </c>
      <c r="BB217" s="43" t="str">
        <f t="shared" si="196"/>
        <v>2020-01-31</v>
      </c>
      <c r="BC217" s="192" t="s">
        <v>90</v>
      </c>
      <c r="BD217" s="44" t="str">
        <f t="shared" si="197"/>
        <v>a32110202</v>
      </c>
      <c r="BE217" s="189"/>
      <c r="BF217" s="189"/>
      <c r="BG217" s="186"/>
      <c r="BH217" s="246"/>
      <c r="BI217" s="246"/>
      <c r="BJ217" s="246"/>
      <c r="BK217" s="246"/>
      <c r="BL217" s="149"/>
      <c r="BM217" s="149"/>
      <c r="BN217" s="149"/>
      <c r="BO217" s="247"/>
      <c r="BP217" s="328"/>
      <c r="BQ217" s="242"/>
      <c r="BR217" s="242"/>
      <c r="BS217" s="242"/>
      <c r="BU217" s="357" t="str">
        <f t="shared" ca="1" si="198"/>
        <v>insert into x_t_invoice (TMP_ID,ID,DT, CLIENT_ID,EXTERNAL_ID,CONTRACT_ID,TOTAL_SUM,CURRENCY,DISCOUNT_TYPE,COMMISSION_TYPE,TYPE,LOYAL_CLIENTS,NDS,NDS_PCT,PERSON_ID) values (s_x_t_invoice.NEXTVAL, 32110202, date'2020-01-01',21210000050,'Б-32110202-1',1210000050,60000.5,'RUR',7,7,'y_invoice',0,1,20, 77432110202);insert into x_t_person (TMP_ID,ID) values (s_x_t_person.NEXTVAL, 77432110202);insert into x_t_act_internal(TMP_ID,ID,DT,CLIENT_ID,INVOICE_ID,HIDDEN,AMOUNT,EXTERNAL_ID,PAYMENT_TERM_DT,IS_LOYAL,TYPE) values (s_x_t_act_internal.NEXTVAL, 4321102021,date'2020-01-01',21210000050, 32110202    ,1,  60000.5  ,'43211020211',null, 0,'generic');insert into x_t_act_trans(TMP_ID, ACT_ID, CONSUME_ID, AMOUNT, AMOUNT_NDS, AMOUNT_NSP, NETTING, COMMISSION_TYPE) values (s_x_t_act_trans.NEXTVAL, 4321102021,  5532110202, 60000.5, 10000.0833333333,  0,null, 7);insert into x_t_consume (TMP_ID, ID, PARENT_ORDER_ID) values (s_x_t_consume.NEXTVAL, 5532110202,  9932110202);insert into x_t_order(TMP_ID, ID, SERVICE_ID, SERVICE_ORDER_ID, CLIENT_ID) values (s_x_t_order.NEXTVAL, 9932110202,  7,  7732110202,  432110202 );insert into x_mv_oebs_receipts_2(TMP_ID, INVOICE_EID, SUM, DT, DOC_DATE, COMISS_DATE, PAYMENT_NUMBER, SOURCE_TYPE) values (s_x_mv_oebs_receipts_2.NEXTVAL, 'Б-32110202-1', 60000.5, date'2020-01-31',date'2020-01-31', null, '888432110202' ,'PAYCASH');insert into x_yt_ar_direct_domain_stats (ID,IS_GRAY,DOMAIN,IS_BLACKLIST,SERVICE_ID,COST,BILLING_EXPORT_ID,FROM_DT,TILL_DT,SERVICE_ORDER_ID) values(s_x_yt_ar_direct_domain_stats.NEXTVAL, 0, 'a32110202', 0,7,3330000000,7732110202,  date'2020-01-01',to_date('2020-01-31'||' '||'23:59:59','YYYY-MM-DD HH24:MI:SS'),7732110202);</v>
      </c>
    </row>
    <row r="218" spans="1:73" s="195" customFormat="1" x14ac:dyDescent="0.35">
      <c r="A218" s="127">
        <v>50</v>
      </c>
      <c r="B218" s="178"/>
      <c r="C218" s="42" t="str">
        <f t="shared" si="172"/>
        <v>1210000050</v>
      </c>
      <c r="D218" s="42" t="str">
        <f t="shared" si="173"/>
        <v>1210000050/20</v>
      </c>
      <c r="E218" s="43" t="str">
        <f t="shared" si="174"/>
        <v>2020-01-01</v>
      </c>
      <c r="F218" s="43" t="str">
        <f t="shared" si="175"/>
        <v>2021-01-01</v>
      </c>
      <c r="G218" s="44" t="str">
        <f t="shared" si="176"/>
        <v>21210000050</v>
      </c>
      <c r="H218" s="45">
        <f t="shared" si="167"/>
        <v>2</v>
      </c>
      <c r="I218" s="179">
        <v>3</v>
      </c>
      <c r="J218" s="180">
        <f t="shared" si="199"/>
        <v>32110203</v>
      </c>
      <c r="K218" s="42" t="str">
        <f t="shared" si="177"/>
        <v>Б-32110203-1</v>
      </c>
      <c r="L218" s="43" t="str">
        <f t="shared" si="178"/>
        <v>2020-01-01</v>
      </c>
      <c r="M218" s="42" t="s">
        <v>87</v>
      </c>
      <c r="N218" s="181">
        <f t="shared" si="179"/>
        <v>20000</v>
      </c>
      <c r="O218" s="42" t="s">
        <v>88</v>
      </c>
      <c r="P218" s="179">
        <v>1</v>
      </c>
      <c r="Q218" s="42">
        <v>20</v>
      </c>
      <c r="R218" s="198">
        <v>1</v>
      </c>
      <c r="S218" s="198">
        <v>1</v>
      </c>
      <c r="T218" s="52" t="str">
        <f t="shared" si="180"/>
        <v>4321102031</v>
      </c>
      <c r="U218" s="183" t="str">
        <f t="shared" si="181"/>
        <v>43211020311</v>
      </c>
      <c r="V218" s="42">
        <v>1</v>
      </c>
      <c r="W218" s="43" t="str">
        <f t="shared" ca="1" si="182"/>
        <v>2020-01-04</v>
      </c>
      <c r="X218" s="42"/>
      <c r="Y218" s="185">
        <v>20000</v>
      </c>
      <c r="Z218" s="185">
        <f t="shared" si="169"/>
        <v>3333.3333333333321</v>
      </c>
      <c r="AA218" s="42">
        <v>0</v>
      </c>
      <c r="AB218" s="186" t="s">
        <v>89</v>
      </c>
      <c r="AC218" s="185">
        <f t="shared" si="183"/>
        <v>20000</v>
      </c>
      <c r="AD218" s="45">
        <v>0</v>
      </c>
      <c r="AE218" s="52" t="str">
        <f t="shared" si="184"/>
        <v>432110203</v>
      </c>
      <c r="AF218" s="187">
        <f t="shared" si="164"/>
        <v>16666.666666666668</v>
      </c>
      <c r="AG218" s="252">
        <f>SUM(AF212:AF219)</f>
        <v>200000.41666666666</v>
      </c>
      <c r="AH218" s="58">
        <f t="shared" si="185"/>
        <v>16666.666666666668</v>
      </c>
      <c r="AI218" s="60">
        <f t="shared" si="165"/>
        <v>20000</v>
      </c>
      <c r="AJ218" s="49" t="str">
        <f t="shared" si="186"/>
        <v>2020-01-31</v>
      </c>
      <c r="AK218" s="189" t="str">
        <f t="shared" si="187"/>
        <v>888432110203</v>
      </c>
      <c r="AL218" s="45" t="str">
        <f t="shared" si="188"/>
        <v>12100000501</v>
      </c>
      <c r="AM218" s="190"/>
      <c r="AN218" s="190"/>
      <c r="AO218" s="45" t="s">
        <v>89</v>
      </c>
      <c r="AP218" s="145" t="s">
        <v>89</v>
      </c>
      <c r="AQ218" s="45"/>
      <c r="AR218" s="45"/>
      <c r="AS218" s="191" t="str">
        <f t="shared" si="189"/>
        <v>888432110203</v>
      </c>
      <c r="AT218" s="189" t="str">
        <f t="shared" si="190"/>
        <v>5532110203</v>
      </c>
      <c r="AU218" s="183" t="str">
        <f t="shared" si="191"/>
        <v>9932110203</v>
      </c>
      <c r="AV218" s="183">
        <f t="shared" si="192"/>
        <v>1</v>
      </c>
      <c r="AW218" s="183" t="str">
        <f t="shared" si="193"/>
        <v>7732110203</v>
      </c>
      <c r="AX218" s="147" t="str">
        <f t="shared" si="194"/>
        <v>77432110203</v>
      </c>
      <c r="AY218" s="183">
        <v>0</v>
      </c>
      <c r="AZ218" s="183">
        <v>0</v>
      </c>
      <c r="BA218" s="43" t="str">
        <f t="shared" si="195"/>
        <v>2020-01-01</v>
      </c>
      <c r="BB218" s="43" t="str">
        <f t="shared" si="196"/>
        <v>2020-01-31</v>
      </c>
      <c r="BC218" s="192" t="s">
        <v>90</v>
      </c>
      <c r="BD218" s="44" t="str">
        <f t="shared" si="197"/>
        <v>a32110203</v>
      </c>
      <c r="BE218" s="189"/>
      <c r="BF218" s="189"/>
      <c r="BG218" s="186"/>
      <c r="BH218" s="149"/>
      <c r="BI218" s="149"/>
      <c r="BJ218" s="149"/>
      <c r="BK218" s="149"/>
      <c r="BL218" s="149"/>
      <c r="BM218" s="149"/>
      <c r="BN218" s="149"/>
      <c r="BO218" s="243"/>
      <c r="BP218" s="328"/>
      <c r="BQ218" s="242"/>
      <c r="BR218" s="242"/>
      <c r="BS218" s="242"/>
      <c r="BU218" s="357" t="str">
        <f t="shared" ca="1" si="198"/>
        <v>insert into x_t_invoice (TMP_ID,ID,DT, CLIENT_ID,EXTERNAL_ID,CONTRACT_ID,TOTAL_SUM,CURRENCY,DISCOUNT_TYPE,COMMISSION_TYPE,TYPE,LOYAL_CLIENTS,NDS,NDS_PCT,PERSON_ID) values (s_x_t_invoice.NEXTVAL, 32110203, date'2020-01-01',21210000050,'Б-32110203-1',1210000050,20000,'RUR',1,1,'y_invoice',0,1,20, 77432110203);insert into x_t_person (TMP_ID,ID) values (s_x_t_person.NEXTVAL, 77432110203);insert into x_t_act_internal(TMP_ID,ID,DT,CLIENT_ID,INVOICE_ID,HIDDEN,AMOUNT,EXTERNAL_ID,PAYMENT_TERM_DT,IS_LOYAL,TYPE) values (s_x_t_act_internal.NEXTVAL, 4321102031,date'2020-01-04',21210000050, 32110203    ,1,  20000  ,'43211020311',null, 0,'generic');insert into x_t_act_trans(TMP_ID, ACT_ID, CONSUME_ID, AMOUNT, AMOUNT_NDS, AMOUNT_NSP, NETTING, COMMISSION_TYPE) values (s_x_t_act_trans.NEXTVAL, 4321102031,  5532110203, 20000, 3333.33333333333,  0,null, 1);insert into x_t_consume (TMP_ID, ID, PARENT_ORDER_ID) values (s_x_t_consume.NEXTVAL, 5532110203,  9932110203);insert into x_t_order(TMP_ID, ID, SERVICE_ID, SERVICE_ORDER_ID, CLIENT_ID) values (s_x_t_order.NEXTVAL, 9932110203,  1,  7732110203,  432110203 );insert into x_mv_oebs_receipts_2(TMP_ID, INVOICE_EID, SUM, DT, DOC_DATE, COMISS_DATE, PAYMENT_NUMBER, SOURCE_TYPE) values (s_x_mv_oebs_receipts_2.NEXTVAL, 'Б-32110203-1', 20000, date'2020-01-31',date'2020-01-31', null, '888432110203' ,'PAYCASH');insert into x_yt_ar_direct_domain_stats (ID,IS_GRAY,DOMAIN,IS_BLACKLIST,SERVICE_ID,COST,BILLING_EXPORT_ID,FROM_DT,TILL_DT,SERVICE_ORDER_ID) values(s_x_yt_ar_direct_domain_stats.NEXTVAL, 0, 'a32110203', 0,1,3330000000,7732110203,  date'2020-01-01',to_date('2020-01-31'||' '||'23:59:59','YYYY-MM-DD HH24:MI:SS'),7732110203);</v>
      </c>
    </row>
    <row r="219" spans="1:73" s="215" customFormat="1" ht="15" thickBot="1" x14ac:dyDescent="0.4">
      <c r="A219" s="152">
        <v>50</v>
      </c>
      <c r="B219" s="199"/>
      <c r="C219" s="76" t="str">
        <f t="shared" si="172"/>
        <v>1210000050</v>
      </c>
      <c r="D219" s="76" t="str">
        <f t="shared" si="173"/>
        <v>1210000050/20</v>
      </c>
      <c r="E219" s="77" t="str">
        <f t="shared" si="174"/>
        <v>2020-01-01</v>
      </c>
      <c r="F219" s="77" t="str">
        <f t="shared" si="175"/>
        <v>2021-01-01</v>
      </c>
      <c r="G219" s="78" t="str">
        <f t="shared" si="176"/>
        <v>21210000050</v>
      </c>
      <c r="H219" s="79">
        <f t="shared" si="167"/>
        <v>2</v>
      </c>
      <c r="I219" s="200">
        <v>3</v>
      </c>
      <c r="J219" s="201">
        <f t="shared" si="199"/>
        <v>32110204</v>
      </c>
      <c r="K219" s="76" t="str">
        <f t="shared" si="177"/>
        <v>Б-32110204-1</v>
      </c>
      <c r="L219" s="77" t="str">
        <f t="shared" si="178"/>
        <v>2020-01-01</v>
      </c>
      <c r="M219" s="76" t="s">
        <v>87</v>
      </c>
      <c r="N219" s="202">
        <f t="shared" si="179"/>
        <v>30000</v>
      </c>
      <c r="O219" s="76" t="s">
        <v>88</v>
      </c>
      <c r="P219" s="200">
        <v>1</v>
      </c>
      <c r="Q219" s="76">
        <v>20</v>
      </c>
      <c r="R219" s="201">
        <v>37</v>
      </c>
      <c r="S219" s="201">
        <v>37</v>
      </c>
      <c r="T219" s="81" t="str">
        <f t="shared" si="180"/>
        <v>4321102041</v>
      </c>
      <c r="U219" s="203" t="str">
        <f t="shared" si="181"/>
        <v>43211020411</v>
      </c>
      <c r="V219" s="76">
        <v>1</v>
      </c>
      <c r="W219" s="77" t="str">
        <f t="shared" ca="1" si="182"/>
        <v>2020-01-05</v>
      </c>
      <c r="X219" s="76"/>
      <c r="Y219" s="205">
        <v>30000</v>
      </c>
      <c r="Z219" s="205">
        <f t="shared" si="169"/>
        <v>5000</v>
      </c>
      <c r="AA219" s="76">
        <v>0</v>
      </c>
      <c r="AB219" s="206" t="s">
        <v>89</v>
      </c>
      <c r="AC219" s="205">
        <f t="shared" si="183"/>
        <v>30000</v>
      </c>
      <c r="AD219" s="79">
        <v>0</v>
      </c>
      <c r="AE219" s="81" t="str">
        <f t="shared" si="184"/>
        <v>432110204</v>
      </c>
      <c r="AF219" s="207">
        <f t="shared" si="164"/>
        <v>25000</v>
      </c>
      <c r="AG219" s="208"/>
      <c r="AH219" s="91">
        <f t="shared" si="185"/>
        <v>25000</v>
      </c>
      <c r="AI219" s="93">
        <f t="shared" si="165"/>
        <v>30000</v>
      </c>
      <c r="AJ219" s="83" t="str">
        <f t="shared" si="186"/>
        <v>2020-01-31</v>
      </c>
      <c r="AK219" s="209" t="str">
        <f t="shared" si="187"/>
        <v>888432110204</v>
      </c>
      <c r="AL219" s="79" t="str">
        <f t="shared" si="188"/>
        <v>12100000501</v>
      </c>
      <c r="AM219" s="210"/>
      <c r="AN219" s="210"/>
      <c r="AO219" s="79" t="s">
        <v>89</v>
      </c>
      <c r="AP219" s="169" t="s">
        <v>89</v>
      </c>
      <c r="AQ219" s="79"/>
      <c r="AR219" s="79"/>
      <c r="AS219" s="211" t="str">
        <f t="shared" si="189"/>
        <v>888432110204</v>
      </c>
      <c r="AT219" s="209" t="str">
        <f t="shared" si="190"/>
        <v>5532110204</v>
      </c>
      <c r="AU219" s="203" t="str">
        <f t="shared" si="191"/>
        <v>9932110204</v>
      </c>
      <c r="AV219" s="203">
        <f t="shared" si="192"/>
        <v>37</v>
      </c>
      <c r="AW219" s="203" t="str">
        <f t="shared" si="193"/>
        <v>7732110204</v>
      </c>
      <c r="AX219" s="172" t="str">
        <f t="shared" si="194"/>
        <v>77432110204</v>
      </c>
      <c r="AY219" s="203">
        <v>0</v>
      </c>
      <c r="AZ219" s="203">
        <v>0</v>
      </c>
      <c r="BA219" s="77" t="str">
        <f t="shared" si="195"/>
        <v>2020-01-01</v>
      </c>
      <c r="BB219" s="77" t="str">
        <f t="shared" si="196"/>
        <v>2020-01-31</v>
      </c>
      <c r="BC219" s="212" t="s">
        <v>90</v>
      </c>
      <c r="BD219" s="78" t="str">
        <f t="shared" si="197"/>
        <v>a32110204</v>
      </c>
      <c r="BE219" s="209"/>
      <c r="BF219" s="209"/>
      <c r="BG219" s="206"/>
      <c r="BH219" s="174"/>
      <c r="BI219" s="174"/>
      <c r="BJ219" s="174"/>
      <c r="BK219" s="174"/>
      <c r="BL219" s="174"/>
      <c r="BM219" s="174"/>
      <c r="BN219" s="174"/>
      <c r="BO219" s="213"/>
      <c r="BP219" s="329"/>
      <c r="BQ219" s="202"/>
      <c r="BR219" s="214"/>
      <c r="BS219" s="214"/>
      <c r="BU219" s="358" t="str">
        <f t="shared" ca="1" si="198"/>
        <v>insert into x_t_invoice (TMP_ID,ID,DT, CLIENT_ID,EXTERNAL_ID,CONTRACT_ID,TOTAL_SUM,CURRENCY,DISCOUNT_TYPE,COMMISSION_TYPE,TYPE,LOYAL_CLIENTS,NDS,NDS_PCT,PERSON_ID) values (s_x_t_invoice.NEXTVAL, 32110204, date'2020-01-01',21210000050,'Б-32110204-1',1210000050,30000,'RUR',37,37,'y_invoice',0,1,20, 77432110204);insert into x_t_person (TMP_ID,ID) values (s_x_t_person.NEXTVAL, 77432110204);insert into x_t_act_internal(TMP_ID,ID,DT,CLIENT_ID,INVOICE_ID,HIDDEN,AMOUNT,EXTERNAL_ID,PAYMENT_TERM_DT,IS_LOYAL,TYPE) values (s_x_t_act_internal.NEXTVAL, 4321102041,date'2020-01-05',21210000050, 32110204    ,1,  30000  ,'43211020411',null, 0,'generic');insert into x_t_act_trans(TMP_ID, ACT_ID, CONSUME_ID, AMOUNT, AMOUNT_NDS, AMOUNT_NSP, NETTING, COMMISSION_TYPE) values (s_x_t_act_trans.NEXTVAL, 4321102041,  5532110204, 30000, 5000,  0,null, 37);insert into x_t_consume (TMP_ID, ID, PARENT_ORDER_ID) values (s_x_t_consume.NEXTVAL, 5532110204,  9932110204);insert into x_t_order(TMP_ID, ID, SERVICE_ID, SERVICE_ORDER_ID, CLIENT_ID) values (s_x_t_order.NEXTVAL, 9932110204,  37,  7732110204,  432110204 );insert into x_mv_oebs_receipts_2(TMP_ID, INVOICE_EID, SUM, DT, DOC_DATE, COMISS_DATE, PAYMENT_NUMBER, SOURCE_TYPE) values (s_x_mv_oebs_receipts_2.NEXTVAL, 'Б-32110204-1', 30000, date'2020-01-31',date'2020-01-31', null, '888432110204' ,'PAYCASH');insert into x_yt_ar_direct_domain_stats (ID,IS_GRAY,DOMAIN,IS_BLACKLIST,SERVICE_ID,COST,BILLING_EXPORT_ID,FROM_DT,TILL_DT,SERVICE_ORDER_ID) values(s_x_yt_ar_direct_domain_stats.NEXTVAL, 0, 'a32110204', 0,37,3330000000,7732110204,  date'2020-01-01',to_date('2020-01-31'||' '||'23:59:59','YYYY-MM-DD HH24:MI:SS'),7732110204);</v>
      </c>
    </row>
    <row r="220" spans="1:73" s="195" customFormat="1" x14ac:dyDescent="0.35">
      <c r="A220" s="127">
        <v>51</v>
      </c>
      <c r="B220" s="178"/>
      <c r="C220" s="42" t="str">
        <f t="shared" si="172"/>
        <v>1210000051</v>
      </c>
      <c r="D220" s="42" t="str">
        <f t="shared" si="173"/>
        <v>1210000051/20</v>
      </c>
      <c r="E220" s="43" t="str">
        <f t="shared" si="174"/>
        <v>2020-01-01</v>
      </c>
      <c r="F220" s="43" t="str">
        <f t="shared" si="175"/>
        <v>2021-01-01</v>
      </c>
      <c r="G220" s="44" t="str">
        <f t="shared" si="176"/>
        <v>21210000051</v>
      </c>
      <c r="H220" s="45">
        <f t="shared" si="167"/>
        <v>2</v>
      </c>
      <c r="I220" s="179">
        <v>3</v>
      </c>
      <c r="J220" s="180">
        <f t="shared" si="199"/>
        <v>32110205</v>
      </c>
      <c r="K220" s="42" t="str">
        <f t="shared" si="177"/>
        <v>Б-32110205-1</v>
      </c>
      <c r="L220" s="43" t="str">
        <f t="shared" si="178"/>
        <v>2020-01-01</v>
      </c>
      <c r="M220" s="42" t="s">
        <v>87</v>
      </c>
      <c r="N220" s="181">
        <f t="shared" si="179"/>
        <v>10000</v>
      </c>
      <c r="O220" s="42" t="s">
        <v>88</v>
      </c>
      <c r="P220" s="179">
        <v>1</v>
      </c>
      <c r="Q220" s="42">
        <v>20</v>
      </c>
      <c r="R220" s="182">
        <f>S220</f>
        <v>7</v>
      </c>
      <c r="S220" s="182">
        <v>7</v>
      </c>
      <c r="T220" s="52" t="str">
        <f t="shared" si="180"/>
        <v>4321102051</v>
      </c>
      <c r="U220" s="183" t="str">
        <f t="shared" si="181"/>
        <v>43211020511</v>
      </c>
      <c r="V220" s="42">
        <v>1</v>
      </c>
      <c r="W220" s="43" t="str">
        <f t="shared" ca="1" si="182"/>
        <v>2020-01-01</v>
      </c>
      <c r="X220" s="42"/>
      <c r="Y220" s="185">
        <v>10000</v>
      </c>
      <c r="Z220" s="185">
        <f>Y220-(Y220/1.2)</f>
        <v>1666.6666666666661</v>
      </c>
      <c r="AA220" s="42">
        <v>0</v>
      </c>
      <c r="AB220" s="186" t="s">
        <v>89</v>
      </c>
      <c r="AC220" s="185">
        <f t="shared" si="183"/>
        <v>10000</v>
      </c>
      <c r="AD220" s="45">
        <v>0</v>
      </c>
      <c r="AE220" s="52" t="str">
        <f t="shared" si="184"/>
        <v>432110205</v>
      </c>
      <c r="AF220" s="187">
        <f t="shared" si="164"/>
        <v>8333.3333333333339</v>
      </c>
      <c r="AG220" s="258">
        <f>Y224/SUM(Y220:Y224)</f>
        <v>0.70149253731343286</v>
      </c>
      <c r="AH220" s="58">
        <f t="shared" si="185"/>
        <v>8333.3333333333339</v>
      </c>
      <c r="AI220" s="60">
        <f t="shared" si="165"/>
        <v>10000</v>
      </c>
      <c r="AJ220" s="49" t="str">
        <f t="shared" si="186"/>
        <v>2020-01-31</v>
      </c>
      <c r="AK220" s="189" t="str">
        <f t="shared" si="187"/>
        <v>888432110205</v>
      </c>
      <c r="AL220" s="45" t="str">
        <f t="shared" si="188"/>
        <v>12100000511</v>
      </c>
      <c r="AM220" s="190"/>
      <c r="AN220" s="190"/>
      <c r="AO220" s="45" t="s">
        <v>89</v>
      </c>
      <c r="AP220" s="145" t="s">
        <v>89</v>
      </c>
      <c r="AQ220" s="45"/>
      <c r="AR220" s="45"/>
      <c r="AS220" s="191" t="str">
        <f t="shared" si="189"/>
        <v>888432110205</v>
      </c>
      <c r="AT220" s="189" t="str">
        <f t="shared" si="190"/>
        <v>5532110205</v>
      </c>
      <c r="AU220" s="183" t="str">
        <f t="shared" si="191"/>
        <v>9932110205</v>
      </c>
      <c r="AV220" s="183">
        <f t="shared" si="192"/>
        <v>7</v>
      </c>
      <c r="AW220" s="183" t="str">
        <f t="shared" si="193"/>
        <v>7732110205</v>
      </c>
      <c r="AX220" s="147" t="str">
        <f t="shared" si="194"/>
        <v>77432110205</v>
      </c>
      <c r="AY220" s="183">
        <v>0</v>
      </c>
      <c r="AZ220" s="183">
        <v>0</v>
      </c>
      <c r="BA220" s="43" t="str">
        <f t="shared" si="195"/>
        <v>2020-01-01</v>
      </c>
      <c r="BB220" s="43" t="str">
        <f t="shared" si="196"/>
        <v>2020-01-31</v>
      </c>
      <c r="BC220" s="192" t="s">
        <v>90</v>
      </c>
      <c r="BD220" s="44" t="str">
        <f t="shared" si="197"/>
        <v>a32110205</v>
      </c>
      <c r="BE220" s="189"/>
      <c r="BF220" s="189"/>
      <c r="BG220" s="186"/>
      <c r="BH220" s="254"/>
      <c r="BI220" s="254"/>
      <c r="BJ220" s="254"/>
      <c r="BK220" s="254"/>
      <c r="BL220" s="149"/>
      <c r="BM220" s="149"/>
      <c r="BN220" s="149"/>
      <c r="BO220" s="241" t="s">
        <v>183</v>
      </c>
      <c r="BP220" s="328">
        <v>7</v>
      </c>
      <c r="BQ220" s="242">
        <f>SUM(AF220:AF224)</f>
        <v>167500</v>
      </c>
      <c r="BR220" s="242">
        <f>BQ220*0.05</f>
        <v>8375</v>
      </c>
      <c r="BS220" s="242">
        <f>BR220</f>
        <v>8375</v>
      </c>
      <c r="BU220" s="357" t="str">
        <f t="shared" ca="1" si="198"/>
        <v>insert into x_t_contract2(TMP_ID,ID,EXTERNAL_ID,CLIENT_ID) values(s_x_t_contract2.NEXTVAL, 1210000051, '1210000051/20',21210000051);insert into x_t_contract_collateral(TMP_ID,ID,CONTRACT2_ID,DT,IS_SIGNED) values(s_x_t_contract_collateral.NEXTVAL, 12100000511, 1210000051, date'2020-01-01', date'2020-01-01');insert into x_mv_contract_signed_attr (TMP_ID,CONTRACT_ID,COLLATERAL_ID,CODE,VALUE_DT) values (s_x_mv_contract_signed_attr.NEXTVAL, 1210000051, 12100000511,'FINISH_DT' ,date'2021-01-01');insert into x_mv_contract_signed_attr_hist(TMP_ID,VALUE_NUM,UPDATE_DT,CONTRACT2_ID,CODE,CL_DT,STAMP,DT) values(s_x_mv_contract_signed_attr_hist.NEXTVAL, 1, date'2020-01-01', 1210000051,'FIRM',date'2020-01-01',888432110205,date'2020-01-01');insert into x_mv_contract_signed_attr_hist(TMP_ID,VALUE_NUM,UPDATE_DT,CONTRACT2_ID,CODE,CL_DT,STAMP,DT) values(s_x_mv_contract_signed_attr_hist.NEXTVAL, 2, date'2020-01-01', 1210000051,'WHOLESALE_AGENT_PREMIUM_AWARDS_SCALE_TYPE',date'2020-01-01',888432110205,date'2020-01-01');insert into x_mv_contract_signed_attr_hist(TMP_ID,VALUE_NUM,UPDATE_DT,CONTRACT2_ID,CODE,CL_DT,STAMP,DT) values(s_x_mv_contract_signed_attr_hist.NEXTVAL, 3, date'2020-01-01', 1210000051,'PAYMENT_TYPE',date'2020-01-01',888432110205,date'2020-01-01');insert into x_t_invoice (TMP_ID,ID,DT, CLIENT_ID,EXTERNAL_ID,CONTRACT_ID,TOTAL_SUM,CURRENCY,DISCOUNT_TYPE,COMMISSION_TYPE,TYPE,LOYAL_CLIENTS,NDS,NDS_PCT,PERSON_ID) values (s_x_t_invoice.NEXTVAL, 32110205, date'2020-01-01',21210000051,'Б-32110205-1',1210000051,10000,'RUR',7,7,'y_invoice',0,1,20, 77432110205);insert into x_t_person (TMP_ID,ID) values (s_x_t_person.NEXTVAL, 77432110205);insert into x_t_act_internal(TMP_ID,ID,DT,CLIENT_ID,INVOICE_ID,HIDDEN,AMOUNT,EXTERNAL_ID,PAYMENT_TERM_DT,IS_LOYAL,TYPE) values (s_x_t_act_internal.NEXTVAL, 4321102051,date'2020-01-01',21210000051, 32110205    ,1,  10000  ,'43211020511',null, 0,'generic');insert into x_t_act_trans(TMP_ID, ACT_ID, CONSUME_ID, AMOUNT, AMOUNT_NDS, AMOUNT_NSP, NETTING, COMMISSION_TYPE) values (s_x_t_act_trans.NEXTVAL, 4321102051,  5532110205, 10000, 1666.66666666667,  0,null, 7);insert into x_t_consume (TMP_ID, ID, PARENT_ORDER_ID) values (s_x_t_consume.NEXTVAL, 5532110205,  9932110205);insert into x_t_order(TMP_ID, ID, SERVICE_ID, SERVICE_ORDER_ID, CLIENT_ID) values (s_x_t_order.NEXTVAL, 9932110205,  7,  7732110205,  432110205 );insert into x_mv_oebs_receipts_2(TMP_ID, INVOICE_EID, SUM, DT, DOC_DATE, COMISS_DATE, PAYMENT_NUMBER, SOURCE_TYPE) values (s_x_mv_oebs_receipts_2.NEXTVAL, 'Б-32110205-1', 10000, date'2020-01-31',date'2020-01-31', null, '888432110205' ,'PAYCASH');insert into x_yt_ar_direct_domain_stats (ID,IS_GRAY,DOMAIN,IS_BLACKLIST,SERVICE_ID,COST,BILLING_EXPORT_ID,FROM_DT,TILL_DT,SERVICE_ORDER_ID) values(s_x_yt_ar_direct_domain_stats.NEXTVAL, 0, 'a32110205', 0,7,3330000000,7732110205,  date'2020-01-01',to_date('2020-01-31'||' '||'23:59:59','YYYY-MM-DD HH24:MI:SS'),7732110205);</v>
      </c>
    </row>
    <row r="221" spans="1:73" s="195" customFormat="1" x14ac:dyDescent="0.35">
      <c r="A221" s="127">
        <v>51</v>
      </c>
      <c r="B221" s="178"/>
      <c r="C221" s="42" t="str">
        <f t="shared" si="172"/>
        <v>1210000051</v>
      </c>
      <c r="D221" s="42" t="str">
        <f t="shared" si="173"/>
        <v>1210000051/20</v>
      </c>
      <c r="E221" s="43" t="str">
        <f t="shared" si="174"/>
        <v>2020-01-01</v>
      </c>
      <c r="F221" s="43" t="str">
        <f t="shared" si="175"/>
        <v>2021-01-01</v>
      </c>
      <c r="G221" s="44" t="str">
        <f t="shared" si="176"/>
        <v>21210000051</v>
      </c>
      <c r="H221" s="45">
        <f t="shared" si="167"/>
        <v>2</v>
      </c>
      <c r="I221" s="179">
        <v>3</v>
      </c>
      <c r="J221" s="180">
        <f t="shared" si="199"/>
        <v>32110206</v>
      </c>
      <c r="K221" s="42" t="str">
        <f t="shared" si="177"/>
        <v>Б-32110206-1</v>
      </c>
      <c r="L221" s="43" t="str">
        <f t="shared" si="178"/>
        <v>2020-01-01</v>
      </c>
      <c r="M221" s="42" t="s">
        <v>87</v>
      </c>
      <c r="N221" s="181">
        <f t="shared" si="179"/>
        <v>10000</v>
      </c>
      <c r="O221" s="42" t="s">
        <v>88</v>
      </c>
      <c r="P221" s="179">
        <v>1</v>
      </c>
      <c r="Q221" s="42">
        <v>20</v>
      </c>
      <c r="R221" s="182">
        <f>S221</f>
        <v>7</v>
      </c>
      <c r="S221" s="182">
        <v>7</v>
      </c>
      <c r="T221" s="52" t="str">
        <f t="shared" si="180"/>
        <v>4321102061</v>
      </c>
      <c r="U221" s="183" t="str">
        <f t="shared" si="181"/>
        <v>43211020611</v>
      </c>
      <c r="V221" s="42">
        <v>1</v>
      </c>
      <c r="W221" s="43" t="str">
        <f t="shared" ca="1" si="182"/>
        <v>2020-01-03</v>
      </c>
      <c r="X221" s="42"/>
      <c r="Y221" s="185">
        <v>10000</v>
      </c>
      <c r="Z221" s="185">
        <f t="shared" si="169"/>
        <v>1666.6666666666661</v>
      </c>
      <c r="AA221" s="42">
        <v>0</v>
      </c>
      <c r="AB221" s="186" t="s">
        <v>89</v>
      </c>
      <c r="AC221" s="185">
        <f t="shared" si="183"/>
        <v>10000</v>
      </c>
      <c r="AD221" s="45">
        <v>0</v>
      </c>
      <c r="AE221" s="52" t="str">
        <f t="shared" si="184"/>
        <v>432110206</v>
      </c>
      <c r="AF221" s="187">
        <f t="shared" si="164"/>
        <v>8333.3333333333339</v>
      </c>
      <c r="AG221" s="240"/>
      <c r="AH221" s="58">
        <f t="shared" si="185"/>
        <v>8333.3333333333339</v>
      </c>
      <c r="AI221" s="60">
        <f t="shared" si="165"/>
        <v>10000</v>
      </c>
      <c r="AJ221" s="49" t="str">
        <f t="shared" si="186"/>
        <v>2020-01-31</v>
      </c>
      <c r="AK221" s="189" t="str">
        <f t="shared" si="187"/>
        <v>888432110206</v>
      </c>
      <c r="AL221" s="45" t="str">
        <f t="shared" si="188"/>
        <v>12100000511</v>
      </c>
      <c r="AM221" s="190"/>
      <c r="AN221" s="190"/>
      <c r="AO221" s="45" t="s">
        <v>89</v>
      </c>
      <c r="AP221" s="145" t="s">
        <v>89</v>
      </c>
      <c r="AQ221" s="45"/>
      <c r="AR221" s="45"/>
      <c r="AS221" s="191" t="str">
        <f t="shared" si="189"/>
        <v>888432110206</v>
      </c>
      <c r="AT221" s="189" t="str">
        <f t="shared" si="190"/>
        <v>5532110206</v>
      </c>
      <c r="AU221" s="183" t="str">
        <f t="shared" si="191"/>
        <v>9932110206</v>
      </c>
      <c r="AV221" s="183">
        <f t="shared" si="192"/>
        <v>7</v>
      </c>
      <c r="AW221" s="183" t="str">
        <f t="shared" si="193"/>
        <v>7732110206</v>
      </c>
      <c r="AX221" s="147" t="str">
        <f t="shared" si="194"/>
        <v>77432110206</v>
      </c>
      <c r="AY221" s="183">
        <v>0</v>
      </c>
      <c r="AZ221" s="183">
        <v>0</v>
      </c>
      <c r="BA221" s="43" t="str">
        <f t="shared" si="195"/>
        <v>2020-01-01</v>
      </c>
      <c r="BB221" s="43" t="str">
        <f t="shared" si="196"/>
        <v>2020-01-31</v>
      </c>
      <c r="BC221" s="192" t="s">
        <v>90</v>
      </c>
      <c r="BD221" s="44" t="str">
        <f t="shared" si="197"/>
        <v>a32110206</v>
      </c>
      <c r="BE221" s="189"/>
      <c r="BF221" s="189"/>
      <c r="BG221" s="186"/>
      <c r="BH221" s="149"/>
      <c r="BI221" s="149"/>
      <c r="BJ221" s="149"/>
      <c r="BK221" s="149"/>
      <c r="BL221" s="149"/>
      <c r="BM221" s="149"/>
      <c r="BN221" s="149"/>
      <c r="BO221" s="243" t="s">
        <v>184</v>
      </c>
      <c r="BP221" s="328">
        <v>1</v>
      </c>
      <c r="BQ221" s="242">
        <f>AF225</f>
        <v>16666.666666666668</v>
      </c>
      <c r="BR221" s="242">
        <f>BQ221*0.13</f>
        <v>2166.666666666667</v>
      </c>
      <c r="BS221" s="242">
        <f>BR221</f>
        <v>2166.666666666667</v>
      </c>
      <c r="BU221" s="357" t="str">
        <f t="shared" ca="1" si="198"/>
        <v>insert into x_t_invoice (TMP_ID,ID,DT, CLIENT_ID,EXTERNAL_ID,CONTRACT_ID,TOTAL_SUM,CURRENCY,DISCOUNT_TYPE,COMMISSION_TYPE,TYPE,LOYAL_CLIENTS,NDS,NDS_PCT,PERSON_ID) values (s_x_t_invoice.NEXTVAL, 32110206, date'2020-01-01',21210000051,'Б-32110206-1',1210000051,10000,'RUR',7,7,'y_invoice',0,1,20, 77432110206);insert into x_t_person (TMP_ID,ID) values (s_x_t_person.NEXTVAL, 77432110206);insert into x_t_act_internal(TMP_ID,ID,DT,CLIENT_ID,INVOICE_ID,HIDDEN,AMOUNT,EXTERNAL_ID,PAYMENT_TERM_DT,IS_LOYAL,TYPE) values (s_x_t_act_internal.NEXTVAL, 4321102061,date'2020-01-03',21210000051, 32110206    ,1,  10000  ,'43211020611',null, 0,'generic');insert into x_t_act_trans(TMP_ID, ACT_ID, CONSUME_ID, AMOUNT, AMOUNT_NDS, AMOUNT_NSP, NETTING, COMMISSION_TYPE) values (s_x_t_act_trans.NEXTVAL, 4321102061,  5532110206, 10000, 1666.66666666667,  0,null, 7);insert into x_t_consume (TMP_ID, ID, PARENT_ORDER_ID) values (s_x_t_consume.NEXTVAL, 5532110206,  9932110206);insert into x_t_order(TMP_ID, ID, SERVICE_ID, SERVICE_ORDER_ID, CLIENT_ID) values (s_x_t_order.NEXTVAL, 9932110206,  7,  7732110206,  432110206 );insert into x_mv_oebs_receipts_2(TMP_ID, INVOICE_EID, SUM, DT, DOC_DATE, COMISS_DATE, PAYMENT_NUMBER, SOURCE_TYPE) values (s_x_mv_oebs_receipts_2.NEXTVAL, 'Б-32110206-1', 10000, date'2020-01-31',date'2020-01-31', null, '888432110206' ,'PAYCASH');insert into x_yt_ar_direct_domain_stats (ID,IS_GRAY,DOMAIN,IS_BLACKLIST,SERVICE_ID,COST,BILLING_EXPORT_ID,FROM_DT,TILL_DT,SERVICE_ORDER_ID) values(s_x_yt_ar_direct_domain_stats.NEXTVAL, 0, 'a32110206', 0,7,3330000000,7732110206,  date'2020-01-01',to_date('2020-01-31'||' '||'23:59:59','YYYY-MM-DD HH24:MI:SS'),7732110206);</v>
      </c>
    </row>
    <row r="222" spans="1:73" s="195" customFormat="1" x14ac:dyDescent="0.35">
      <c r="A222" s="127">
        <v>51</v>
      </c>
      <c r="B222" s="178"/>
      <c r="C222" s="42" t="str">
        <f t="shared" si="172"/>
        <v>1210000051</v>
      </c>
      <c r="D222" s="42" t="str">
        <f t="shared" si="173"/>
        <v>1210000051/20</v>
      </c>
      <c r="E222" s="43" t="str">
        <f t="shared" si="174"/>
        <v>2020-01-01</v>
      </c>
      <c r="F222" s="43" t="str">
        <f t="shared" si="175"/>
        <v>2021-01-01</v>
      </c>
      <c r="G222" s="44" t="str">
        <f t="shared" si="176"/>
        <v>21210000051</v>
      </c>
      <c r="H222" s="45">
        <f t="shared" si="167"/>
        <v>2</v>
      </c>
      <c r="I222" s="179">
        <v>3</v>
      </c>
      <c r="J222" s="180">
        <f t="shared" si="199"/>
        <v>32110207</v>
      </c>
      <c r="K222" s="42" t="str">
        <f t="shared" si="177"/>
        <v>Б-32110207-1</v>
      </c>
      <c r="L222" s="43" t="str">
        <f t="shared" si="178"/>
        <v>2020-01-01</v>
      </c>
      <c r="M222" s="42" t="s">
        <v>87</v>
      </c>
      <c r="N222" s="181">
        <f t="shared" si="179"/>
        <v>20000</v>
      </c>
      <c r="O222" s="42" t="s">
        <v>88</v>
      </c>
      <c r="P222" s="179">
        <v>1</v>
      </c>
      <c r="Q222" s="42">
        <v>20</v>
      </c>
      <c r="R222" s="182">
        <f>S222</f>
        <v>7</v>
      </c>
      <c r="S222" s="182">
        <v>7</v>
      </c>
      <c r="T222" s="52" t="str">
        <f t="shared" si="180"/>
        <v>4321102071</v>
      </c>
      <c r="U222" s="183" t="str">
        <f t="shared" si="181"/>
        <v>43211020711</v>
      </c>
      <c r="V222" s="42">
        <v>1</v>
      </c>
      <c r="W222" s="43" t="str">
        <f t="shared" ca="1" si="182"/>
        <v>2020-01-07</v>
      </c>
      <c r="X222" s="42"/>
      <c r="Y222" s="185">
        <v>20000</v>
      </c>
      <c r="Z222" s="185">
        <f t="shared" si="169"/>
        <v>3333.3333333333321</v>
      </c>
      <c r="AA222" s="42">
        <v>0</v>
      </c>
      <c r="AB222" s="186" t="s">
        <v>89</v>
      </c>
      <c r="AC222" s="185">
        <f t="shared" si="183"/>
        <v>20000</v>
      </c>
      <c r="AD222" s="45">
        <v>0</v>
      </c>
      <c r="AE222" s="52" t="str">
        <f t="shared" si="184"/>
        <v>432110207</v>
      </c>
      <c r="AF222" s="187">
        <f t="shared" si="164"/>
        <v>16666.666666666668</v>
      </c>
      <c r="AG222" s="240"/>
      <c r="AH222" s="58">
        <f t="shared" si="185"/>
        <v>16666.666666666668</v>
      </c>
      <c r="AI222" s="60">
        <f t="shared" si="165"/>
        <v>20000</v>
      </c>
      <c r="AJ222" s="49" t="str">
        <f t="shared" si="186"/>
        <v>2020-01-31</v>
      </c>
      <c r="AK222" s="189" t="str">
        <f t="shared" si="187"/>
        <v>888432110207</v>
      </c>
      <c r="AL222" s="45" t="str">
        <f t="shared" si="188"/>
        <v>12100000511</v>
      </c>
      <c r="AM222" s="190"/>
      <c r="AN222" s="190"/>
      <c r="AO222" s="45" t="s">
        <v>89</v>
      </c>
      <c r="AP222" s="145" t="s">
        <v>89</v>
      </c>
      <c r="AQ222" s="45"/>
      <c r="AR222" s="45"/>
      <c r="AS222" s="191" t="str">
        <f t="shared" si="189"/>
        <v>888432110207</v>
      </c>
      <c r="AT222" s="189" t="str">
        <f t="shared" si="190"/>
        <v>5532110207</v>
      </c>
      <c r="AU222" s="183" t="str">
        <f t="shared" si="191"/>
        <v>9932110207</v>
      </c>
      <c r="AV222" s="183">
        <f t="shared" si="192"/>
        <v>7</v>
      </c>
      <c r="AW222" s="183" t="str">
        <f t="shared" si="193"/>
        <v>7732110207</v>
      </c>
      <c r="AX222" s="147" t="str">
        <f t="shared" si="194"/>
        <v>77432110207</v>
      </c>
      <c r="AY222" s="183">
        <v>0</v>
      </c>
      <c r="AZ222" s="183">
        <v>0</v>
      </c>
      <c r="BA222" s="43" t="str">
        <f t="shared" si="195"/>
        <v>2020-01-01</v>
      </c>
      <c r="BB222" s="43" t="str">
        <f t="shared" si="196"/>
        <v>2020-01-31</v>
      </c>
      <c r="BC222" s="192" t="s">
        <v>90</v>
      </c>
      <c r="BD222" s="44" t="str">
        <f t="shared" si="197"/>
        <v>a32110207</v>
      </c>
      <c r="BE222" s="189"/>
      <c r="BF222" s="189"/>
      <c r="BG222" s="186"/>
      <c r="BH222" s="149"/>
      <c r="BI222" s="149"/>
      <c r="BJ222" s="149"/>
      <c r="BK222" s="149"/>
      <c r="BL222" s="149"/>
      <c r="BM222" s="149"/>
      <c r="BN222" s="149"/>
      <c r="BO222" s="330"/>
      <c r="BP222" s="328">
        <v>37</v>
      </c>
      <c r="BQ222" s="242">
        <f>AF226</f>
        <v>25000</v>
      </c>
      <c r="BR222" s="242">
        <f>BQ222*0.11</f>
        <v>2750</v>
      </c>
      <c r="BS222" s="242">
        <f>BR222</f>
        <v>2750</v>
      </c>
      <c r="BU222" s="357" t="str">
        <f t="shared" ca="1" si="198"/>
        <v>insert into x_t_invoice (TMP_ID,ID,DT, CLIENT_ID,EXTERNAL_ID,CONTRACT_ID,TOTAL_SUM,CURRENCY,DISCOUNT_TYPE,COMMISSION_TYPE,TYPE,LOYAL_CLIENTS,NDS,NDS_PCT,PERSON_ID) values (s_x_t_invoice.NEXTVAL, 32110207, date'2020-01-01',21210000051,'Б-32110207-1',1210000051,20000,'RUR',7,7,'y_invoice',0,1,20, 77432110207);insert into x_t_person (TMP_ID,ID) values (s_x_t_person.NEXTVAL, 77432110207);insert into x_t_act_internal(TMP_ID,ID,DT,CLIENT_ID,INVOICE_ID,HIDDEN,AMOUNT,EXTERNAL_ID,PAYMENT_TERM_DT,IS_LOYAL,TYPE) values (s_x_t_act_internal.NEXTVAL, 4321102071,date'2020-01-07',21210000051, 32110207    ,1,  20000  ,'43211020711',null, 0,'generic');insert into x_t_act_trans(TMP_ID, ACT_ID, CONSUME_ID, AMOUNT, AMOUNT_NDS, AMOUNT_NSP, NETTING, COMMISSION_TYPE) values (s_x_t_act_trans.NEXTVAL, 4321102071,  5532110207, 20000, 3333.33333333333,  0,null, 7);insert into x_t_consume (TMP_ID, ID, PARENT_ORDER_ID) values (s_x_t_consume.NEXTVAL, 5532110207,  9932110207);insert into x_t_order(TMP_ID, ID, SERVICE_ID, SERVICE_ORDER_ID, CLIENT_ID) values (s_x_t_order.NEXTVAL, 9932110207,  7,  7732110207,  432110207 );insert into x_mv_oebs_receipts_2(TMP_ID, INVOICE_EID, SUM, DT, DOC_DATE, COMISS_DATE, PAYMENT_NUMBER, SOURCE_TYPE) values (s_x_mv_oebs_receipts_2.NEXTVAL, 'Б-32110207-1', 20000, date'2020-01-31',date'2020-01-31', null, '888432110207' ,'PAYCASH');insert into x_yt_ar_direct_domain_stats (ID,IS_GRAY,DOMAIN,IS_BLACKLIST,SERVICE_ID,COST,BILLING_EXPORT_ID,FROM_DT,TILL_DT,SERVICE_ORDER_ID) values(s_x_yt_ar_direct_domain_stats.NEXTVAL, 0, 'a32110207', 0,7,3330000000,7732110207,  date'2020-01-01',to_date('2020-01-31'||' '||'23:59:59','YYYY-MM-DD HH24:MI:SS'),7732110207);</v>
      </c>
    </row>
    <row r="223" spans="1:73" s="195" customFormat="1" x14ac:dyDescent="0.35">
      <c r="A223" s="127">
        <v>51</v>
      </c>
      <c r="B223" s="178"/>
      <c r="C223" s="42" t="str">
        <f t="shared" si="172"/>
        <v>1210000051</v>
      </c>
      <c r="D223" s="42" t="str">
        <f t="shared" si="173"/>
        <v>1210000051/20</v>
      </c>
      <c r="E223" s="43" t="str">
        <f t="shared" si="174"/>
        <v>2020-01-01</v>
      </c>
      <c r="F223" s="43" t="str">
        <f t="shared" si="175"/>
        <v>2021-01-01</v>
      </c>
      <c r="G223" s="44" t="str">
        <f t="shared" si="176"/>
        <v>21210000051</v>
      </c>
      <c r="H223" s="45">
        <f t="shared" si="167"/>
        <v>2</v>
      </c>
      <c r="I223" s="179">
        <v>3</v>
      </c>
      <c r="J223" s="180">
        <f t="shared" si="199"/>
        <v>32110208</v>
      </c>
      <c r="K223" s="42" t="str">
        <f t="shared" si="177"/>
        <v>Б-32110208-1</v>
      </c>
      <c r="L223" s="43" t="str">
        <f t="shared" si="178"/>
        <v>2020-01-01</v>
      </c>
      <c r="M223" s="42" t="s">
        <v>87</v>
      </c>
      <c r="N223" s="181">
        <f t="shared" si="179"/>
        <v>20000</v>
      </c>
      <c r="O223" s="42" t="s">
        <v>88</v>
      </c>
      <c r="P223" s="179">
        <v>1</v>
      </c>
      <c r="Q223" s="42">
        <v>20</v>
      </c>
      <c r="R223" s="182">
        <f>S223</f>
        <v>7</v>
      </c>
      <c r="S223" s="182">
        <v>7</v>
      </c>
      <c r="T223" s="52" t="str">
        <f t="shared" si="180"/>
        <v>4321102081</v>
      </c>
      <c r="U223" s="183" t="str">
        <f t="shared" si="181"/>
        <v>43211020811</v>
      </c>
      <c r="V223" s="42">
        <v>1</v>
      </c>
      <c r="W223" s="43" t="str">
        <f t="shared" ca="1" si="182"/>
        <v>2020-01-07</v>
      </c>
      <c r="X223" s="42"/>
      <c r="Y223" s="185">
        <v>20000</v>
      </c>
      <c r="Z223" s="185">
        <f t="shared" si="169"/>
        <v>3333.3333333333321</v>
      </c>
      <c r="AA223" s="42">
        <v>0</v>
      </c>
      <c r="AB223" s="186" t="s">
        <v>89</v>
      </c>
      <c r="AC223" s="185">
        <f t="shared" si="183"/>
        <v>20000</v>
      </c>
      <c r="AD223" s="45">
        <v>0</v>
      </c>
      <c r="AE223" s="52" t="str">
        <f t="shared" si="184"/>
        <v>432110208</v>
      </c>
      <c r="AF223" s="187">
        <f t="shared" si="164"/>
        <v>16666.666666666668</v>
      </c>
      <c r="AG223" s="240"/>
      <c r="AH223" s="58">
        <f t="shared" si="185"/>
        <v>16666.666666666668</v>
      </c>
      <c r="AI223" s="60">
        <f t="shared" si="165"/>
        <v>20000</v>
      </c>
      <c r="AJ223" s="49" t="str">
        <f t="shared" si="186"/>
        <v>2020-01-31</v>
      </c>
      <c r="AK223" s="189" t="str">
        <f t="shared" si="187"/>
        <v>888432110208</v>
      </c>
      <c r="AL223" s="45" t="str">
        <f t="shared" si="188"/>
        <v>12100000511</v>
      </c>
      <c r="AM223" s="190"/>
      <c r="AN223" s="190"/>
      <c r="AO223" s="45" t="s">
        <v>89</v>
      </c>
      <c r="AP223" s="145" t="s">
        <v>89</v>
      </c>
      <c r="AQ223" s="45"/>
      <c r="AR223" s="45"/>
      <c r="AS223" s="191" t="str">
        <f t="shared" si="189"/>
        <v>888432110208</v>
      </c>
      <c r="AT223" s="189" t="str">
        <f t="shared" si="190"/>
        <v>5532110208</v>
      </c>
      <c r="AU223" s="183" t="str">
        <f t="shared" si="191"/>
        <v>9932110208</v>
      </c>
      <c r="AV223" s="183">
        <f t="shared" si="192"/>
        <v>7</v>
      </c>
      <c r="AW223" s="183" t="str">
        <f t="shared" si="193"/>
        <v>7732110208</v>
      </c>
      <c r="AX223" s="147" t="str">
        <f t="shared" si="194"/>
        <v>77432110208</v>
      </c>
      <c r="AY223" s="183">
        <v>0</v>
      </c>
      <c r="AZ223" s="183">
        <v>0</v>
      </c>
      <c r="BA223" s="43" t="str">
        <f t="shared" si="195"/>
        <v>2020-01-01</v>
      </c>
      <c r="BB223" s="43" t="str">
        <f t="shared" si="196"/>
        <v>2020-01-31</v>
      </c>
      <c r="BC223" s="192" t="s">
        <v>90</v>
      </c>
      <c r="BD223" s="44" t="str">
        <f t="shared" si="197"/>
        <v>a32110208</v>
      </c>
      <c r="BE223" s="189"/>
      <c r="BF223" s="189"/>
      <c r="BG223" s="186"/>
      <c r="BH223" s="149"/>
      <c r="BI223" s="149"/>
      <c r="BJ223" s="149"/>
      <c r="BK223" s="149"/>
      <c r="BL223" s="149"/>
      <c r="BM223" s="149"/>
      <c r="BN223" s="149"/>
      <c r="BO223" s="247">
        <f>SUM(AF220:AF226)</f>
        <v>209166.66666666666</v>
      </c>
      <c r="BP223" s="328"/>
      <c r="BQ223" s="242"/>
      <c r="BR223" s="242"/>
      <c r="BS223" s="242"/>
      <c r="BU223" s="357" t="str">
        <f t="shared" ca="1" si="198"/>
        <v>insert into x_t_invoice (TMP_ID,ID,DT, CLIENT_ID,EXTERNAL_ID,CONTRACT_ID,TOTAL_SUM,CURRENCY,DISCOUNT_TYPE,COMMISSION_TYPE,TYPE,LOYAL_CLIENTS,NDS,NDS_PCT,PERSON_ID) values (s_x_t_invoice.NEXTVAL, 32110208, date'2020-01-01',21210000051,'Б-32110208-1',1210000051,20000,'RUR',7,7,'y_invoice',0,1,20, 77432110208);insert into x_t_person (TMP_ID,ID) values (s_x_t_person.NEXTVAL, 77432110208);insert into x_t_act_internal(TMP_ID,ID,DT,CLIENT_ID,INVOICE_ID,HIDDEN,AMOUNT,EXTERNAL_ID,PAYMENT_TERM_DT,IS_LOYAL,TYPE) values (s_x_t_act_internal.NEXTVAL, 4321102081,date'2020-01-07',21210000051, 32110208    ,1,  20000  ,'43211020811',null, 0,'generic');insert into x_t_act_trans(TMP_ID, ACT_ID, CONSUME_ID, AMOUNT, AMOUNT_NDS, AMOUNT_NSP, NETTING, COMMISSION_TYPE) values (s_x_t_act_trans.NEXTVAL, 4321102081,  5532110208, 20000, 3333.33333333333,  0,null, 7);insert into x_t_consume (TMP_ID, ID, PARENT_ORDER_ID) values (s_x_t_consume.NEXTVAL, 5532110208,  9932110208);insert into x_t_order(TMP_ID, ID, SERVICE_ID, SERVICE_ORDER_ID, CLIENT_ID) values (s_x_t_order.NEXTVAL, 9932110208,  7,  7732110208,  432110208 );insert into x_mv_oebs_receipts_2(TMP_ID, INVOICE_EID, SUM, DT, DOC_DATE, COMISS_DATE, PAYMENT_NUMBER, SOURCE_TYPE) values (s_x_mv_oebs_receipts_2.NEXTVAL, 'Б-32110208-1', 20000, date'2020-01-31',date'2020-01-31', null, '888432110208' ,'PAYCASH');insert into x_yt_ar_direct_domain_stats (ID,IS_GRAY,DOMAIN,IS_BLACKLIST,SERVICE_ID,COST,BILLING_EXPORT_ID,FROM_DT,TILL_DT,SERVICE_ORDER_ID) values(s_x_yt_ar_direct_domain_stats.NEXTVAL, 0, 'a32110208', 0,7,3330000000,7732110208,  date'2020-01-01',to_date('2020-01-31'||' '||'23:59:59','YYYY-MM-DD HH24:MI:SS'),7732110208);</v>
      </c>
    </row>
    <row r="224" spans="1:73" s="195" customFormat="1" x14ac:dyDescent="0.35">
      <c r="A224" s="127">
        <v>51</v>
      </c>
      <c r="B224" s="178"/>
      <c r="C224" s="42" t="str">
        <f t="shared" si="172"/>
        <v>1210000051</v>
      </c>
      <c r="D224" s="42" t="str">
        <f t="shared" si="173"/>
        <v>1210000051/20</v>
      </c>
      <c r="E224" s="43" t="str">
        <f t="shared" si="174"/>
        <v>2020-01-01</v>
      </c>
      <c r="F224" s="43" t="str">
        <f t="shared" si="175"/>
        <v>2021-01-01</v>
      </c>
      <c r="G224" s="44" t="str">
        <f t="shared" si="176"/>
        <v>21210000051</v>
      </c>
      <c r="H224" s="45">
        <f t="shared" si="167"/>
        <v>2</v>
      </c>
      <c r="I224" s="179">
        <v>3</v>
      </c>
      <c r="J224" s="180">
        <f t="shared" si="199"/>
        <v>32110209</v>
      </c>
      <c r="K224" s="42" t="str">
        <f t="shared" si="177"/>
        <v>Б-32110209-1</v>
      </c>
      <c r="L224" s="43" t="str">
        <f t="shared" si="178"/>
        <v>2020-01-01</v>
      </c>
      <c r="M224" s="42" t="s">
        <v>87</v>
      </c>
      <c r="N224" s="181">
        <f t="shared" si="179"/>
        <v>141000</v>
      </c>
      <c r="O224" s="42" t="s">
        <v>88</v>
      </c>
      <c r="P224" s="179">
        <v>1</v>
      </c>
      <c r="Q224" s="42">
        <v>20</v>
      </c>
      <c r="R224" s="182">
        <f>S224</f>
        <v>7</v>
      </c>
      <c r="S224" s="182">
        <v>7</v>
      </c>
      <c r="T224" s="52" t="str">
        <f t="shared" si="180"/>
        <v>4321102091</v>
      </c>
      <c r="U224" s="183" t="str">
        <f t="shared" si="181"/>
        <v>43211020911</v>
      </c>
      <c r="V224" s="42">
        <v>1</v>
      </c>
      <c r="W224" s="43" t="str">
        <f t="shared" ca="1" si="182"/>
        <v>2020-01-03</v>
      </c>
      <c r="X224" s="42"/>
      <c r="Y224" s="185">
        <v>141000</v>
      </c>
      <c r="Z224" s="185">
        <f t="shared" si="169"/>
        <v>23500</v>
      </c>
      <c r="AA224" s="42">
        <v>0</v>
      </c>
      <c r="AB224" s="186" t="s">
        <v>89</v>
      </c>
      <c r="AC224" s="185">
        <f t="shared" si="183"/>
        <v>141000</v>
      </c>
      <c r="AD224" s="45">
        <v>0</v>
      </c>
      <c r="AE224" s="52" t="str">
        <f t="shared" si="184"/>
        <v>432110209</v>
      </c>
      <c r="AF224" s="187">
        <f t="shared" si="164"/>
        <v>117500</v>
      </c>
      <c r="AG224" s="240"/>
      <c r="AH224" s="58">
        <f t="shared" si="185"/>
        <v>117500</v>
      </c>
      <c r="AI224" s="60">
        <f t="shared" si="165"/>
        <v>141000</v>
      </c>
      <c r="AJ224" s="49" t="str">
        <f t="shared" si="186"/>
        <v>2020-01-31</v>
      </c>
      <c r="AK224" s="189" t="str">
        <f t="shared" si="187"/>
        <v>888432110209</v>
      </c>
      <c r="AL224" s="45" t="str">
        <f t="shared" si="188"/>
        <v>12100000511</v>
      </c>
      <c r="AM224" s="190"/>
      <c r="AN224" s="190"/>
      <c r="AO224" s="45" t="s">
        <v>89</v>
      </c>
      <c r="AP224" s="145" t="s">
        <v>89</v>
      </c>
      <c r="AQ224" s="45"/>
      <c r="AR224" s="45"/>
      <c r="AS224" s="191" t="str">
        <f t="shared" si="189"/>
        <v>888432110209</v>
      </c>
      <c r="AT224" s="189" t="str">
        <f t="shared" si="190"/>
        <v>5532110209</v>
      </c>
      <c r="AU224" s="183" t="str">
        <f t="shared" si="191"/>
        <v>9932110209</v>
      </c>
      <c r="AV224" s="183">
        <f t="shared" si="192"/>
        <v>7</v>
      </c>
      <c r="AW224" s="183" t="str">
        <f t="shared" si="193"/>
        <v>7732110209</v>
      </c>
      <c r="AX224" s="147" t="str">
        <f t="shared" si="194"/>
        <v>77432110209</v>
      </c>
      <c r="AY224" s="183">
        <v>0</v>
      </c>
      <c r="AZ224" s="183">
        <v>0</v>
      </c>
      <c r="BA224" s="43" t="str">
        <f t="shared" si="195"/>
        <v>2020-01-01</v>
      </c>
      <c r="BB224" s="43" t="str">
        <f t="shared" si="196"/>
        <v>2020-01-31</v>
      </c>
      <c r="BC224" s="192" t="s">
        <v>90</v>
      </c>
      <c r="BD224" s="44" t="str">
        <f t="shared" si="197"/>
        <v>a32110209</v>
      </c>
      <c r="BE224" s="189"/>
      <c r="BF224" s="189"/>
      <c r="BG224" s="186"/>
      <c r="BH224" s="149"/>
      <c r="BI224" s="149"/>
      <c r="BJ224" s="149"/>
      <c r="BK224" s="149"/>
      <c r="BL224" s="149"/>
      <c r="BM224" s="149"/>
      <c r="BN224" s="149"/>
      <c r="BO224" s="247"/>
      <c r="BP224" s="328"/>
      <c r="BQ224" s="242"/>
      <c r="BR224" s="242"/>
      <c r="BS224" s="242"/>
      <c r="BU224" s="357" t="str">
        <f t="shared" ca="1" si="198"/>
        <v>insert into x_t_invoice (TMP_ID,ID,DT, CLIENT_ID,EXTERNAL_ID,CONTRACT_ID,TOTAL_SUM,CURRENCY,DISCOUNT_TYPE,COMMISSION_TYPE,TYPE,LOYAL_CLIENTS,NDS,NDS_PCT,PERSON_ID) values (s_x_t_invoice.NEXTVAL, 32110209, date'2020-01-01',21210000051,'Б-32110209-1',1210000051,141000,'RUR',7,7,'y_invoice',0,1,20, 77432110209);insert into x_t_person (TMP_ID,ID) values (s_x_t_person.NEXTVAL, 77432110209);insert into x_t_act_internal(TMP_ID,ID,DT,CLIENT_ID,INVOICE_ID,HIDDEN,AMOUNT,EXTERNAL_ID,PAYMENT_TERM_DT,IS_LOYAL,TYPE) values (s_x_t_act_internal.NEXTVAL, 4321102091,date'2020-01-03',21210000051, 32110209    ,1,  141000  ,'43211020911',null, 0,'generic');insert into x_t_act_trans(TMP_ID, ACT_ID, CONSUME_ID, AMOUNT, AMOUNT_NDS, AMOUNT_NSP, NETTING, COMMISSION_TYPE) values (s_x_t_act_trans.NEXTVAL, 4321102091,  5532110209, 141000, 23500,  0,null, 7);insert into x_t_consume (TMP_ID, ID, PARENT_ORDER_ID) values (s_x_t_consume.NEXTVAL, 5532110209,  9932110209);insert into x_t_order(TMP_ID, ID, SERVICE_ID, SERVICE_ORDER_ID, CLIENT_ID) values (s_x_t_order.NEXTVAL, 9932110209,  7,  7732110209,  432110209 );insert into x_mv_oebs_receipts_2(TMP_ID, INVOICE_EID, SUM, DT, DOC_DATE, COMISS_DATE, PAYMENT_NUMBER, SOURCE_TYPE) values (s_x_mv_oebs_receipts_2.NEXTVAL, 'Б-32110209-1', 141000, date'2020-01-31',date'2020-01-31', null, '888432110209' ,'PAYCASH');insert into x_yt_ar_direct_domain_stats (ID,IS_GRAY,DOMAIN,IS_BLACKLIST,SERVICE_ID,COST,BILLING_EXPORT_ID,FROM_DT,TILL_DT,SERVICE_ORDER_ID) values(s_x_yt_ar_direct_domain_stats.NEXTVAL, 0, 'a32110209', 0,7,3330000000,7732110209,  date'2020-01-01',to_date('2020-01-31'||' '||'23:59:59','YYYY-MM-DD HH24:MI:SS'),7732110209);</v>
      </c>
    </row>
    <row r="225" spans="1:73" s="195" customFormat="1" x14ac:dyDescent="0.35">
      <c r="A225" s="127">
        <v>51</v>
      </c>
      <c r="B225" s="178"/>
      <c r="C225" s="42" t="str">
        <f t="shared" si="172"/>
        <v>1210000051</v>
      </c>
      <c r="D225" s="42" t="str">
        <f t="shared" si="173"/>
        <v>1210000051/20</v>
      </c>
      <c r="E225" s="43" t="str">
        <f t="shared" si="174"/>
        <v>2020-01-01</v>
      </c>
      <c r="F225" s="43" t="str">
        <f t="shared" si="175"/>
        <v>2021-01-01</v>
      </c>
      <c r="G225" s="44" t="str">
        <f t="shared" si="176"/>
        <v>21210000051</v>
      </c>
      <c r="H225" s="45">
        <f t="shared" si="167"/>
        <v>2</v>
      </c>
      <c r="I225" s="179">
        <v>3</v>
      </c>
      <c r="J225" s="180">
        <f t="shared" si="199"/>
        <v>32110210</v>
      </c>
      <c r="K225" s="42" t="str">
        <f t="shared" si="177"/>
        <v>Б-32110210-1</v>
      </c>
      <c r="L225" s="43" t="str">
        <f t="shared" si="178"/>
        <v>2020-01-01</v>
      </c>
      <c r="M225" s="42" t="s">
        <v>87</v>
      </c>
      <c r="N225" s="181">
        <f t="shared" si="179"/>
        <v>20000</v>
      </c>
      <c r="O225" s="42" t="s">
        <v>88</v>
      </c>
      <c r="P225" s="179">
        <v>1</v>
      </c>
      <c r="Q225" s="42">
        <v>20</v>
      </c>
      <c r="R225" s="198">
        <v>1</v>
      </c>
      <c r="S225" s="198">
        <v>1</v>
      </c>
      <c r="T225" s="52" t="str">
        <f t="shared" si="180"/>
        <v>4321102101</v>
      </c>
      <c r="U225" s="183" t="str">
        <f t="shared" si="181"/>
        <v>43211021011</v>
      </c>
      <c r="V225" s="42">
        <v>1</v>
      </c>
      <c r="W225" s="43" t="str">
        <f t="shared" ca="1" si="182"/>
        <v>2020-01-07</v>
      </c>
      <c r="X225" s="42"/>
      <c r="Y225" s="185">
        <v>20000</v>
      </c>
      <c r="Z225" s="185">
        <f t="shared" si="169"/>
        <v>3333.3333333333321</v>
      </c>
      <c r="AA225" s="42">
        <v>0</v>
      </c>
      <c r="AB225" s="186" t="s">
        <v>89</v>
      </c>
      <c r="AC225" s="185">
        <f t="shared" si="183"/>
        <v>20000</v>
      </c>
      <c r="AD225" s="45">
        <v>0</v>
      </c>
      <c r="AE225" s="52" t="str">
        <f t="shared" si="184"/>
        <v>432110210</v>
      </c>
      <c r="AF225" s="187">
        <f t="shared" si="164"/>
        <v>16666.666666666668</v>
      </c>
      <c r="AG225" s="240"/>
      <c r="AH225" s="58">
        <f t="shared" si="185"/>
        <v>16666.666666666668</v>
      </c>
      <c r="AI225" s="60">
        <f t="shared" si="165"/>
        <v>20000</v>
      </c>
      <c r="AJ225" s="49" t="str">
        <f t="shared" si="186"/>
        <v>2020-01-31</v>
      </c>
      <c r="AK225" s="189" t="str">
        <f t="shared" si="187"/>
        <v>888432110210</v>
      </c>
      <c r="AL225" s="45" t="str">
        <f t="shared" si="188"/>
        <v>12100000511</v>
      </c>
      <c r="AM225" s="190"/>
      <c r="AN225" s="190"/>
      <c r="AO225" s="45" t="s">
        <v>89</v>
      </c>
      <c r="AP225" s="145" t="s">
        <v>89</v>
      </c>
      <c r="AQ225" s="45"/>
      <c r="AR225" s="45"/>
      <c r="AS225" s="191" t="str">
        <f t="shared" si="189"/>
        <v>888432110210</v>
      </c>
      <c r="AT225" s="189" t="str">
        <f t="shared" si="190"/>
        <v>5532110210</v>
      </c>
      <c r="AU225" s="183" t="str">
        <f t="shared" si="191"/>
        <v>9932110210</v>
      </c>
      <c r="AV225" s="183">
        <f t="shared" si="192"/>
        <v>1</v>
      </c>
      <c r="AW225" s="183" t="str">
        <f t="shared" si="193"/>
        <v>7732110210</v>
      </c>
      <c r="AX225" s="147" t="str">
        <f t="shared" si="194"/>
        <v>77432110210</v>
      </c>
      <c r="AY225" s="183">
        <v>0</v>
      </c>
      <c r="AZ225" s="183">
        <v>0</v>
      </c>
      <c r="BA225" s="43" t="str">
        <f t="shared" si="195"/>
        <v>2020-01-01</v>
      </c>
      <c r="BB225" s="43" t="str">
        <f t="shared" si="196"/>
        <v>2020-01-31</v>
      </c>
      <c r="BC225" s="192" t="s">
        <v>90</v>
      </c>
      <c r="BD225" s="44" t="str">
        <f t="shared" si="197"/>
        <v>a32110210</v>
      </c>
      <c r="BE225" s="189"/>
      <c r="BF225" s="189"/>
      <c r="BG225" s="186"/>
      <c r="BH225" s="149"/>
      <c r="BI225" s="149"/>
      <c r="BJ225" s="149"/>
      <c r="BK225" s="149"/>
      <c r="BL225" s="149"/>
      <c r="BM225" s="149"/>
      <c r="BN225" s="149"/>
      <c r="BO225" s="243"/>
      <c r="BP225" s="328"/>
      <c r="BQ225" s="242"/>
      <c r="BR225" s="242"/>
      <c r="BS225" s="242"/>
      <c r="BU225" s="357" t="str">
        <f t="shared" ca="1" si="198"/>
        <v>insert into x_t_invoice (TMP_ID,ID,DT, CLIENT_ID,EXTERNAL_ID,CONTRACT_ID,TOTAL_SUM,CURRENCY,DISCOUNT_TYPE,COMMISSION_TYPE,TYPE,LOYAL_CLIENTS,NDS,NDS_PCT,PERSON_ID) values (s_x_t_invoice.NEXTVAL, 32110210, date'2020-01-01',21210000051,'Б-32110210-1',1210000051,20000,'RUR',1,1,'y_invoice',0,1,20, 77432110210);insert into x_t_person (TMP_ID,ID) values (s_x_t_person.NEXTVAL, 77432110210);insert into x_t_act_internal(TMP_ID,ID,DT,CLIENT_ID,INVOICE_ID,HIDDEN,AMOUNT,EXTERNAL_ID,PAYMENT_TERM_DT,IS_LOYAL,TYPE) values (s_x_t_act_internal.NEXTVAL, 4321102101,date'2020-01-07',21210000051, 32110210    ,1,  20000  ,'43211021011',null, 0,'generic');insert into x_t_act_trans(TMP_ID, ACT_ID, CONSUME_ID, AMOUNT, AMOUNT_NDS, AMOUNT_NSP, NETTING, COMMISSION_TYPE) values (s_x_t_act_trans.NEXTVAL, 4321102101,  5532110210, 20000, 3333.33333333333,  0,null, 1);insert into x_t_consume (TMP_ID, ID, PARENT_ORDER_ID) values (s_x_t_consume.NEXTVAL, 5532110210,  9932110210);insert into x_t_order(TMP_ID, ID, SERVICE_ID, SERVICE_ORDER_ID, CLIENT_ID) values (s_x_t_order.NEXTVAL, 9932110210,  1,  7732110210,  432110210 );insert into x_mv_oebs_receipts_2(TMP_ID, INVOICE_EID, SUM, DT, DOC_DATE, COMISS_DATE, PAYMENT_NUMBER, SOURCE_TYPE) values (s_x_mv_oebs_receipts_2.NEXTVAL, 'Б-32110210-1', 20000, date'2020-01-31',date'2020-01-31', null, '888432110210' ,'PAYCASH');insert into x_yt_ar_direct_domain_stats (ID,IS_GRAY,DOMAIN,IS_BLACKLIST,SERVICE_ID,COST,BILLING_EXPORT_ID,FROM_DT,TILL_DT,SERVICE_ORDER_ID) values(s_x_yt_ar_direct_domain_stats.NEXTVAL, 0, 'a32110210', 0,1,3330000000,7732110210,  date'2020-01-01',to_date('2020-01-31'||' '||'23:59:59','YYYY-MM-DD HH24:MI:SS'),7732110210);</v>
      </c>
    </row>
    <row r="226" spans="1:73" s="215" customFormat="1" ht="15" thickBot="1" x14ac:dyDescent="0.4">
      <c r="A226" s="152">
        <v>51</v>
      </c>
      <c r="B226" s="199"/>
      <c r="C226" s="76" t="str">
        <f t="shared" si="172"/>
        <v>1210000051</v>
      </c>
      <c r="D226" s="76" t="str">
        <f t="shared" si="173"/>
        <v>1210000051/20</v>
      </c>
      <c r="E226" s="77" t="str">
        <f t="shared" si="174"/>
        <v>2020-01-01</v>
      </c>
      <c r="F226" s="77" t="str">
        <f t="shared" si="175"/>
        <v>2021-01-01</v>
      </c>
      <c r="G226" s="78" t="str">
        <f t="shared" si="176"/>
        <v>21210000051</v>
      </c>
      <c r="H226" s="79">
        <f t="shared" si="167"/>
        <v>2</v>
      </c>
      <c r="I226" s="200">
        <v>3</v>
      </c>
      <c r="J226" s="201">
        <f t="shared" si="199"/>
        <v>32110211</v>
      </c>
      <c r="K226" s="76" t="str">
        <f t="shared" si="177"/>
        <v>Б-32110211-1</v>
      </c>
      <c r="L226" s="77" t="str">
        <f t="shared" si="178"/>
        <v>2020-01-01</v>
      </c>
      <c r="M226" s="76" t="s">
        <v>87</v>
      </c>
      <c r="N226" s="202">
        <f t="shared" si="179"/>
        <v>30000</v>
      </c>
      <c r="O226" s="76" t="s">
        <v>88</v>
      </c>
      <c r="P226" s="200">
        <v>1</v>
      </c>
      <c r="Q226" s="76">
        <v>20</v>
      </c>
      <c r="R226" s="201">
        <v>37</v>
      </c>
      <c r="S226" s="201">
        <v>37</v>
      </c>
      <c r="T226" s="81" t="str">
        <f t="shared" si="180"/>
        <v>4321102111</v>
      </c>
      <c r="U226" s="203" t="str">
        <f t="shared" si="181"/>
        <v>43211021111</v>
      </c>
      <c r="V226" s="76">
        <v>1</v>
      </c>
      <c r="W226" s="77" t="str">
        <f t="shared" ca="1" si="182"/>
        <v>2020-01-06</v>
      </c>
      <c r="X226" s="76"/>
      <c r="Y226" s="205">
        <v>30000</v>
      </c>
      <c r="Z226" s="205">
        <f t="shared" si="169"/>
        <v>5000</v>
      </c>
      <c r="AA226" s="76">
        <v>0</v>
      </c>
      <c r="AB226" s="206" t="s">
        <v>89</v>
      </c>
      <c r="AC226" s="205">
        <f t="shared" si="183"/>
        <v>30000</v>
      </c>
      <c r="AD226" s="79">
        <v>0</v>
      </c>
      <c r="AE226" s="81" t="str">
        <f t="shared" si="184"/>
        <v>432110211</v>
      </c>
      <c r="AF226" s="207">
        <f t="shared" si="164"/>
        <v>25000</v>
      </c>
      <c r="AG226" s="208"/>
      <c r="AH226" s="91">
        <f t="shared" si="185"/>
        <v>25000</v>
      </c>
      <c r="AI226" s="93">
        <f t="shared" si="165"/>
        <v>30000</v>
      </c>
      <c r="AJ226" s="83" t="str">
        <f t="shared" si="186"/>
        <v>2020-01-31</v>
      </c>
      <c r="AK226" s="209" t="str">
        <f t="shared" si="187"/>
        <v>888432110211</v>
      </c>
      <c r="AL226" s="79" t="str">
        <f t="shared" si="188"/>
        <v>12100000511</v>
      </c>
      <c r="AM226" s="210"/>
      <c r="AN226" s="210"/>
      <c r="AO226" s="79" t="s">
        <v>89</v>
      </c>
      <c r="AP226" s="169" t="s">
        <v>89</v>
      </c>
      <c r="AQ226" s="79"/>
      <c r="AR226" s="79"/>
      <c r="AS226" s="211" t="str">
        <f t="shared" si="189"/>
        <v>888432110211</v>
      </c>
      <c r="AT226" s="209" t="str">
        <f t="shared" si="190"/>
        <v>5532110211</v>
      </c>
      <c r="AU226" s="203" t="str">
        <f t="shared" si="191"/>
        <v>9932110211</v>
      </c>
      <c r="AV226" s="203">
        <f t="shared" si="192"/>
        <v>37</v>
      </c>
      <c r="AW226" s="203" t="str">
        <f t="shared" si="193"/>
        <v>7732110211</v>
      </c>
      <c r="AX226" s="172" t="str">
        <f t="shared" si="194"/>
        <v>77432110211</v>
      </c>
      <c r="AY226" s="203">
        <v>0</v>
      </c>
      <c r="AZ226" s="203">
        <v>0</v>
      </c>
      <c r="BA226" s="77" t="str">
        <f t="shared" si="195"/>
        <v>2020-01-01</v>
      </c>
      <c r="BB226" s="77" t="str">
        <f t="shared" si="196"/>
        <v>2020-01-31</v>
      </c>
      <c r="BC226" s="212" t="s">
        <v>90</v>
      </c>
      <c r="BD226" s="78" t="str">
        <f t="shared" si="197"/>
        <v>a32110211</v>
      </c>
      <c r="BE226" s="209"/>
      <c r="BF226" s="209"/>
      <c r="BG226" s="206"/>
      <c r="BH226" s="174"/>
      <c r="BI226" s="174"/>
      <c r="BJ226" s="174"/>
      <c r="BK226" s="174"/>
      <c r="BL226" s="174"/>
      <c r="BM226" s="174"/>
      <c r="BN226" s="174"/>
      <c r="BO226" s="213"/>
      <c r="BP226" s="329"/>
      <c r="BQ226" s="202"/>
      <c r="BR226" s="214"/>
      <c r="BS226" s="214"/>
      <c r="BU226" s="358" t="str">
        <f t="shared" ca="1" si="198"/>
        <v>insert into x_t_invoice (TMP_ID,ID,DT, CLIENT_ID,EXTERNAL_ID,CONTRACT_ID,TOTAL_SUM,CURRENCY,DISCOUNT_TYPE,COMMISSION_TYPE,TYPE,LOYAL_CLIENTS,NDS,NDS_PCT,PERSON_ID) values (s_x_t_invoice.NEXTVAL, 32110211, date'2020-01-01',21210000051,'Б-32110211-1',1210000051,30000,'RUR',37,37,'y_invoice',0,1,20, 77432110211);insert into x_t_person (TMP_ID,ID) values (s_x_t_person.NEXTVAL, 77432110211);insert into x_t_act_internal(TMP_ID,ID,DT,CLIENT_ID,INVOICE_ID,HIDDEN,AMOUNT,EXTERNAL_ID,PAYMENT_TERM_DT,IS_LOYAL,TYPE) values (s_x_t_act_internal.NEXTVAL, 4321102111,date'2020-01-06',21210000051, 32110211    ,1,  30000  ,'43211021111',null, 0,'generic');insert into x_t_act_trans(TMP_ID, ACT_ID, CONSUME_ID, AMOUNT, AMOUNT_NDS, AMOUNT_NSP, NETTING, COMMISSION_TYPE) values (s_x_t_act_trans.NEXTVAL, 4321102111,  5532110211, 30000, 5000,  0,null, 37);insert into x_t_consume (TMP_ID, ID, PARENT_ORDER_ID) values (s_x_t_consume.NEXTVAL, 5532110211,  9932110211);insert into x_t_order(TMP_ID, ID, SERVICE_ID, SERVICE_ORDER_ID, CLIENT_ID) values (s_x_t_order.NEXTVAL, 9932110211,  37,  7732110211,  432110211 );insert into x_mv_oebs_receipts_2(TMP_ID, INVOICE_EID, SUM, DT, DOC_DATE, COMISS_DATE, PAYMENT_NUMBER, SOURCE_TYPE) values (s_x_mv_oebs_receipts_2.NEXTVAL, 'Б-32110211-1', 30000, date'2020-01-31',date'2020-01-31', null, '888432110211' ,'PAYCASH');insert into x_yt_ar_direct_domain_stats (ID,IS_GRAY,DOMAIN,IS_BLACKLIST,SERVICE_ID,COST,BILLING_EXPORT_ID,FROM_DT,TILL_DT,SERVICE_ORDER_ID) values(s_x_yt_ar_direct_domain_stats.NEXTVAL, 0, 'a32110211', 0,37,3330000000,7732110211,  date'2020-01-01',to_date('2020-01-31'||' '||'23:59:59','YYYY-MM-DD HH24:MI:SS'),7732110211);</v>
      </c>
    </row>
    <row r="227" spans="1:73" s="151" customFormat="1" x14ac:dyDescent="0.35">
      <c r="A227" s="127">
        <v>52</v>
      </c>
      <c r="B227" s="128"/>
      <c r="C227" s="129" t="str">
        <f t="shared" si="172"/>
        <v>1210000052</v>
      </c>
      <c r="D227" s="129" t="str">
        <f t="shared" si="173"/>
        <v>1210000052/20</v>
      </c>
      <c r="E227" s="130" t="str">
        <f t="shared" si="174"/>
        <v>2020-01-01</v>
      </c>
      <c r="F227" s="130" t="str">
        <f t="shared" si="175"/>
        <v>2021-01-01</v>
      </c>
      <c r="G227" s="131" t="str">
        <f t="shared" si="176"/>
        <v>21210000052</v>
      </c>
      <c r="H227" s="132">
        <f t="shared" si="167"/>
        <v>2</v>
      </c>
      <c r="I227" s="133">
        <v>3</v>
      </c>
      <c r="J227" s="134">
        <f t="shared" si="199"/>
        <v>32110212</v>
      </c>
      <c r="K227" s="129" t="str">
        <f t="shared" si="177"/>
        <v>Б-32110212-1</v>
      </c>
      <c r="L227" s="130" t="str">
        <f t="shared" si="178"/>
        <v>2020-01-01</v>
      </c>
      <c r="M227" s="129" t="s">
        <v>87</v>
      </c>
      <c r="N227" s="135">
        <f t="shared" si="179"/>
        <v>10000</v>
      </c>
      <c r="O227" s="129" t="s">
        <v>88</v>
      </c>
      <c r="P227" s="133">
        <v>1</v>
      </c>
      <c r="Q227" s="129">
        <v>20</v>
      </c>
      <c r="R227" s="219">
        <f>S227</f>
        <v>7</v>
      </c>
      <c r="S227" s="219">
        <v>7</v>
      </c>
      <c r="T227" s="52" t="str">
        <f t="shared" si="180"/>
        <v>4321102121</v>
      </c>
      <c r="U227" s="137" t="str">
        <f t="shared" si="181"/>
        <v>43211021211</v>
      </c>
      <c r="V227" s="129">
        <v>1</v>
      </c>
      <c r="W227" s="130" t="str">
        <f t="shared" ca="1" si="182"/>
        <v>2020-01-05</v>
      </c>
      <c r="X227" s="129"/>
      <c r="Y227" s="139">
        <v>10000</v>
      </c>
      <c r="Z227" s="139">
        <f>Y227-(Y227/1.2)</f>
        <v>1666.6666666666661</v>
      </c>
      <c r="AA227" s="129">
        <v>0</v>
      </c>
      <c r="AB227" s="140" t="s">
        <v>89</v>
      </c>
      <c r="AC227" s="139">
        <f t="shared" si="183"/>
        <v>10000</v>
      </c>
      <c r="AD227" s="132">
        <v>0</v>
      </c>
      <c r="AE227" s="52" t="str">
        <f t="shared" si="184"/>
        <v>432110212</v>
      </c>
      <c r="AF227" s="141">
        <f t="shared" si="164"/>
        <v>8333.3333333333339</v>
      </c>
      <c r="AG227" s="259">
        <f>Y231/SUM(Y227:Y231)</f>
        <v>0.70149253731343286</v>
      </c>
      <c r="AH227" s="58">
        <f t="shared" si="185"/>
        <v>8333.3333333333339</v>
      </c>
      <c r="AI227" s="60">
        <f t="shared" si="165"/>
        <v>10000</v>
      </c>
      <c r="AJ227" s="49" t="str">
        <f t="shared" si="186"/>
        <v>2020-01-31</v>
      </c>
      <c r="AK227" s="143" t="str">
        <f t="shared" si="187"/>
        <v>888432110212</v>
      </c>
      <c r="AL227" s="132" t="str">
        <f t="shared" si="188"/>
        <v>12100000521</v>
      </c>
      <c r="AM227" s="144"/>
      <c r="AN227" s="144"/>
      <c r="AO227" s="132" t="s">
        <v>89</v>
      </c>
      <c r="AP227" s="145" t="s">
        <v>89</v>
      </c>
      <c r="AQ227" s="132"/>
      <c r="AR227" s="132"/>
      <c r="AS227" s="146" t="str">
        <f t="shared" si="189"/>
        <v>888432110212</v>
      </c>
      <c r="AT227" s="143" t="str">
        <f t="shared" si="190"/>
        <v>5532110212</v>
      </c>
      <c r="AU227" s="137" t="str">
        <f t="shared" si="191"/>
        <v>9932110212</v>
      </c>
      <c r="AV227" s="137">
        <f t="shared" si="192"/>
        <v>7</v>
      </c>
      <c r="AW227" s="137" t="str">
        <f t="shared" si="193"/>
        <v>7732110212</v>
      </c>
      <c r="AX227" s="147" t="str">
        <f t="shared" si="194"/>
        <v>77432110212</v>
      </c>
      <c r="AY227" s="137">
        <v>0</v>
      </c>
      <c r="AZ227" s="137">
        <v>0</v>
      </c>
      <c r="BA227" s="130" t="str">
        <f t="shared" si="195"/>
        <v>2020-01-01</v>
      </c>
      <c r="BB227" s="130" t="str">
        <f t="shared" si="196"/>
        <v>2020-01-31</v>
      </c>
      <c r="BC227" s="148" t="s">
        <v>90</v>
      </c>
      <c r="BD227" s="131" t="str">
        <f t="shared" si="197"/>
        <v>a32110212</v>
      </c>
      <c r="BE227" s="143"/>
      <c r="BF227" s="143"/>
      <c r="BG227" s="140"/>
      <c r="BH227" s="246"/>
      <c r="BI227" s="246"/>
      <c r="BJ227" s="246"/>
      <c r="BK227" s="246"/>
      <c r="BL227" s="149"/>
      <c r="BM227" s="149"/>
      <c r="BN227" s="149"/>
      <c r="BO227" s="229" t="s">
        <v>183</v>
      </c>
      <c r="BP227" s="229">
        <v>7</v>
      </c>
      <c r="BQ227" s="230">
        <f>SUM(AF227:AF231)</f>
        <v>167500</v>
      </c>
      <c r="BR227" s="230">
        <f>BQ227*0.05</f>
        <v>8375</v>
      </c>
      <c r="BS227" s="230">
        <f>BR227</f>
        <v>8375</v>
      </c>
      <c r="BU227" s="357" t="str">
        <f t="shared" ca="1" si="198"/>
        <v>insert into x_t_contract2(TMP_ID,ID,EXTERNAL_ID,CLIENT_ID) values(s_x_t_contract2.NEXTVAL, 1210000052, '1210000052/20',21210000052);insert into x_t_contract_collateral(TMP_ID,ID,CONTRACT2_ID,DT,IS_SIGNED) values(s_x_t_contract_collateral.NEXTVAL, 12100000521, 1210000052, date'2020-01-01', date'2020-01-01');insert into x_mv_contract_signed_attr (TMP_ID,CONTRACT_ID,COLLATERAL_ID,CODE,VALUE_DT) values (s_x_mv_contract_signed_attr.NEXTVAL, 1210000052, 12100000521,'FINISH_DT' ,date'2021-01-01');insert into x_mv_contract_signed_attr_hist(TMP_ID,VALUE_NUM,UPDATE_DT,CONTRACT2_ID,CODE,CL_DT,STAMP,DT) values(s_x_mv_contract_signed_attr_hist.NEXTVAL, 1, date'2020-01-01', 1210000052,'FIRM',date'2020-01-01',888432110212,date'2020-01-01');insert into x_mv_contract_signed_attr_hist(TMP_ID,VALUE_NUM,UPDATE_DT,CONTRACT2_ID,CODE,CL_DT,STAMP,DT) values(s_x_mv_contract_signed_attr_hist.NEXTVAL, 2, date'2020-01-01', 1210000052,'WHOLESALE_AGENT_PREMIUM_AWARDS_SCALE_TYPE',date'2020-01-01',888432110212,date'2020-01-01');insert into x_mv_contract_signed_attr_hist(TMP_ID,VALUE_NUM,UPDATE_DT,CONTRACT2_ID,CODE,CL_DT,STAMP,DT) values(s_x_mv_contract_signed_attr_hist.NEXTVAL, 3, date'2020-01-01', 1210000052,'PAYMENT_TYPE',date'2020-01-01',888432110212,date'2020-01-01');insert into x_t_invoice (TMP_ID,ID,DT, CLIENT_ID,EXTERNAL_ID,CONTRACT_ID,TOTAL_SUM,CURRENCY,DISCOUNT_TYPE,COMMISSION_TYPE,TYPE,LOYAL_CLIENTS,NDS,NDS_PCT,PERSON_ID) values (s_x_t_invoice.NEXTVAL, 32110212, date'2020-01-01',21210000052,'Б-32110212-1',1210000052,10000,'RUR',7,7,'y_invoice',0,1,20, 77432110212);insert into x_t_person (TMP_ID,ID) values (s_x_t_person.NEXTVAL, 77432110212);insert into x_t_act_internal(TMP_ID,ID,DT,CLIENT_ID,INVOICE_ID,HIDDEN,AMOUNT,EXTERNAL_ID,PAYMENT_TERM_DT,IS_LOYAL,TYPE) values (s_x_t_act_internal.NEXTVAL, 4321102121,date'2020-01-05',21210000052, 32110212    ,1,  10000  ,'43211021211',null, 0,'generic');insert into x_t_act_trans(TMP_ID, ACT_ID, CONSUME_ID, AMOUNT, AMOUNT_NDS, AMOUNT_NSP, NETTING, COMMISSION_TYPE) values (s_x_t_act_trans.NEXTVAL, 4321102121,  5532110212, 10000, 1666.66666666667,  0,null, 7);insert into x_t_consume (TMP_ID, ID, PARENT_ORDER_ID) values (s_x_t_consume.NEXTVAL, 5532110212,  9932110212);insert into x_t_order(TMP_ID, ID, SERVICE_ID, SERVICE_ORDER_ID, CLIENT_ID) values (s_x_t_order.NEXTVAL, 9932110212,  7,  7732110212,  432110212 );insert into x_mv_oebs_receipts_2(TMP_ID, INVOICE_EID, SUM, DT, DOC_DATE, COMISS_DATE, PAYMENT_NUMBER, SOURCE_TYPE) values (s_x_mv_oebs_receipts_2.NEXTVAL, 'Б-32110212-1', 10000, date'2020-01-31',date'2020-01-31', null, '888432110212' ,'PAYCASH');insert into x_yt_ar_direct_domain_stats (ID,IS_GRAY,DOMAIN,IS_BLACKLIST,SERVICE_ID,COST,BILLING_EXPORT_ID,FROM_DT,TILL_DT,SERVICE_ORDER_ID) values(s_x_yt_ar_direct_domain_stats.NEXTVAL, 0, 'a32110212', 0,7,3330000000,7732110212,  date'2020-01-01',to_date('2020-01-31'||' '||'23:59:59','YYYY-MM-DD HH24:MI:SS'),7732110212);</v>
      </c>
    </row>
    <row r="228" spans="1:73" s="151" customFormat="1" x14ac:dyDescent="0.35">
      <c r="A228" s="127">
        <v>52</v>
      </c>
      <c r="B228" s="128"/>
      <c r="C228" s="129" t="str">
        <f t="shared" si="172"/>
        <v>1210000052</v>
      </c>
      <c r="D228" s="129" t="str">
        <f t="shared" si="173"/>
        <v>1210000052/20</v>
      </c>
      <c r="E228" s="130" t="str">
        <f t="shared" si="174"/>
        <v>2020-01-01</v>
      </c>
      <c r="F228" s="130" t="str">
        <f t="shared" si="175"/>
        <v>2021-01-01</v>
      </c>
      <c r="G228" s="131" t="str">
        <f t="shared" si="176"/>
        <v>21210000052</v>
      </c>
      <c r="H228" s="132">
        <f t="shared" si="167"/>
        <v>2</v>
      </c>
      <c r="I228" s="133">
        <v>3</v>
      </c>
      <c r="J228" s="134">
        <f t="shared" si="199"/>
        <v>32110213</v>
      </c>
      <c r="K228" s="129" t="str">
        <f t="shared" si="177"/>
        <v>Б-32110213-1</v>
      </c>
      <c r="L228" s="130" t="str">
        <f t="shared" si="178"/>
        <v>2020-01-01</v>
      </c>
      <c r="M228" s="129" t="s">
        <v>87</v>
      </c>
      <c r="N228" s="135">
        <f t="shared" si="179"/>
        <v>10000</v>
      </c>
      <c r="O228" s="129" t="s">
        <v>88</v>
      </c>
      <c r="P228" s="133">
        <v>1</v>
      </c>
      <c r="Q228" s="129">
        <v>20</v>
      </c>
      <c r="R228" s="219">
        <f>S228</f>
        <v>7</v>
      </c>
      <c r="S228" s="219">
        <v>7</v>
      </c>
      <c r="T228" s="52" t="str">
        <f t="shared" si="180"/>
        <v>4321102131</v>
      </c>
      <c r="U228" s="137" t="str">
        <f t="shared" si="181"/>
        <v>43211021311</v>
      </c>
      <c r="V228" s="129">
        <v>1</v>
      </c>
      <c r="W228" s="130" t="str">
        <f t="shared" ca="1" si="182"/>
        <v>2020-01-02</v>
      </c>
      <c r="X228" s="129"/>
      <c r="Y228" s="139">
        <v>10000</v>
      </c>
      <c r="Z228" s="139">
        <f t="shared" si="169"/>
        <v>1666.6666666666661</v>
      </c>
      <c r="AA228" s="129">
        <v>0</v>
      </c>
      <c r="AB228" s="140" t="s">
        <v>89</v>
      </c>
      <c r="AC228" s="139">
        <f t="shared" si="183"/>
        <v>10000</v>
      </c>
      <c r="AD228" s="132">
        <v>0</v>
      </c>
      <c r="AE228" s="52" t="str">
        <f t="shared" si="184"/>
        <v>432110213</v>
      </c>
      <c r="AF228" s="141">
        <f t="shared" si="164"/>
        <v>8333.3333333333339</v>
      </c>
      <c r="AG228" s="142"/>
      <c r="AH228" s="58">
        <f t="shared" si="185"/>
        <v>8333.3333333333339</v>
      </c>
      <c r="AI228" s="60">
        <f t="shared" si="165"/>
        <v>10000</v>
      </c>
      <c r="AJ228" s="49" t="str">
        <f t="shared" si="186"/>
        <v>2020-01-31</v>
      </c>
      <c r="AK228" s="143" t="str">
        <f t="shared" si="187"/>
        <v>888432110213</v>
      </c>
      <c r="AL228" s="132" t="str">
        <f t="shared" si="188"/>
        <v>12100000521</v>
      </c>
      <c r="AM228" s="144"/>
      <c r="AN228" s="144"/>
      <c r="AO228" s="132" t="s">
        <v>89</v>
      </c>
      <c r="AP228" s="145" t="s">
        <v>89</v>
      </c>
      <c r="AQ228" s="132"/>
      <c r="AR228" s="132"/>
      <c r="AS228" s="146" t="str">
        <f t="shared" si="189"/>
        <v>888432110213</v>
      </c>
      <c r="AT228" s="143" t="str">
        <f t="shared" si="190"/>
        <v>5532110213</v>
      </c>
      <c r="AU228" s="137" t="str">
        <f t="shared" si="191"/>
        <v>9932110213</v>
      </c>
      <c r="AV228" s="137">
        <f t="shared" si="192"/>
        <v>7</v>
      </c>
      <c r="AW228" s="137" t="str">
        <f t="shared" si="193"/>
        <v>7732110213</v>
      </c>
      <c r="AX228" s="147" t="str">
        <f t="shared" si="194"/>
        <v>77432110213</v>
      </c>
      <c r="AY228" s="137">
        <v>0</v>
      </c>
      <c r="AZ228" s="137">
        <v>0</v>
      </c>
      <c r="BA228" s="130" t="str">
        <f t="shared" si="195"/>
        <v>2020-01-01</v>
      </c>
      <c r="BB228" s="130" t="str">
        <f t="shared" si="196"/>
        <v>2020-01-31</v>
      </c>
      <c r="BC228" s="148" t="s">
        <v>90</v>
      </c>
      <c r="BD228" s="131" t="str">
        <f t="shared" si="197"/>
        <v>a32110213</v>
      </c>
      <c r="BE228" s="143"/>
      <c r="BF228" s="143"/>
      <c r="BG228" s="140"/>
      <c r="BH228" s="149"/>
      <c r="BI228" s="149"/>
      <c r="BJ228" s="149"/>
      <c r="BK228" s="149"/>
      <c r="BL228" s="149"/>
      <c r="BM228" s="149"/>
      <c r="BN228" s="149"/>
      <c r="BO228" s="232" t="s">
        <v>184</v>
      </c>
      <c r="BP228" s="229">
        <v>1</v>
      </c>
      <c r="BQ228" s="230">
        <f>AF232</f>
        <v>16666.666666666668</v>
      </c>
      <c r="BR228" s="230">
        <f>BQ228*0.13</f>
        <v>2166.666666666667</v>
      </c>
      <c r="BS228" s="230">
        <f>BR228</f>
        <v>2166.666666666667</v>
      </c>
      <c r="BU228" s="357" t="str">
        <f t="shared" ca="1" si="198"/>
        <v>insert into x_t_invoice (TMP_ID,ID,DT, CLIENT_ID,EXTERNAL_ID,CONTRACT_ID,TOTAL_SUM,CURRENCY,DISCOUNT_TYPE,COMMISSION_TYPE,TYPE,LOYAL_CLIENTS,NDS,NDS_PCT,PERSON_ID) values (s_x_t_invoice.NEXTVAL, 32110213, date'2020-01-01',21210000052,'Б-32110213-1',1210000052,10000,'RUR',7,7,'y_invoice',0,1,20, 77432110213);insert into x_t_person (TMP_ID,ID) values (s_x_t_person.NEXTVAL, 77432110213);insert into x_t_act_internal(TMP_ID,ID,DT,CLIENT_ID,INVOICE_ID,HIDDEN,AMOUNT,EXTERNAL_ID,PAYMENT_TERM_DT,IS_LOYAL,TYPE) values (s_x_t_act_internal.NEXTVAL, 4321102131,date'2020-01-02',21210000052, 32110213    ,1,  10000  ,'43211021311',null, 0,'generic');insert into x_t_act_trans(TMP_ID, ACT_ID, CONSUME_ID, AMOUNT, AMOUNT_NDS, AMOUNT_NSP, NETTING, COMMISSION_TYPE) values (s_x_t_act_trans.NEXTVAL, 4321102131,  5532110213, 10000, 1666.66666666667,  0,null, 7);insert into x_t_consume (TMP_ID, ID, PARENT_ORDER_ID) values (s_x_t_consume.NEXTVAL, 5532110213,  9932110213);insert into x_t_order(TMP_ID, ID, SERVICE_ID, SERVICE_ORDER_ID, CLIENT_ID) values (s_x_t_order.NEXTVAL, 9932110213,  7,  7732110213,  432110213 );insert into x_mv_oebs_receipts_2(TMP_ID, INVOICE_EID, SUM, DT, DOC_DATE, COMISS_DATE, PAYMENT_NUMBER, SOURCE_TYPE) values (s_x_mv_oebs_receipts_2.NEXTVAL, 'Б-32110213-1', 10000, date'2020-01-31',date'2020-01-31', null, '888432110213' ,'PAYCASH');insert into x_yt_ar_direct_domain_stats (ID,IS_GRAY,DOMAIN,IS_BLACKLIST,SERVICE_ID,COST,BILLING_EXPORT_ID,FROM_DT,TILL_DT,SERVICE_ORDER_ID) values(s_x_yt_ar_direct_domain_stats.NEXTVAL, 0, 'a32110213', 0,7,3330000000,7732110213,  date'2020-01-01',to_date('2020-01-31'||' '||'23:59:59','YYYY-MM-DD HH24:MI:SS'),7732110213);</v>
      </c>
    </row>
    <row r="229" spans="1:73" s="151" customFormat="1" x14ac:dyDescent="0.35">
      <c r="A229" s="127">
        <v>52</v>
      </c>
      <c r="B229" s="128"/>
      <c r="C229" s="129" t="str">
        <f t="shared" si="172"/>
        <v>1210000052</v>
      </c>
      <c r="D229" s="129" t="str">
        <f t="shared" si="173"/>
        <v>1210000052/20</v>
      </c>
      <c r="E229" s="130" t="str">
        <f t="shared" si="174"/>
        <v>2020-01-01</v>
      </c>
      <c r="F229" s="130" t="str">
        <f t="shared" si="175"/>
        <v>2021-01-01</v>
      </c>
      <c r="G229" s="131" t="str">
        <f t="shared" si="176"/>
        <v>21210000052</v>
      </c>
      <c r="H229" s="132">
        <f t="shared" si="167"/>
        <v>2</v>
      </c>
      <c r="I229" s="133">
        <v>3</v>
      </c>
      <c r="J229" s="134">
        <f t="shared" si="199"/>
        <v>32110214</v>
      </c>
      <c r="K229" s="129" t="str">
        <f t="shared" si="177"/>
        <v>Б-32110214-1</v>
      </c>
      <c r="L229" s="130" t="str">
        <f t="shared" si="178"/>
        <v>2020-01-01</v>
      </c>
      <c r="M229" s="129" t="s">
        <v>87</v>
      </c>
      <c r="N229" s="135">
        <f t="shared" si="179"/>
        <v>20000</v>
      </c>
      <c r="O229" s="129" t="s">
        <v>88</v>
      </c>
      <c r="P229" s="133">
        <v>1</v>
      </c>
      <c r="Q229" s="129">
        <v>20</v>
      </c>
      <c r="R229" s="219">
        <f>S229</f>
        <v>7</v>
      </c>
      <c r="S229" s="219">
        <v>7</v>
      </c>
      <c r="T229" s="52" t="str">
        <f t="shared" si="180"/>
        <v>4321102141</v>
      </c>
      <c r="U229" s="137" t="str">
        <f t="shared" si="181"/>
        <v>43211021411</v>
      </c>
      <c r="V229" s="129">
        <v>1</v>
      </c>
      <c r="W229" s="130" t="str">
        <f t="shared" ca="1" si="182"/>
        <v>2020-01-02</v>
      </c>
      <c r="X229" s="129"/>
      <c r="Y229" s="139">
        <v>20000</v>
      </c>
      <c r="Z229" s="139">
        <f t="shared" si="169"/>
        <v>3333.3333333333321</v>
      </c>
      <c r="AA229" s="129">
        <v>0</v>
      </c>
      <c r="AB229" s="140" t="s">
        <v>89</v>
      </c>
      <c r="AC229" s="139">
        <f t="shared" si="183"/>
        <v>20000</v>
      </c>
      <c r="AD229" s="132">
        <v>0</v>
      </c>
      <c r="AE229" s="52" t="str">
        <f t="shared" si="184"/>
        <v>432110214</v>
      </c>
      <c r="AF229" s="141">
        <f t="shared" si="164"/>
        <v>16666.666666666668</v>
      </c>
      <c r="AG229" s="142"/>
      <c r="AH229" s="58">
        <f t="shared" si="185"/>
        <v>16666.666666666668</v>
      </c>
      <c r="AI229" s="60">
        <f t="shared" si="165"/>
        <v>20000</v>
      </c>
      <c r="AJ229" s="49" t="str">
        <f t="shared" si="186"/>
        <v>2020-01-31</v>
      </c>
      <c r="AK229" s="143" t="str">
        <f t="shared" si="187"/>
        <v>888432110214</v>
      </c>
      <c r="AL229" s="132" t="str">
        <f t="shared" si="188"/>
        <v>12100000521</v>
      </c>
      <c r="AM229" s="144"/>
      <c r="AN229" s="144"/>
      <c r="AO229" s="132" t="s">
        <v>89</v>
      </c>
      <c r="AP229" s="145" t="s">
        <v>89</v>
      </c>
      <c r="AQ229" s="132"/>
      <c r="AR229" s="132"/>
      <c r="AS229" s="146" t="str">
        <f t="shared" si="189"/>
        <v>888432110214</v>
      </c>
      <c r="AT229" s="143" t="str">
        <f t="shared" si="190"/>
        <v>5532110214</v>
      </c>
      <c r="AU229" s="137" t="str">
        <f t="shared" si="191"/>
        <v>9932110214</v>
      </c>
      <c r="AV229" s="137">
        <f t="shared" si="192"/>
        <v>7</v>
      </c>
      <c r="AW229" s="137" t="str">
        <f t="shared" si="193"/>
        <v>7732110214</v>
      </c>
      <c r="AX229" s="147" t="str">
        <f t="shared" si="194"/>
        <v>77432110214</v>
      </c>
      <c r="AY229" s="137">
        <v>0</v>
      </c>
      <c r="AZ229" s="137">
        <v>0</v>
      </c>
      <c r="BA229" s="130" t="str">
        <f t="shared" si="195"/>
        <v>2020-01-01</v>
      </c>
      <c r="BB229" s="130" t="str">
        <f t="shared" si="196"/>
        <v>2020-01-31</v>
      </c>
      <c r="BC229" s="148" t="s">
        <v>90</v>
      </c>
      <c r="BD229" s="131" t="str">
        <f t="shared" si="197"/>
        <v>a32110214</v>
      </c>
      <c r="BE229" s="143"/>
      <c r="BF229" s="143"/>
      <c r="BG229" s="140"/>
      <c r="BH229" s="149"/>
      <c r="BI229" s="149"/>
      <c r="BJ229" s="149"/>
      <c r="BK229" s="149"/>
      <c r="BL229" s="149"/>
      <c r="BM229" s="149"/>
      <c r="BN229" s="149"/>
      <c r="BO229" s="361"/>
      <c r="BP229" s="229">
        <v>37</v>
      </c>
      <c r="BQ229" s="230">
        <f>AF233</f>
        <v>25000</v>
      </c>
      <c r="BR229" s="230">
        <f>BQ229*0.11</f>
        <v>2750</v>
      </c>
      <c r="BS229" s="230">
        <f>BR229</f>
        <v>2750</v>
      </c>
      <c r="BU229" s="357" t="str">
        <f t="shared" ca="1" si="198"/>
        <v>insert into x_t_invoice (TMP_ID,ID,DT, CLIENT_ID,EXTERNAL_ID,CONTRACT_ID,TOTAL_SUM,CURRENCY,DISCOUNT_TYPE,COMMISSION_TYPE,TYPE,LOYAL_CLIENTS,NDS,NDS_PCT,PERSON_ID) values (s_x_t_invoice.NEXTVAL, 32110214, date'2020-01-01',21210000052,'Б-32110214-1',1210000052,20000,'RUR',7,7,'y_invoice',0,1,20, 77432110214);insert into x_t_person (TMP_ID,ID) values (s_x_t_person.NEXTVAL, 77432110214);insert into x_t_act_internal(TMP_ID,ID,DT,CLIENT_ID,INVOICE_ID,HIDDEN,AMOUNT,EXTERNAL_ID,PAYMENT_TERM_DT,IS_LOYAL,TYPE) values (s_x_t_act_internal.NEXTVAL, 4321102141,date'2020-01-02',21210000052, 32110214    ,1,  20000  ,'43211021411',null, 0,'generic');insert into x_t_act_trans(TMP_ID, ACT_ID, CONSUME_ID, AMOUNT, AMOUNT_NDS, AMOUNT_NSP, NETTING, COMMISSION_TYPE) values (s_x_t_act_trans.NEXTVAL, 4321102141,  5532110214, 20000, 3333.33333333333,  0,null, 7);insert into x_t_consume (TMP_ID, ID, PARENT_ORDER_ID) values (s_x_t_consume.NEXTVAL, 5532110214,  9932110214);insert into x_t_order(TMP_ID, ID, SERVICE_ID, SERVICE_ORDER_ID, CLIENT_ID) values (s_x_t_order.NEXTVAL, 9932110214,  7,  7732110214,  432110214 );insert into x_mv_oebs_receipts_2(TMP_ID, INVOICE_EID, SUM, DT, DOC_DATE, COMISS_DATE, PAYMENT_NUMBER, SOURCE_TYPE) values (s_x_mv_oebs_receipts_2.NEXTVAL, 'Б-32110214-1', 20000, date'2020-01-31',date'2020-01-31', null, '888432110214' ,'PAYCASH');insert into x_yt_ar_direct_domain_stats (ID,IS_GRAY,DOMAIN,IS_BLACKLIST,SERVICE_ID,COST,BILLING_EXPORT_ID,FROM_DT,TILL_DT,SERVICE_ORDER_ID) values(s_x_yt_ar_direct_domain_stats.NEXTVAL, 0, 'a32110214', 0,7,3330000000,7732110214,  date'2020-01-01',to_date('2020-01-31'||' '||'23:59:59','YYYY-MM-DD HH24:MI:SS'),7732110214);</v>
      </c>
    </row>
    <row r="230" spans="1:73" s="151" customFormat="1" x14ac:dyDescent="0.35">
      <c r="A230" s="127">
        <v>52</v>
      </c>
      <c r="B230" s="128"/>
      <c r="C230" s="129" t="str">
        <f t="shared" si="172"/>
        <v>1210000052</v>
      </c>
      <c r="D230" s="129" t="str">
        <f t="shared" si="173"/>
        <v>1210000052/20</v>
      </c>
      <c r="E230" s="130" t="str">
        <f t="shared" si="174"/>
        <v>2020-01-01</v>
      </c>
      <c r="F230" s="130" t="str">
        <f t="shared" si="175"/>
        <v>2021-01-01</v>
      </c>
      <c r="G230" s="131" t="str">
        <f t="shared" si="176"/>
        <v>21210000052</v>
      </c>
      <c r="H230" s="132">
        <f t="shared" si="167"/>
        <v>2</v>
      </c>
      <c r="I230" s="133">
        <v>3</v>
      </c>
      <c r="J230" s="134">
        <f t="shared" si="199"/>
        <v>32110215</v>
      </c>
      <c r="K230" s="129" t="str">
        <f t="shared" si="177"/>
        <v>Б-32110215-1</v>
      </c>
      <c r="L230" s="130" t="str">
        <f t="shared" si="178"/>
        <v>2020-01-01</v>
      </c>
      <c r="M230" s="129" t="s">
        <v>87</v>
      </c>
      <c r="N230" s="135">
        <f t="shared" si="179"/>
        <v>20000</v>
      </c>
      <c r="O230" s="129" t="s">
        <v>88</v>
      </c>
      <c r="P230" s="133">
        <v>1</v>
      </c>
      <c r="Q230" s="129">
        <v>20</v>
      </c>
      <c r="R230" s="219">
        <f>S230</f>
        <v>7</v>
      </c>
      <c r="S230" s="219">
        <v>7</v>
      </c>
      <c r="T230" s="52" t="str">
        <f t="shared" si="180"/>
        <v>4321102151</v>
      </c>
      <c r="U230" s="137" t="str">
        <f t="shared" si="181"/>
        <v>43211021511</v>
      </c>
      <c r="V230" s="129">
        <v>1</v>
      </c>
      <c r="W230" s="130" t="str">
        <f t="shared" ca="1" si="182"/>
        <v>2020-01-01</v>
      </c>
      <c r="X230" s="129"/>
      <c r="Y230" s="139">
        <v>20000</v>
      </c>
      <c r="Z230" s="139">
        <f t="shared" si="169"/>
        <v>3333.3333333333321</v>
      </c>
      <c r="AA230" s="129">
        <v>0</v>
      </c>
      <c r="AB230" s="140" t="s">
        <v>89</v>
      </c>
      <c r="AC230" s="139">
        <f t="shared" si="183"/>
        <v>20000</v>
      </c>
      <c r="AD230" s="132">
        <v>0</v>
      </c>
      <c r="AE230" s="52" t="str">
        <f t="shared" si="184"/>
        <v>432110215</v>
      </c>
      <c r="AF230" s="141">
        <f t="shared" si="164"/>
        <v>16666.666666666668</v>
      </c>
      <c r="AG230" s="142"/>
      <c r="AH230" s="58">
        <f t="shared" si="185"/>
        <v>16666.666666666668</v>
      </c>
      <c r="AI230" s="60">
        <f t="shared" si="165"/>
        <v>20000</v>
      </c>
      <c r="AJ230" s="49" t="str">
        <f t="shared" si="186"/>
        <v>2020-01-31</v>
      </c>
      <c r="AK230" s="143" t="str">
        <f t="shared" si="187"/>
        <v>888432110215</v>
      </c>
      <c r="AL230" s="132" t="str">
        <f t="shared" si="188"/>
        <v>12100000521</v>
      </c>
      <c r="AM230" s="144"/>
      <c r="AN230" s="144"/>
      <c r="AO230" s="132" t="s">
        <v>89</v>
      </c>
      <c r="AP230" s="145" t="s">
        <v>89</v>
      </c>
      <c r="AQ230" s="132"/>
      <c r="AR230" s="132"/>
      <c r="AS230" s="146" t="str">
        <f t="shared" si="189"/>
        <v>888432110215</v>
      </c>
      <c r="AT230" s="143" t="str">
        <f t="shared" si="190"/>
        <v>5532110215</v>
      </c>
      <c r="AU230" s="137" t="str">
        <f t="shared" si="191"/>
        <v>9932110215</v>
      </c>
      <c r="AV230" s="137">
        <f t="shared" si="192"/>
        <v>7</v>
      </c>
      <c r="AW230" s="137" t="str">
        <f t="shared" si="193"/>
        <v>7732110215</v>
      </c>
      <c r="AX230" s="147" t="str">
        <f t="shared" si="194"/>
        <v>77432110215</v>
      </c>
      <c r="AY230" s="137">
        <v>0</v>
      </c>
      <c r="AZ230" s="137">
        <v>0</v>
      </c>
      <c r="BA230" s="130" t="str">
        <f t="shared" si="195"/>
        <v>2020-01-01</v>
      </c>
      <c r="BB230" s="130" t="str">
        <f t="shared" si="196"/>
        <v>2020-01-31</v>
      </c>
      <c r="BC230" s="148" t="s">
        <v>90</v>
      </c>
      <c r="BD230" s="131" t="str">
        <f t="shared" si="197"/>
        <v>a32110215</v>
      </c>
      <c r="BE230" s="143"/>
      <c r="BF230" s="143"/>
      <c r="BG230" s="140"/>
      <c r="BH230" s="254"/>
      <c r="BI230" s="254"/>
      <c r="BJ230" s="254"/>
      <c r="BK230" s="254"/>
      <c r="BL230" s="149"/>
      <c r="BM230" s="149"/>
      <c r="BN230" s="149"/>
      <c r="BO230" s="233">
        <f>SUM(AF227:AF233)</f>
        <v>209166.66666666666</v>
      </c>
      <c r="BP230" s="229"/>
      <c r="BQ230" s="230"/>
      <c r="BR230" s="230"/>
      <c r="BS230" s="230"/>
      <c r="BU230" s="357" t="str">
        <f t="shared" ca="1" si="198"/>
        <v>insert into x_t_invoice (TMP_ID,ID,DT, CLIENT_ID,EXTERNAL_ID,CONTRACT_ID,TOTAL_SUM,CURRENCY,DISCOUNT_TYPE,COMMISSION_TYPE,TYPE,LOYAL_CLIENTS,NDS,NDS_PCT,PERSON_ID) values (s_x_t_invoice.NEXTVAL, 32110215, date'2020-01-01',21210000052,'Б-32110215-1',1210000052,20000,'RUR',7,7,'y_invoice',0,1,20, 77432110215);insert into x_t_person (TMP_ID,ID) values (s_x_t_person.NEXTVAL, 77432110215);insert into x_t_act_internal(TMP_ID,ID,DT,CLIENT_ID,INVOICE_ID,HIDDEN,AMOUNT,EXTERNAL_ID,PAYMENT_TERM_DT,IS_LOYAL,TYPE) values (s_x_t_act_internal.NEXTVAL, 4321102151,date'2020-01-01',21210000052, 32110215    ,1,  20000  ,'43211021511',null, 0,'generic');insert into x_t_act_trans(TMP_ID, ACT_ID, CONSUME_ID, AMOUNT, AMOUNT_NDS, AMOUNT_NSP, NETTING, COMMISSION_TYPE) values (s_x_t_act_trans.NEXTVAL, 4321102151,  5532110215, 20000, 3333.33333333333,  0,null, 7);insert into x_t_consume (TMP_ID, ID, PARENT_ORDER_ID) values (s_x_t_consume.NEXTVAL, 5532110215,  9932110215);insert into x_t_order(TMP_ID, ID, SERVICE_ID, SERVICE_ORDER_ID, CLIENT_ID) values (s_x_t_order.NEXTVAL, 9932110215,  7,  7732110215,  432110215 );insert into x_mv_oebs_receipts_2(TMP_ID, INVOICE_EID, SUM, DT, DOC_DATE, COMISS_DATE, PAYMENT_NUMBER, SOURCE_TYPE) values (s_x_mv_oebs_receipts_2.NEXTVAL, 'Б-32110215-1', 20000, date'2020-01-31',date'2020-01-31', null, '888432110215' ,'PAYCASH');insert into x_yt_ar_direct_domain_stats (ID,IS_GRAY,DOMAIN,IS_BLACKLIST,SERVICE_ID,COST,BILLING_EXPORT_ID,FROM_DT,TILL_DT,SERVICE_ORDER_ID) values(s_x_yt_ar_direct_domain_stats.NEXTVAL, 0, 'a32110215', 0,7,3330000000,7732110215,  date'2020-01-01',to_date('2020-01-31'||' '||'23:59:59','YYYY-MM-DD HH24:MI:SS'),7732110215);</v>
      </c>
    </row>
    <row r="231" spans="1:73" s="151" customFormat="1" x14ac:dyDescent="0.35">
      <c r="A231" s="127">
        <v>52</v>
      </c>
      <c r="B231" s="128"/>
      <c r="C231" s="129" t="str">
        <f t="shared" si="172"/>
        <v>1210000052</v>
      </c>
      <c r="D231" s="129" t="str">
        <f t="shared" si="173"/>
        <v>1210000052/20</v>
      </c>
      <c r="E231" s="130" t="str">
        <f t="shared" si="174"/>
        <v>2020-01-01</v>
      </c>
      <c r="F231" s="130" t="str">
        <f t="shared" si="175"/>
        <v>2021-01-01</v>
      </c>
      <c r="G231" s="131" t="str">
        <f t="shared" si="176"/>
        <v>21210000052</v>
      </c>
      <c r="H231" s="132">
        <f t="shared" si="167"/>
        <v>2</v>
      </c>
      <c r="I231" s="133">
        <v>3</v>
      </c>
      <c r="J231" s="134">
        <f t="shared" si="199"/>
        <v>32110216</v>
      </c>
      <c r="K231" s="129" t="str">
        <f t="shared" si="177"/>
        <v>Б-32110216-1</v>
      </c>
      <c r="L231" s="130" t="str">
        <f t="shared" si="178"/>
        <v>2020-01-01</v>
      </c>
      <c r="M231" s="129" t="s">
        <v>87</v>
      </c>
      <c r="N231" s="135">
        <f t="shared" si="179"/>
        <v>141000</v>
      </c>
      <c r="O231" s="129" t="s">
        <v>88</v>
      </c>
      <c r="P231" s="133">
        <v>1</v>
      </c>
      <c r="Q231" s="129">
        <v>20</v>
      </c>
      <c r="R231" s="219">
        <f>S231</f>
        <v>7</v>
      </c>
      <c r="S231" s="219">
        <v>7</v>
      </c>
      <c r="T231" s="52" t="str">
        <f t="shared" si="180"/>
        <v>4321102161</v>
      </c>
      <c r="U231" s="137" t="str">
        <f t="shared" si="181"/>
        <v>43211021611</v>
      </c>
      <c r="V231" s="129">
        <v>1</v>
      </c>
      <c r="W231" s="130" t="str">
        <f t="shared" ca="1" si="182"/>
        <v>2020-01-09</v>
      </c>
      <c r="X231" s="129"/>
      <c r="Y231" s="139">
        <v>141000</v>
      </c>
      <c r="Z231" s="139">
        <f t="shared" si="169"/>
        <v>23500</v>
      </c>
      <c r="AA231" s="129">
        <v>0</v>
      </c>
      <c r="AB231" s="140" t="s">
        <v>89</v>
      </c>
      <c r="AC231" s="139">
        <f t="shared" si="183"/>
        <v>141000</v>
      </c>
      <c r="AD231" s="132">
        <v>0</v>
      </c>
      <c r="AE231" s="52" t="str">
        <f t="shared" si="184"/>
        <v>432110216</v>
      </c>
      <c r="AF231" s="141">
        <f t="shared" si="164"/>
        <v>117500</v>
      </c>
      <c r="AG231" s="142"/>
      <c r="AH231" s="58">
        <f t="shared" si="185"/>
        <v>117500</v>
      </c>
      <c r="AI231" s="60">
        <f t="shared" si="165"/>
        <v>141000</v>
      </c>
      <c r="AJ231" s="49" t="str">
        <f t="shared" si="186"/>
        <v>2020-01-31</v>
      </c>
      <c r="AK231" s="143" t="str">
        <f t="shared" si="187"/>
        <v>888432110216</v>
      </c>
      <c r="AL231" s="132" t="str">
        <f t="shared" si="188"/>
        <v>12100000521</v>
      </c>
      <c r="AM231" s="144"/>
      <c r="AN231" s="144"/>
      <c r="AO231" s="132" t="s">
        <v>89</v>
      </c>
      <c r="AP231" s="145" t="s">
        <v>89</v>
      </c>
      <c r="AQ231" s="132"/>
      <c r="AR231" s="132"/>
      <c r="AS231" s="146" t="str">
        <f t="shared" si="189"/>
        <v>888432110216</v>
      </c>
      <c r="AT231" s="143" t="str">
        <f t="shared" si="190"/>
        <v>5532110216</v>
      </c>
      <c r="AU231" s="137" t="str">
        <f t="shared" si="191"/>
        <v>9932110216</v>
      </c>
      <c r="AV231" s="137">
        <f t="shared" si="192"/>
        <v>7</v>
      </c>
      <c r="AW231" s="137" t="str">
        <f t="shared" si="193"/>
        <v>7732110216</v>
      </c>
      <c r="AX231" s="147" t="str">
        <f t="shared" si="194"/>
        <v>77432110216</v>
      </c>
      <c r="AY231" s="137">
        <v>0</v>
      </c>
      <c r="AZ231" s="137">
        <v>0</v>
      </c>
      <c r="BA231" s="130" t="str">
        <f t="shared" si="195"/>
        <v>2020-01-01</v>
      </c>
      <c r="BB231" s="130" t="str">
        <f t="shared" si="196"/>
        <v>2020-01-31</v>
      </c>
      <c r="BC231" s="148" t="s">
        <v>90</v>
      </c>
      <c r="BD231" s="131" t="str">
        <f t="shared" si="197"/>
        <v>a32110216</v>
      </c>
      <c r="BE231" s="143"/>
      <c r="BF231" s="143"/>
      <c r="BG231" s="140"/>
      <c r="BH231" s="149"/>
      <c r="BI231" s="149"/>
      <c r="BJ231" s="149"/>
      <c r="BK231" s="149"/>
      <c r="BL231" s="149"/>
      <c r="BM231" s="149"/>
      <c r="BN231" s="149"/>
      <c r="BO231" s="233"/>
      <c r="BP231" s="229"/>
      <c r="BQ231" s="230"/>
      <c r="BR231" s="230"/>
      <c r="BS231" s="230"/>
      <c r="BU231" s="357" t="str">
        <f t="shared" ca="1" si="198"/>
        <v>insert into x_t_invoice (TMP_ID,ID,DT, CLIENT_ID,EXTERNAL_ID,CONTRACT_ID,TOTAL_SUM,CURRENCY,DISCOUNT_TYPE,COMMISSION_TYPE,TYPE,LOYAL_CLIENTS,NDS,NDS_PCT,PERSON_ID) values (s_x_t_invoice.NEXTVAL, 32110216, date'2020-01-01',21210000052,'Б-32110216-1',1210000052,141000,'RUR',7,7,'y_invoice',0,1,20, 77432110216);insert into x_t_person (TMP_ID,ID) values (s_x_t_person.NEXTVAL, 77432110216);insert into x_t_act_internal(TMP_ID,ID,DT,CLIENT_ID,INVOICE_ID,HIDDEN,AMOUNT,EXTERNAL_ID,PAYMENT_TERM_DT,IS_LOYAL,TYPE) values (s_x_t_act_internal.NEXTVAL, 4321102161,date'2020-01-09',21210000052, 32110216    ,1,  141000  ,'43211021611',null, 0,'generic');insert into x_t_act_trans(TMP_ID, ACT_ID, CONSUME_ID, AMOUNT, AMOUNT_NDS, AMOUNT_NSP, NETTING, COMMISSION_TYPE) values (s_x_t_act_trans.NEXTVAL, 4321102161,  5532110216, 141000, 23500,  0,null, 7);insert into x_t_consume (TMP_ID, ID, PARENT_ORDER_ID) values (s_x_t_consume.NEXTVAL, 5532110216,  9932110216);insert into x_t_order(TMP_ID, ID, SERVICE_ID, SERVICE_ORDER_ID, CLIENT_ID) values (s_x_t_order.NEXTVAL, 9932110216,  7,  7732110216,  432110216 );insert into x_mv_oebs_receipts_2(TMP_ID, INVOICE_EID, SUM, DT, DOC_DATE, COMISS_DATE, PAYMENT_NUMBER, SOURCE_TYPE) values (s_x_mv_oebs_receipts_2.NEXTVAL, 'Б-32110216-1', 141000, date'2020-01-31',date'2020-01-31', null, '888432110216' ,'PAYCASH');insert into x_yt_ar_direct_domain_stats (ID,IS_GRAY,DOMAIN,IS_BLACKLIST,SERVICE_ID,COST,BILLING_EXPORT_ID,FROM_DT,TILL_DT,SERVICE_ORDER_ID) values(s_x_yt_ar_direct_domain_stats.NEXTVAL, 0, 'a32110216', 0,7,3330000000,7732110216,  date'2020-01-01',to_date('2020-01-31'||' '||'23:59:59','YYYY-MM-DD HH24:MI:SS'),7732110216);</v>
      </c>
    </row>
    <row r="232" spans="1:73" s="151" customFormat="1" x14ac:dyDescent="0.35">
      <c r="A232" s="127">
        <v>52</v>
      </c>
      <c r="B232" s="128"/>
      <c r="C232" s="129" t="str">
        <f t="shared" si="172"/>
        <v>1210000052</v>
      </c>
      <c r="D232" s="129" t="str">
        <f t="shared" si="173"/>
        <v>1210000052/20</v>
      </c>
      <c r="E232" s="130" t="str">
        <f t="shared" si="174"/>
        <v>2020-01-01</v>
      </c>
      <c r="F232" s="130" t="str">
        <f t="shared" si="175"/>
        <v>2021-01-01</v>
      </c>
      <c r="G232" s="131" t="str">
        <f t="shared" si="176"/>
        <v>21210000052</v>
      </c>
      <c r="H232" s="132">
        <f t="shared" si="167"/>
        <v>2</v>
      </c>
      <c r="I232" s="133">
        <v>3</v>
      </c>
      <c r="J232" s="134">
        <f t="shared" si="199"/>
        <v>32110217</v>
      </c>
      <c r="K232" s="129" t="str">
        <f t="shared" si="177"/>
        <v>Б-32110217-1</v>
      </c>
      <c r="L232" s="130" t="str">
        <f t="shared" si="178"/>
        <v>2020-01-01</v>
      </c>
      <c r="M232" s="129" t="s">
        <v>87</v>
      </c>
      <c r="N232" s="135">
        <f t="shared" si="179"/>
        <v>20000</v>
      </c>
      <c r="O232" s="129" t="s">
        <v>88</v>
      </c>
      <c r="P232" s="133">
        <v>1</v>
      </c>
      <c r="Q232" s="129">
        <v>20</v>
      </c>
      <c r="R232" s="224">
        <v>1</v>
      </c>
      <c r="S232" s="224">
        <v>1</v>
      </c>
      <c r="T232" s="52" t="str">
        <f t="shared" si="180"/>
        <v>4321102171</v>
      </c>
      <c r="U232" s="137" t="str">
        <f t="shared" si="181"/>
        <v>43211021711</v>
      </c>
      <c r="V232" s="129">
        <v>1</v>
      </c>
      <c r="W232" s="130" t="str">
        <f t="shared" ca="1" si="182"/>
        <v>2020-01-05</v>
      </c>
      <c r="X232" s="129"/>
      <c r="Y232" s="139">
        <v>20000</v>
      </c>
      <c r="Z232" s="139">
        <f t="shared" si="169"/>
        <v>3333.3333333333321</v>
      </c>
      <c r="AA232" s="129">
        <v>0</v>
      </c>
      <c r="AB232" s="140" t="s">
        <v>89</v>
      </c>
      <c r="AC232" s="139">
        <f t="shared" si="183"/>
        <v>20000</v>
      </c>
      <c r="AD232" s="132">
        <v>0</v>
      </c>
      <c r="AE232" s="52" t="str">
        <f t="shared" si="184"/>
        <v>432110217</v>
      </c>
      <c r="AF232" s="141">
        <f t="shared" si="164"/>
        <v>16666.666666666668</v>
      </c>
      <c r="AG232" s="142"/>
      <c r="AH232" s="58">
        <f t="shared" si="185"/>
        <v>16666.666666666668</v>
      </c>
      <c r="AI232" s="60">
        <f t="shared" si="165"/>
        <v>20000</v>
      </c>
      <c r="AJ232" s="49" t="str">
        <f t="shared" si="186"/>
        <v>2020-01-31</v>
      </c>
      <c r="AK232" s="143" t="str">
        <f t="shared" si="187"/>
        <v>888432110217</v>
      </c>
      <c r="AL232" s="132" t="str">
        <f t="shared" si="188"/>
        <v>12100000521</v>
      </c>
      <c r="AM232" s="144"/>
      <c r="AN232" s="144"/>
      <c r="AO232" s="132" t="s">
        <v>89</v>
      </c>
      <c r="AP232" s="145" t="s">
        <v>89</v>
      </c>
      <c r="AQ232" s="132"/>
      <c r="AR232" s="132"/>
      <c r="AS232" s="146" t="str">
        <f t="shared" si="189"/>
        <v>888432110217</v>
      </c>
      <c r="AT232" s="143" t="str">
        <f t="shared" si="190"/>
        <v>5532110217</v>
      </c>
      <c r="AU232" s="137" t="str">
        <f t="shared" si="191"/>
        <v>9932110217</v>
      </c>
      <c r="AV232" s="137">
        <f t="shared" si="192"/>
        <v>1</v>
      </c>
      <c r="AW232" s="137" t="str">
        <f t="shared" si="193"/>
        <v>7732110217</v>
      </c>
      <c r="AX232" s="147" t="str">
        <f t="shared" si="194"/>
        <v>77432110217</v>
      </c>
      <c r="AY232" s="137">
        <v>0</v>
      </c>
      <c r="AZ232" s="137">
        <v>0</v>
      </c>
      <c r="BA232" s="130" t="str">
        <f t="shared" si="195"/>
        <v>2020-01-01</v>
      </c>
      <c r="BB232" s="130" t="str">
        <f t="shared" si="196"/>
        <v>2020-01-31</v>
      </c>
      <c r="BC232" s="148" t="s">
        <v>90</v>
      </c>
      <c r="BD232" s="131" t="str">
        <f t="shared" si="197"/>
        <v>a32110217</v>
      </c>
      <c r="BE232" s="143"/>
      <c r="BF232" s="143"/>
      <c r="BG232" s="140"/>
      <c r="BH232" s="149"/>
      <c r="BI232" s="149"/>
      <c r="BJ232" s="149"/>
      <c r="BK232" s="149"/>
      <c r="BL232" s="149"/>
      <c r="BM232" s="149"/>
      <c r="BN232" s="149"/>
      <c r="BO232" s="232"/>
      <c r="BP232" s="229"/>
      <c r="BQ232" s="230"/>
      <c r="BR232" s="230"/>
      <c r="BS232" s="230"/>
      <c r="BU232" s="357" t="str">
        <f t="shared" ca="1" si="198"/>
        <v>insert into x_t_invoice (TMP_ID,ID,DT, CLIENT_ID,EXTERNAL_ID,CONTRACT_ID,TOTAL_SUM,CURRENCY,DISCOUNT_TYPE,COMMISSION_TYPE,TYPE,LOYAL_CLIENTS,NDS,NDS_PCT,PERSON_ID) values (s_x_t_invoice.NEXTVAL, 32110217, date'2020-01-01',21210000052,'Б-32110217-1',1210000052,20000,'RUR',1,1,'y_invoice',0,1,20, 77432110217);insert into x_t_person (TMP_ID,ID) values (s_x_t_person.NEXTVAL, 77432110217);insert into x_t_act_internal(TMP_ID,ID,DT,CLIENT_ID,INVOICE_ID,HIDDEN,AMOUNT,EXTERNAL_ID,PAYMENT_TERM_DT,IS_LOYAL,TYPE) values (s_x_t_act_internal.NEXTVAL, 4321102171,date'2020-01-05',21210000052, 32110217    ,1,  20000  ,'43211021711',null, 0,'generic');insert into x_t_act_trans(TMP_ID, ACT_ID, CONSUME_ID, AMOUNT, AMOUNT_NDS, AMOUNT_NSP, NETTING, COMMISSION_TYPE) values (s_x_t_act_trans.NEXTVAL, 4321102171,  5532110217, 20000, 3333.33333333333,  0,null, 1);insert into x_t_consume (TMP_ID, ID, PARENT_ORDER_ID) values (s_x_t_consume.NEXTVAL, 5532110217,  9932110217);insert into x_t_order(TMP_ID, ID, SERVICE_ID, SERVICE_ORDER_ID, CLIENT_ID) values (s_x_t_order.NEXTVAL, 9932110217,  1,  7732110217,  432110217 );insert into x_mv_oebs_receipts_2(TMP_ID, INVOICE_EID, SUM, DT, DOC_DATE, COMISS_DATE, PAYMENT_NUMBER, SOURCE_TYPE) values (s_x_mv_oebs_receipts_2.NEXTVAL, 'Б-32110217-1', 20000, date'2020-01-31',date'2020-01-31', null, '888432110217' ,'PAYCASH');insert into x_yt_ar_direct_domain_stats (ID,IS_GRAY,DOMAIN,IS_BLACKLIST,SERVICE_ID,COST,BILLING_EXPORT_ID,FROM_DT,TILL_DT,SERVICE_ORDER_ID) values(s_x_yt_ar_direct_domain_stats.NEXTVAL, 0, 'a32110217', 0,1,3330000000,7732110217,  date'2020-01-01',to_date('2020-01-31'||' '||'23:59:59','YYYY-MM-DD HH24:MI:SS'),7732110217);</v>
      </c>
    </row>
    <row r="233" spans="1:73" s="282" customFormat="1" x14ac:dyDescent="0.35">
      <c r="A233" s="127">
        <v>52</v>
      </c>
      <c r="B233" s="260"/>
      <c r="C233" s="129" t="str">
        <f t="shared" si="172"/>
        <v>1210000052</v>
      </c>
      <c r="D233" s="129" t="str">
        <f t="shared" si="173"/>
        <v>1210000052/20</v>
      </c>
      <c r="E233" s="130" t="str">
        <f t="shared" si="174"/>
        <v>2020-01-01</v>
      </c>
      <c r="F233" s="261" t="str">
        <f t="shared" si="175"/>
        <v>2021-01-01</v>
      </c>
      <c r="G233" s="131" t="str">
        <f t="shared" si="176"/>
        <v>21210000052</v>
      </c>
      <c r="H233" s="132">
        <f t="shared" si="167"/>
        <v>2</v>
      </c>
      <c r="I233" s="262">
        <v>3</v>
      </c>
      <c r="J233" s="263">
        <f t="shared" si="199"/>
        <v>32110218</v>
      </c>
      <c r="K233" s="264" t="str">
        <f t="shared" si="177"/>
        <v>Б-32110218-1</v>
      </c>
      <c r="L233" s="261" t="str">
        <f t="shared" si="178"/>
        <v>2020-01-01</v>
      </c>
      <c r="M233" s="264" t="s">
        <v>87</v>
      </c>
      <c r="N233" s="265">
        <f t="shared" si="179"/>
        <v>30000</v>
      </c>
      <c r="O233" s="264" t="s">
        <v>88</v>
      </c>
      <c r="P233" s="262">
        <v>1</v>
      </c>
      <c r="Q233" s="264">
        <v>20</v>
      </c>
      <c r="R233" s="263">
        <v>37</v>
      </c>
      <c r="S233" s="263">
        <v>37</v>
      </c>
      <c r="T233" s="52" t="str">
        <f t="shared" si="180"/>
        <v>4321102181</v>
      </c>
      <c r="U233" s="266" t="str">
        <f t="shared" si="181"/>
        <v>43211021811</v>
      </c>
      <c r="V233" s="264">
        <v>1</v>
      </c>
      <c r="W233" s="261" t="str">
        <f t="shared" ca="1" si="182"/>
        <v>2020-01-08</v>
      </c>
      <c r="X233" s="264"/>
      <c r="Y233" s="267">
        <v>30000</v>
      </c>
      <c r="Z233" s="267">
        <f t="shared" si="169"/>
        <v>5000</v>
      </c>
      <c r="AA233" s="264">
        <v>0</v>
      </c>
      <c r="AB233" s="268" t="s">
        <v>89</v>
      </c>
      <c r="AC233" s="267">
        <f t="shared" si="183"/>
        <v>30000</v>
      </c>
      <c r="AD233" s="269">
        <v>0</v>
      </c>
      <c r="AE233" s="270" t="str">
        <f t="shared" si="184"/>
        <v>432110218</v>
      </c>
      <c r="AF233" s="271">
        <f t="shared" si="164"/>
        <v>25000</v>
      </c>
      <c r="AG233" s="272"/>
      <c r="AH233" s="58">
        <f t="shared" si="185"/>
        <v>25000</v>
      </c>
      <c r="AI233" s="273">
        <f t="shared" si="165"/>
        <v>30000</v>
      </c>
      <c r="AJ233" s="274" t="str">
        <f t="shared" si="186"/>
        <v>2020-01-31</v>
      </c>
      <c r="AK233" s="275" t="str">
        <f t="shared" si="187"/>
        <v>888432110218</v>
      </c>
      <c r="AL233" s="269" t="str">
        <f t="shared" si="188"/>
        <v>12100000521</v>
      </c>
      <c r="AM233" s="276"/>
      <c r="AN233" s="276"/>
      <c r="AO233" s="269" t="s">
        <v>89</v>
      </c>
      <c r="AP233" s="145" t="s">
        <v>89</v>
      </c>
      <c r="AQ233" s="269"/>
      <c r="AR233" s="269"/>
      <c r="AS233" s="277" t="str">
        <f t="shared" si="189"/>
        <v>888432110218</v>
      </c>
      <c r="AT233" s="275" t="str">
        <f t="shared" si="190"/>
        <v>5532110218</v>
      </c>
      <c r="AU233" s="266" t="str">
        <f t="shared" si="191"/>
        <v>9932110218</v>
      </c>
      <c r="AV233" s="266">
        <f t="shared" si="192"/>
        <v>37</v>
      </c>
      <c r="AW233" s="266" t="str">
        <f t="shared" si="193"/>
        <v>7732110218</v>
      </c>
      <c r="AX233" s="147" t="str">
        <f t="shared" si="194"/>
        <v>77432110218</v>
      </c>
      <c r="AY233" s="266">
        <v>0</v>
      </c>
      <c r="AZ233" s="266">
        <v>0</v>
      </c>
      <c r="BA233" s="261" t="str">
        <f t="shared" si="195"/>
        <v>2020-01-01</v>
      </c>
      <c r="BB233" s="261" t="str">
        <f t="shared" si="196"/>
        <v>2020-01-31</v>
      </c>
      <c r="BC233" s="278" t="s">
        <v>90</v>
      </c>
      <c r="BD233" s="279" t="str">
        <f t="shared" si="197"/>
        <v>a32110218</v>
      </c>
      <c r="BE233" s="275"/>
      <c r="BF233" s="275"/>
      <c r="BG233" s="268"/>
      <c r="BH233" s="149"/>
      <c r="BI233" s="149"/>
      <c r="BJ233" s="149"/>
      <c r="BK233" s="149"/>
      <c r="BL233" s="149"/>
      <c r="BM233" s="149"/>
      <c r="BN233" s="149"/>
      <c r="BO233" s="280"/>
      <c r="BP233" s="280"/>
      <c r="BQ233" s="265"/>
      <c r="BR233" s="281"/>
      <c r="BS233" s="281"/>
      <c r="BU233" s="357" t="str">
        <f t="shared" ca="1" si="198"/>
        <v>insert into x_t_invoice (TMP_ID,ID,DT, CLIENT_ID,EXTERNAL_ID,CONTRACT_ID,TOTAL_SUM,CURRENCY,DISCOUNT_TYPE,COMMISSION_TYPE,TYPE,LOYAL_CLIENTS,NDS,NDS_PCT,PERSON_ID) values (s_x_t_invoice.NEXTVAL, 32110218, date'2020-01-01',21210000052,'Б-32110218-1',1210000052,30000,'RUR',37,37,'y_invoice',0,1,20, 77432110218);insert into x_t_person (TMP_ID,ID) values (s_x_t_person.NEXTVAL, 77432110218);insert into x_t_act_internal(TMP_ID,ID,DT,CLIENT_ID,INVOICE_ID,HIDDEN,AMOUNT,EXTERNAL_ID,PAYMENT_TERM_DT,IS_LOYAL,TYPE) values (s_x_t_act_internal.NEXTVAL, 4321102181,date'2020-01-08',21210000052, 32110218    ,1,  30000  ,'43211021811',null, 0,'generic');insert into x_t_act_trans(TMP_ID, ACT_ID, CONSUME_ID, AMOUNT, AMOUNT_NDS, AMOUNT_NSP, NETTING, COMMISSION_TYPE) values (s_x_t_act_trans.NEXTVAL, 4321102181,  5532110218, 30000, 5000,  0,null, 37);insert into x_t_consume (TMP_ID, ID, PARENT_ORDER_ID) values (s_x_t_consume.NEXTVAL, 5532110218,  9932110218);insert into x_t_order(TMP_ID, ID, SERVICE_ID, SERVICE_ORDER_ID, CLIENT_ID) values (s_x_t_order.NEXTVAL, 9932110218,  37,  7732110218,  432110218 );insert into x_mv_oebs_receipts_2(TMP_ID, INVOICE_EID, SUM, DT, DOC_DATE, COMISS_DATE, PAYMENT_NUMBER, SOURCE_TYPE) values (s_x_mv_oebs_receipts_2.NEXTVAL, 'Б-32110218-1', 30000, date'2020-01-31',date'2020-01-31', null, '888432110218' ,'PAYCASH');insert into x_yt_ar_direct_domain_stats (ID,IS_GRAY,DOMAIN,IS_BLACKLIST,SERVICE_ID,COST,BILLING_EXPORT_ID,FROM_DT,TILL_DT,SERVICE_ORDER_ID) values(s_x_yt_ar_direct_domain_stats.NEXTVAL, 0, 'a32110218', 0,37,3330000000,7732110218,  date'2020-01-01',to_date('2020-01-31'||' '||'23:59:59','YYYY-MM-DD HH24:MI:SS'),7732110218);</v>
      </c>
    </row>
    <row r="234" spans="1:73" s="151" customFormat="1" x14ac:dyDescent="0.35">
      <c r="A234" s="127">
        <v>52</v>
      </c>
      <c r="B234" s="128"/>
      <c r="C234" s="129" t="str">
        <f t="shared" si="172"/>
        <v>1210000052</v>
      </c>
      <c r="D234" s="129" t="str">
        <f t="shared" si="173"/>
        <v>1210000052/20</v>
      </c>
      <c r="E234" s="130" t="str">
        <f t="shared" si="174"/>
        <v>2020-01-01</v>
      </c>
      <c r="F234" s="130" t="str">
        <f t="shared" si="175"/>
        <v>2021-01-01</v>
      </c>
      <c r="G234" s="131" t="str">
        <f t="shared" si="176"/>
        <v>21210000052</v>
      </c>
      <c r="H234" s="132">
        <f t="shared" si="167"/>
        <v>2</v>
      </c>
      <c r="I234" s="133">
        <v>3</v>
      </c>
      <c r="J234" s="134">
        <f t="shared" si="199"/>
        <v>32110219</v>
      </c>
      <c r="K234" s="129" t="str">
        <f t="shared" si="177"/>
        <v>Б-32110219-1</v>
      </c>
      <c r="L234" s="138" t="str">
        <f t="shared" ref="L234:L240" si="200">TEXT(DATE(YEAR($F$2),MONTH($F$2)+1,1),"ГГГГ-ММ-ДД")</f>
        <v>2020-02-01</v>
      </c>
      <c r="M234" s="129" t="s">
        <v>87</v>
      </c>
      <c r="N234" s="135">
        <f t="shared" si="179"/>
        <v>10000</v>
      </c>
      <c r="O234" s="129" t="s">
        <v>88</v>
      </c>
      <c r="P234" s="133">
        <v>1</v>
      </c>
      <c r="Q234" s="129">
        <v>20</v>
      </c>
      <c r="R234" s="219">
        <f>S234</f>
        <v>7</v>
      </c>
      <c r="S234" s="219">
        <v>7</v>
      </c>
      <c r="T234" s="52" t="str">
        <f t="shared" si="180"/>
        <v>4321102191</v>
      </c>
      <c r="U234" s="137" t="str">
        <f t="shared" si="181"/>
        <v>43211021911</v>
      </c>
      <c r="V234" s="129">
        <v>1</v>
      </c>
      <c r="W234" s="138" t="str">
        <f t="shared" ref="W234:W240" ca="1" si="201">TEXT(DATE(YEAR($F$2),MONTH($F$2)+1,RANDBETWEEN(1,9)),"ГГГГ-ММ-ДД")</f>
        <v>2020-02-02</v>
      </c>
      <c r="X234" s="129"/>
      <c r="Y234" s="139">
        <v>10000</v>
      </c>
      <c r="Z234" s="139">
        <f>Y234-(Y234/1.2)</f>
        <v>1666.6666666666661</v>
      </c>
      <c r="AA234" s="129">
        <v>0</v>
      </c>
      <c r="AB234" s="140" t="s">
        <v>89</v>
      </c>
      <c r="AC234" s="139">
        <f t="shared" si="183"/>
        <v>10000</v>
      </c>
      <c r="AD234" s="132">
        <v>0</v>
      </c>
      <c r="AE234" s="52" t="str">
        <f t="shared" si="184"/>
        <v>432110219</v>
      </c>
      <c r="AF234" s="141">
        <f t="shared" si="164"/>
        <v>8333.3333333333339</v>
      </c>
      <c r="AG234" s="259">
        <f>Y238/SUM(Y234:Y238)</f>
        <v>0.70149253731343286</v>
      </c>
      <c r="AH234" s="58">
        <f t="shared" si="185"/>
        <v>8333.3333333333339</v>
      </c>
      <c r="AI234" s="60">
        <f t="shared" si="165"/>
        <v>10000</v>
      </c>
      <c r="AJ234" s="112" t="str">
        <f t="shared" ref="AJ234:AJ240" si="202">TEXT(DATE(YEAR($F$2),MONTH($F$2)+2,0),"ГГГГ-ММ-ДД")</f>
        <v>2020-02-29</v>
      </c>
      <c r="AK234" s="143" t="str">
        <f t="shared" si="187"/>
        <v>888432110219</v>
      </c>
      <c r="AL234" s="132" t="str">
        <f t="shared" si="188"/>
        <v>12100000521</v>
      </c>
      <c r="AM234" s="144"/>
      <c r="AN234" s="144"/>
      <c r="AO234" s="132" t="s">
        <v>89</v>
      </c>
      <c r="AP234" s="145" t="s">
        <v>89</v>
      </c>
      <c r="AQ234" s="132"/>
      <c r="AR234" s="132"/>
      <c r="AS234" s="146" t="str">
        <f t="shared" si="189"/>
        <v>888432110219</v>
      </c>
      <c r="AT234" s="143" t="str">
        <f t="shared" si="190"/>
        <v>5532110219</v>
      </c>
      <c r="AU234" s="137" t="str">
        <f t="shared" si="191"/>
        <v>9932110219</v>
      </c>
      <c r="AV234" s="137">
        <f t="shared" si="192"/>
        <v>7</v>
      </c>
      <c r="AW234" s="137" t="str">
        <f t="shared" si="193"/>
        <v>7732110219</v>
      </c>
      <c r="AX234" s="147" t="str">
        <f t="shared" si="194"/>
        <v>77432110219</v>
      </c>
      <c r="AY234" s="137">
        <v>0</v>
      </c>
      <c r="AZ234" s="137">
        <v>0</v>
      </c>
      <c r="BA234" s="130" t="str">
        <f t="shared" si="195"/>
        <v>2020-01-01</v>
      </c>
      <c r="BB234" s="130" t="str">
        <f t="shared" si="196"/>
        <v>2020-01-31</v>
      </c>
      <c r="BC234" s="148" t="s">
        <v>90</v>
      </c>
      <c r="BD234" s="131" t="str">
        <f t="shared" si="197"/>
        <v>a32110219</v>
      </c>
      <c r="BE234" s="143"/>
      <c r="BF234" s="143"/>
      <c r="BG234" s="140"/>
      <c r="BH234" s="149"/>
      <c r="BI234" s="149"/>
      <c r="BJ234" s="149"/>
      <c r="BK234" s="149"/>
      <c r="BL234" s="149"/>
      <c r="BM234" s="149"/>
      <c r="BN234" s="149"/>
      <c r="BO234" s="229"/>
      <c r="BP234" s="229">
        <v>7</v>
      </c>
      <c r="BQ234" s="230">
        <f>SUM(AF234:AF238)</f>
        <v>167500</v>
      </c>
      <c r="BR234" s="230" t="s">
        <v>152</v>
      </c>
      <c r="BS234" s="230" t="str">
        <f>BR234</f>
        <v>-</v>
      </c>
      <c r="BU234" s="357" t="str">
        <f t="shared" ca="1" si="198"/>
        <v>insert into x_t_invoice (TMP_ID,ID,DT, CLIENT_ID,EXTERNAL_ID,CONTRACT_ID,TOTAL_SUM,CURRENCY,DISCOUNT_TYPE,COMMISSION_TYPE,TYPE,LOYAL_CLIENTS,NDS,NDS_PCT,PERSON_ID) values (s_x_t_invoice.NEXTVAL, 32110219, date'2020-02-01',21210000052,'Б-32110219-1',1210000052,10000,'RUR',7,7,'y_invoice',0,1,20, 77432110219);insert into x_t_person (TMP_ID,ID) values (s_x_t_person.NEXTVAL, 77432110219);insert into x_t_act_internal(TMP_ID,ID,DT,CLIENT_ID,INVOICE_ID,HIDDEN,AMOUNT,EXTERNAL_ID,PAYMENT_TERM_DT,IS_LOYAL,TYPE) values (s_x_t_act_internal.NEXTVAL, 4321102191,date'2020-02-02',21210000052, 32110219    ,1,  10000  ,'43211021911',null, 0,'generic');insert into x_t_act_trans(TMP_ID, ACT_ID, CONSUME_ID, AMOUNT, AMOUNT_NDS, AMOUNT_NSP, NETTING, COMMISSION_TYPE) values (s_x_t_act_trans.NEXTVAL, 4321102191,  5532110219, 10000, 1666.66666666667,  0,null, 7);insert into x_t_consume (TMP_ID, ID, PARENT_ORDER_ID) values (s_x_t_consume.NEXTVAL, 5532110219,  9932110219);insert into x_t_order(TMP_ID, ID, SERVICE_ID, SERVICE_ORDER_ID, CLIENT_ID) values (s_x_t_order.NEXTVAL, 9932110219,  7,  7732110219,  432110219 );insert into x_mv_oebs_receipts_2(TMP_ID, INVOICE_EID, SUM, DT, DOC_DATE, COMISS_DATE, PAYMENT_NUMBER, SOURCE_TYPE) values (s_x_mv_oebs_receipts_2.NEXTVAL, 'Б-32110219-1', 10000, date'2020-02-29',date'2020-02-29', null, '888432110219' ,'PAYCASH');insert into x_yt_ar_direct_domain_stats (ID,IS_GRAY,DOMAIN,IS_BLACKLIST,SERVICE_ID,COST,BILLING_EXPORT_ID,FROM_DT,TILL_DT,SERVICE_ORDER_ID) values(s_x_yt_ar_direct_domain_stats.NEXTVAL, 0, 'a32110219', 0,7,3330000000,7732110219,  date'2020-01-01',to_date('2020-01-31'||' '||'23:59:59','YYYY-MM-DD HH24:MI:SS'),7732110219);</v>
      </c>
    </row>
    <row r="235" spans="1:73" s="151" customFormat="1" x14ac:dyDescent="0.35">
      <c r="A235" s="127">
        <v>52</v>
      </c>
      <c r="B235" s="128"/>
      <c r="C235" s="129" t="str">
        <f t="shared" si="172"/>
        <v>1210000052</v>
      </c>
      <c r="D235" s="129" t="str">
        <f t="shared" si="173"/>
        <v>1210000052/20</v>
      </c>
      <c r="E235" s="130" t="str">
        <f t="shared" si="174"/>
        <v>2020-01-01</v>
      </c>
      <c r="F235" s="130" t="str">
        <f t="shared" si="175"/>
        <v>2021-01-01</v>
      </c>
      <c r="G235" s="131" t="str">
        <f t="shared" si="176"/>
        <v>21210000052</v>
      </c>
      <c r="H235" s="132">
        <f t="shared" si="167"/>
        <v>2</v>
      </c>
      <c r="I235" s="133">
        <v>3</v>
      </c>
      <c r="J235" s="134">
        <f t="shared" si="199"/>
        <v>32110220</v>
      </c>
      <c r="K235" s="129" t="str">
        <f t="shared" si="177"/>
        <v>Б-32110220-1</v>
      </c>
      <c r="L235" s="138" t="str">
        <f t="shared" si="200"/>
        <v>2020-02-01</v>
      </c>
      <c r="M235" s="129" t="s">
        <v>87</v>
      </c>
      <c r="N235" s="135">
        <f t="shared" si="179"/>
        <v>10000</v>
      </c>
      <c r="O235" s="129" t="s">
        <v>88</v>
      </c>
      <c r="P235" s="133">
        <v>1</v>
      </c>
      <c r="Q235" s="129">
        <v>20</v>
      </c>
      <c r="R235" s="219">
        <f>S235</f>
        <v>7</v>
      </c>
      <c r="S235" s="219">
        <v>7</v>
      </c>
      <c r="T235" s="52" t="str">
        <f t="shared" si="180"/>
        <v>4321102201</v>
      </c>
      <c r="U235" s="137" t="str">
        <f t="shared" si="181"/>
        <v>43211022011</v>
      </c>
      <c r="V235" s="129">
        <v>1</v>
      </c>
      <c r="W235" s="138" t="str">
        <f t="shared" ca="1" si="201"/>
        <v>2020-02-08</v>
      </c>
      <c r="X235" s="129"/>
      <c r="Y235" s="139">
        <v>10000</v>
      </c>
      <c r="Z235" s="139">
        <f t="shared" si="169"/>
        <v>1666.6666666666661</v>
      </c>
      <c r="AA235" s="129">
        <v>0</v>
      </c>
      <c r="AB235" s="140" t="s">
        <v>89</v>
      </c>
      <c r="AC235" s="139">
        <f t="shared" si="183"/>
        <v>10000</v>
      </c>
      <c r="AD235" s="132">
        <v>0</v>
      </c>
      <c r="AE235" s="52" t="str">
        <f t="shared" si="184"/>
        <v>432110220</v>
      </c>
      <c r="AF235" s="141">
        <f t="shared" si="164"/>
        <v>8333.3333333333339</v>
      </c>
      <c r="AG235" s="142"/>
      <c r="AH235" s="58">
        <f t="shared" si="185"/>
        <v>8333.3333333333339</v>
      </c>
      <c r="AI235" s="60">
        <f t="shared" si="165"/>
        <v>10000</v>
      </c>
      <c r="AJ235" s="112" t="str">
        <f t="shared" si="202"/>
        <v>2020-02-29</v>
      </c>
      <c r="AK235" s="143" t="str">
        <f t="shared" si="187"/>
        <v>888432110220</v>
      </c>
      <c r="AL235" s="132" t="str">
        <f t="shared" si="188"/>
        <v>12100000521</v>
      </c>
      <c r="AM235" s="144"/>
      <c r="AN235" s="144"/>
      <c r="AO235" s="132" t="s">
        <v>89</v>
      </c>
      <c r="AP235" s="145" t="s">
        <v>89</v>
      </c>
      <c r="AQ235" s="132"/>
      <c r="AR235" s="132"/>
      <c r="AS235" s="146" t="str">
        <f t="shared" si="189"/>
        <v>888432110220</v>
      </c>
      <c r="AT235" s="143" t="str">
        <f t="shared" si="190"/>
        <v>5532110220</v>
      </c>
      <c r="AU235" s="137" t="str">
        <f t="shared" si="191"/>
        <v>9932110220</v>
      </c>
      <c r="AV235" s="137">
        <f t="shared" si="192"/>
        <v>7</v>
      </c>
      <c r="AW235" s="137" t="str">
        <f t="shared" si="193"/>
        <v>7732110220</v>
      </c>
      <c r="AX235" s="147" t="str">
        <f t="shared" si="194"/>
        <v>77432110220</v>
      </c>
      <c r="AY235" s="137">
        <v>0</v>
      </c>
      <c r="AZ235" s="137">
        <v>0</v>
      </c>
      <c r="BA235" s="130" t="str">
        <f t="shared" si="195"/>
        <v>2020-01-01</v>
      </c>
      <c r="BB235" s="130" t="str">
        <f t="shared" si="196"/>
        <v>2020-01-31</v>
      </c>
      <c r="BC235" s="148" t="s">
        <v>90</v>
      </c>
      <c r="BD235" s="131" t="str">
        <f t="shared" si="197"/>
        <v>a32110220</v>
      </c>
      <c r="BE235" s="143"/>
      <c r="BF235" s="143"/>
      <c r="BG235" s="140"/>
      <c r="BH235" s="149"/>
      <c r="BI235" s="149"/>
      <c r="BJ235" s="149"/>
      <c r="BK235" s="149"/>
      <c r="BL235" s="149"/>
      <c r="BM235" s="149"/>
      <c r="BN235" s="149"/>
      <c r="BO235" s="232" t="s">
        <v>185</v>
      </c>
      <c r="BP235" s="229">
        <v>1</v>
      </c>
      <c r="BQ235" s="230">
        <f>AF239</f>
        <v>16666.666666666668</v>
      </c>
      <c r="BR235" s="230">
        <f>BQ235*0.13</f>
        <v>2166.666666666667</v>
      </c>
      <c r="BS235" s="230">
        <f>BR235</f>
        <v>2166.666666666667</v>
      </c>
      <c r="BU235" s="357" t="str">
        <f t="shared" ca="1" si="198"/>
        <v>insert into x_t_invoice (TMP_ID,ID,DT, CLIENT_ID,EXTERNAL_ID,CONTRACT_ID,TOTAL_SUM,CURRENCY,DISCOUNT_TYPE,COMMISSION_TYPE,TYPE,LOYAL_CLIENTS,NDS,NDS_PCT,PERSON_ID) values (s_x_t_invoice.NEXTVAL, 32110220, date'2020-02-01',21210000052,'Б-32110220-1',1210000052,10000,'RUR',7,7,'y_invoice',0,1,20, 77432110220);insert into x_t_person (TMP_ID,ID) values (s_x_t_person.NEXTVAL, 77432110220);insert into x_t_act_internal(TMP_ID,ID,DT,CLIENT_ID,INVOICE_ID,HIDDEN,AMOUNT,EXTERNAL_ID,PAYMENT_TERM_DT,IS_LOYAL,TYPE) values (s_x_t_act_internal.NEXTVAL, 4321102201,date'2020-02-08',21210000052, 32110220    ,1,  10000  ,'43211022011',null, 0,'generic');insert into x_t_act_trans(TMP_ID, ACT_ID, CONSUME_ID, AMOUNT, AMOUNT_NDS, AMOUNT_NSP, NETTING, COMMISSION_TYPE) values (s_x_t_act_trans.NEXTVAL, 4321102201,  5532110220, 10000, 1666.66666666667,  0,null, 7);insert into x_t_consume (TMP_ID, ID, PARENT_ORDER_ID) values (s_x_t_consume.NEXTVAL, 5532110220,  9932110220);insert into x_t_order(TMP_ID, ID, SERVICE_ID, SERVICE_ORDER_ID, CLIENT_ID) values (s_x_t_order.NEXTVAL, 9932110220,  7,  7732110220,  432110220 );insert into x_mv_oebs_receipts_2(TMP_ID, INVOICE_EID, SUM, DT, DOC_DATE, COMISS_DATE, PAYMENT_NUMBER, SOURCE_TYPE) values (s_x_mv_oebs_receipts_2.NEXTVAL, 'Б-32110220-1', 10000, date'2020-02-29',date'2020-02-29', null, '888432110220' ,'PAYCASH');insert into x_yt_ar_direct_domain_stats (ID,IS_GRAY,DOMAIN,IS_BLACKLIST,SERVICE_ID,COST,BILLING_EXPORT_ID,FROM_DT,TILL_DT,SERVICE_ORDER_ID) values(s_x_yt_ar_direct_domain_stats.NEXTVAL, 0, 'a32110220', 0,7,3330000000,7732110220,  date'2020-01-01',to_date('2020-01-31'||' '||'23:59:59','YYYY-MM-DD HH24:MI:SS'),7732110220);</v>
      </c>
    </row>
    <row r="236" spans="1:73" s="151" customFormat="1" ht="15" thickBot="1" x14ac:dyDescent="0.4">
      <c r="A236" s="127">
        <v>52</v>
      </c>
      <c r="B236" s="128"/>
      <c r="C236" s="129" t="str">
        <f t="shared" si="172"/>
        <v>1210000052</v>
      </c>
      <c r="D236" s="129" t="str">
        <f t="shared" si="173"/>
        <v>1210000052/20</v>
      </c>
      <c r="E236" s="130" t="str">
        <f t="shared" si="174"/>
        <v>2020-01-01</v>
      </c>
      <c r="F236" s="130" t="str">
        <f t="shared" si="175"/>
        <v>2021-01-01</v>
      </c>
      <c r="G236" s="131" t="str">
        <f t="shared" si="176"/>
        <v>21210000052</v>
      </c>
      <c r="H236" s="132">
        <f t="shared" si="167"/>
        <v>2</v>
      </c>
      <c r="I236" s="133">
        <v>3</v>
      </c>
      <c r="J236" s="134">
        <f t="shared" si="199"/>
        <v>32110221</v>
      </c>
      <c r="K236" s="129" t="str">
        <f t="shared" si="177"/>
        <v>Б-32110221-1</v>
      </c>
      <c r="L236" s="138" t="str">
        <f t="shared" si="200"/>
        <v>2020-02-01</v>
      </c>
      <c r="M236" s="129" t="s">
        <v>87</v>
      </c>
      <c r="N236" s="135">
        <f t="shared" si="179"/>
        <v>20000</v>
      </c>
      <c r="O236" s="129" t="s">
        <v>88</v>
      </c>
      <c r="P236" s="133">
        <v>1</v>
      </c>
      <c r="Q236" s="129">
        <v>20</v>
      </c>
      <c r="R236" s="219">
        <f>S236</f>
        <v>7</v>
      </c>
      <c r="S236" s="219">
        <v>7</v>
      </c>
      <c r="T236" s="52" t="str">
        <f t="shared" si="180"/>
        <v>4321102211</v>
      </c>
      <c r="U236" s="137" t="str">
        <f t="shared" si="181"/>
        <v>43211022111</v>
      </c>
      <c r="V236" s="129">
        <v>1</v>
      </c>
      <c r="W236" s="138" t="str">
        <f t="shared" ca="1" si="201"/>
        <v>2020-02-04</v>
      </c>
      <c r="X236" s="129"/>
      <c r="Y236" s="139">
        <v>20000</v>
      </c>
      <c r="Z236" s="139">
        <f t="shared" si="169"/>
        <v>3333.3333333333321</v>
      </c>
      <c r="AA236" s="129">
        <v>0</v>
      </c>
      <c r="AB236" s="140" t="s">
        <v>89</v>
      </c>
      <c r="AC236" s="139">
        <f t="shared" si="183"/>
        <v>20000</v>
      </c>
      <c r="AD236" s="132">
        <v>0</v>
      </c>
      <c r="AE236" s="52" t="str">
        <f t="shared" si="184"/>
        <v>432110221</v>
      </c>
      <c r="AF236" s="141">
        <f t="shared" si="164"/>
        <v>16666.666666666668</v>
      </c>
      <c r="AG236" s="142"/>
      <c r="AH236" s="58">
        <f t="shared" si="185"/>
        <v>16666.666666666668</v>
      </c>
      <c r="AI236" s="60">
        <f t="shared" si="165"/>
        <v>20000</v>
      </c>
      <c r="AJ236" s="112" t="str">
        <f t="shared" si="202"/>
        <v>2020-02-29</v>
      </c>
      <c r="AK236" s="143" t="str">
        <f t="shared" si="187"/>
        <v>888432110221</v>
      </c>
      <c r="AL236" s="132" t="str">
        <f t="shared" si="188"/>
        <v>12100000521</v>
      </c>
      <c r="AM236" s="144"/>
      <c r="AN236" s="144"/>
      <c r="AO236" s="132" t="s">
        <v>89</v>
      </c>
      <c r="AP236" s="145" t="s">
        <v>89</v>
      </c>
      <c r="AQ236" s="132"/>
      <c r="AR236" s="132"/>
      <c r="AS236" s="146" t="str">
        <f t="shared" si="189"/>
        <v>888432110221</v>
      </c>
      <c r="AT236" s="143" t="str">
        <f t="shared" si="190"/>
        <v>5532110221</v>
      </c>
      <c r="AU236" s="137" t="str">
        <f t="shared" si="191"/>
        <v>9932110221</v>
      </c>
      <c r="AV236" s="137">
        <f t="shared" si="192"/>
        <v>7</v>
      </c>
      <c r="AW236" s="137" t="str">
        <f t="shared" si="193"/>
        <v>7732110221</v>
      </c>
      <c r="AX236" s="147" t="str">
        <f t="shared" si="194"/>
        <v>77432110221</v>
      </c>
      <c r="AY236" s="137">
        <v>0</v>
      </c>
      <c r="AZ236" s="137">
        <v>0</v>
      </c>
      <c r="BA236" s="130" t="str">
        <f t="shared" si="195"/>
        <v>2020-01-01</v>
      </c>
      <c r="BB236" s="130" t="str">
        <f t="shared" si="196"/>
        <v>2020-01-31</v>
      </c>
      <c r="BC236" s="148" t="s">
        <v>90</v>
      </c>
      <c r="BD236" s="131" t="str">
        <f t="shared" si="197"/>
        <v>a32110221</v>
      </c>
      <c r="BE236" s="143"/>
      <c r="BF236" s="143"/>
      <c r="BG236" s="140"/>
      <c r="BH236" s="174"/>
      <c r="BI236" s="174"/>
      <c r="BJ236" s="174"/>
      <c r="BK236" s="174"/>
      <c r="BL236" s="149"/>
      <c r="BM236" s="149"/>
      <c r="BN236" s="149"/>
      <c r="BO236" s="361"/>
      <c r="BP236" s="229">
        <v>37</v>
      </c>
      <c r="BQ236" s="230">
        <f>AF240</f>
        <v>25000</v>
      </c>
      <c r="BR236" s="230">
        <f>BQ236*0.11</f>
        <v>2750</v>
      </c>
      <c r="BS236" s="230">
        <f>BR236</f>
        <v>2750</v>
      </c>
      <c r="BU236" s="357" t="str">
        <f t="shared" ca="1" si="198"/>
        <v>insert into x_t_invoice (TMP_ID,ID,DT, CLIENT_ID,EXTERNAL_ID,CONTRACT_ID,TOTAL_SUM,CURRENCY,DISCOUNT_TYPE,COMMISSION_TYPE,TYPE,LOYAL_CLIENTS,NDS,NDS_PCT,PERSON_ID) values (s_x_t_invoice.NEXTVAL, 32110221, date'2020-02-01',21210000052,'Б-32110221-1',1210000052,20000,'RUR',7,7,'y_invoice',0,1,20, 77432110221);insert into x_t_person (TMP_ID,ID) values (s_x_t_person.NEXTVAL, 77432110221);insert into x_t_act_internal(TMP_ID,ID,DT,CLIENT_ID,INVOICE_ID,HIDDEN,AMOUNT,EXTERNAL_ID,PAYMENT_TERM_DT,IS_LOYAL,TYPE) values (s_x_t_act_internal.NEXTVAL, 4321102211,date'2020-02-04',21210000052, 32110221    ,1,  20000  ,'43211022111',null, 0,'generic');insert into x_t_act_trans(TMP_ID, ACT_ID, CONSUME_ID, AMOUNT, AMOUNT_NDS, AMOUNT_NSP, NETTING, COMMISSION_TYPE) values (s_x_t_act_trans.NEXTVAL, 4321102211,  5532110221, 20000, 3333.33333333333,  0,null, 7);insert into x_t_consume (TMP_ID, ID, PARENT_ORDER_ID) values (s_x_t_consume.NEXTVAL, 5532110221,  9932110221);insert into x_t_order(TMP_ID, ID, SERVICE_ID, SERVICE_ORDER_ID, CLIENT_ID) values (s_x_t_order.NEXTVAL, 9932110221,  7,  7732110221,  432110221 );insert into x_mv_oebs_receipts_2(TMP_ID, INVOICE_EID, SUM, DT, DOC_DATE, COMISS_DATE, PAYMENT_NUMBER, SOURCE_TYPE) values (s_x_mv_oebs_receipts_2.NEXTVAL, 'Б-32110221-1', 20000, date'2020-02-29',date'2020-02-29', null, '888432110221' ,'PAYCASH');insert into x_yt_ar_direct_domain_stats (ID,IS_GRAY,DOMAIN,IS_BLACKLIST,SERVICE_ID,COST,BILLING_EXPORT_ID,FROM_DT,TILL_DT,SERVICE_ORDER_ID) values(s_x_yt_ar_direct_domain_stats.NEXTVAL, 0, 'a32110221', 0,7,3330000000,7732110221,  date'2020-01-01',to_date('2020-01-31'||' '||'23:59:59','YYYY-MM-DD HH24:MI:SS'),7732110221);</v>
      </c>
    </row>
    <row r="237" spans="1:73" s="151" customFormat="1" x14ac:dyDescent="0.35">
      <c r="A237" s="127">
        <v>52</v>
      </c>
      <c r="B237" s="128"/>
      <c r="C237" s="129" t="str">
        <f t="shared" si="172"/>
        <v>1210000052</v>
      </c>
      <c r="D237" s="129" t="str">
        <f t="shared" si="173"/>
        <v>1210000052/20</v>
      </c>
      <c r="E237" s="130" t="str">
        <f t="shared" si="174"/>
        <v>2020-01-01</v>
      </c>
      <c r="F237" s="130" t="str">
        <f t="shared" si="175"/>
        <v>2021-01-01</v>
      </c>
      <c r="G237" s="131" t="str">
        <f t="shared" si="176"/>
        <v>21210000052</v>
      </c>
      <c r="H237" s="132">
        <f t="shared" si="167"/>
        <v>2</v>
      </c>
      <c r="I237" s="133">
        <v>3</v>
      </c>
      <c r="J237" s="134">
        <f t="shared" si="199"/>
        <v>32110222</v>
      </c>
      <c r="K237" s="129" t="str">
        <f t="shared" si="177"/>
        <v>Б-32110222-1</v>
      </c>
      <c r="L237" s="138" t="str">
        <f t="shared" si="200"/>
        <v>2020-02-01</v>
      </c>
      <c r="M237" s="129" t="s">
        <v>87</v>
      </c>
      <c r="N237" s="135">
        <f t="shared" si="179"/>
        <v>20000</v>
      </c>
      <c r="O237" s="129" t="s">
        <v>88</v>
      </c>
      <c r="P237" s="133">
        <v>1</v>
      </c>
      <c r="Q237" s="129">
        <v>20</v>
      </c>
      <c r="R237" s="219">
        <f>S237</f>
        <v>7</v>
      </c>
      <c r="S237" s="219">
        <v>7</v>
      </c>
      <c r="T237" s="52" t="str">
        <f t="shared" si="180"/>
        <v>4321102221</v>
      </c>
      <c r="U237" s="137" t="str">
        <f t="shared" si="181"/>
        <v>43211022211</v>
      </c>
      <c r="V237" s="129">
        <v>1</v>
      </c>
      <c r="W237" s="138" t="str">
        <f t="shared" ca="1" si="201"/>
        <v>2020-02-01</v>
      </c>
      <c r="X237" s="129"/>
      <c r="Y237" s="139">
        <v>20000</v>
      </c>
      <c r="Z237" s="139">
        <f t="shared" si="169"/>
        <v>3333.3333333333321</v>
      </c>
      <c r="AA237" s="129">
        <v>0</v>
      </c>
      <c r="AB237" s="140" t="s">
        <v>89</v>
      </c>
      <c r="AC237" s="139">
        <f t="shared" si="183"/>
        <v>20000</v>
      </c>
      <c r="AD237" s="132">
        <v>0</v>
      </c>
      <c r="AE237" s="52" t="str">
        <f t="shared" si="184"/>
        <v>432110222</v>
      </c>
      <c r="AF237" s="141">
        <f t="shared" si="164"/>
        <v>16666.666666666668</v>
      </c>
      <c r="AG237" s="142"/>
      <c r="AH237" s="58">
        <f t="shared" si="185"/>
        <v>16666.666666666668</v>
      </c>
      <c r="AI237" s="60">
        <f t="shared" si="165"/>
        <v>20000</v>
      </c>
      <c r="AJ237" s="112" t="str">
        <f t="shared" si="202"/>
        <v>2020-02-29</v>
      </c>
      <c r="AK237" s="143" t="str">
        <f t="shared" si="187"/>
        <v>888432110222</v>
      </c>
      <c r="AL237" s="132" t="str">
        <f t="shared" si="188"/>
        <v>12100000521</v>
      </c>
      <c r="AM237" s="144"/>
      <c r="AN237" s="144"/>
      <c r="AO237" s="132" t="s">
        <v>89</v>
      </c>
      <c r="AP237" s="145" t="s">
        <v>89</v>
      </c>
      <c r="AQ237" s="132"/>
      <c r="AR237" s="132"/>
      <c r="AS237" s="146" t="str">
        <f t="shared" si="189"/>
        <v>888432110222</v>
      </c>
      <c r="AT237" s="143" t="str">
        <f t="shared" si="190"/>
        <v>5532110222</v>
      </c>
      <c r="AU237" s="137" t="str">
        <f t="shared" si="191"/>
        <v>9932110222</v>
      </c>
      <c r="AV237" s="137">
        <f t="shared" si="192"/>
        <v>7</v>
      </c>
      <c r="AW237" s="137" t="str">
        <f t="shared" si="193"/>
        <v>7732110222</v>
      </c>
      <c r="AX237" s="147" t="str">
        <f t="shared" si="194"/>
        <v>77432110222</v>
      </c>
      <c r="AY237" s="137">
        <v>0</v>
      </c>
      <c r="AZ237" s="137">
        <v>0</v>
      </c>
      <c r="BA237" s="130" t="str">
        <f t="shared" si="195"/>
        <v>2020-01-01</v>
      </c>
      <c r="BB237" s="130" t="str">
        <f t="shared" si="196"/>
        <v>2020-01-31</v>
      </c>
      <c r="BC237" s="148" t="s">
        <v>90</v>
      </c>
      <c r="BD237" s="131" t="str">
        <f t="shared" si="197"/>
        <v>a32110222</v>
      </c>
      <c r="BE237" s="143"/>
      <c r="BF237" s="143"/>
      <c r="BG237" s="140"/>
      <c r="BH237" s="246"/>
      <c r="BI237" s="246"/>
      <c r="BJ237" s="246"/>
      <c r="BK237" s="246"/>
      <c r="BL237" s="149"/>
      <c r="BM237" s="149"/>
      <c r="BN237" s="149"/>
      <c r="BO237" s="233"/>
      <c r="BP237" s="229"/>
      <c r="BQ237" s="230"/>
      <c r="BR237" s="230"/>
      <c r="BS237" s="230"/>
      <c r="BU237" s="357" t="str">
        <f t="shared" ca="1" si="198"/>
        <v>insert into x_t_invoice (TMP_ID,ID,DT, CLIENT_ID,EXTERNAL_ID,CONTRACT_ID,TOTAL_SUM,CURRENCY,DISCOUNT_TYPE,COMMISSION_TYPE,TYPE,LOYAL_CLIENTS,NDS,NDS_PCT,PERSON_ID) values (s_x_t_invoice.NEXTVAL, 32110222, date'2020-02-01',21210000052,'Б-32110222-1',1210000052,20000,'RUR',7,7,'y_invoice',0,1,20, 77432110222);insert into x_t_person (TMP_ID,ID) values (s_x_t_person.NEXTVAL, 77432110222);insert into x_t_act_internal(TMP_ID,ID,DT,CLIENT_ID,INVOICE_ID,HIDDEN,AMOUNT,EXTERNAL_ID,PAYMENT_TERM_DT,IS_LOYAL,TYPE) values (s_x_t_act_internal.NEXTVAL, 4321102221,date'2020-02-01',21210000052, 32110222    ,1,  20000  ,'43211022211',null, 0,'generic');insert into x_t_act_trans(TMP_ID, ACT_ID, CONSUME_ID, AMOUNT, AMOUNT_NDS, AMOUNT_NSP, NETTING, COMMISSION_TYPE) values (s_x_t_act_trans.NEXTVAL, 4321102221,  5532110222, 20000, 3333.33333333333,  0,null, 7);insert into x_t_consume (TMP_ID, ID, PARENT_ORDER_ID) values (s_x_t_consume.NEXTVAL, 5532110222,  9932110222);insert into x_t_order(TMP_ID, ID, SERVICE_ID, SERVICE_ORDER_ID, CLIENT_ID) values (s_x_t_order.NEXTVAL, 9932110222,  7,  7732110222,  432110222 );insert into x_mv_oebs_receipts_2(TMP_ID, INVOICE_EID, SUM, DT, DOC_DATE, COMISS_DATE, PAYMENT_NUMBER, SOURCE_TYPE) values (s_x_mv_oebs_receipts_2.NEXTVAL, 'Б-32110222-1', 20000, date'2020-02-29',date'2020-02-29', null, '888432110222' ,'PAYCASH');insert into x_yt_ar_direct_domain_stats (ID,IS_GRAY,DOMAIN,IS_BLACKLIST,SERVICE_ID,COST,BILLING_EXPORT_ID,FROM_DT,TILL_DT,SERVICE_ORDER_ID) values(s_x_yt_ar_direct_domain_stats.NEXTVAL, 0, 'a32110222', 0,7,3330000000,7732110222,  date'2020-01-01',to_date('2020-01-31'||' '||'23:59:59','YYYY-MM-DD HH24:MI:SS'),7732110222);</v>
      </c>
    </row>
    <row r="238" spans="1:73" s="151" customFormat="1" x14ac:dyDescent="0.35">
      <c r="A238" s="127">
        <v>52</v>
      </c>
      <c r="B238" s="128"/>
      <c r="C238" s="129" t="str">
        <f t="shared" si="172"/>
        <v>1210000052</v>
      </c>
      <c r="D238" s="129" t="str">
        <f t="shared" si="173"/>
        <v>1210000052/20</v>
      </c>
      <c r="E238" s="130" t="str">
        <f t="shared" si="174"/>
        <v>2020-01-01</v>
      </c>
      <c r="F238" s="130" t="str">
        <f t="shared" si="175"/>
        <v>2021-01-01</v>
      </c>
      <c r="G238" s="131" t="str">
        <f t="shared" si="176"/>
        <v>21210000052</v>
      </c>
      <c r="H238" s="132">
        <f t="shared" si="167"/>
        <v>2</v>
      </c>
      <c r="I238" s="133">
        <v>3</v>
      </c>
      <c r="J238" s="134">
        <f t="shared" si="199"/>
        <v>32110223</v>
      </c>
      <c r="K238" s="129" t="str">
        <f t="shared" si="177"/>
        <v>Б-32110223-1</v>
      </c>
      <c r="L238" s="138" t="str">
        <f t="shared" si="200"/>
        <v>2020-02-01</v>
      </c>
      <c r="M238" s="129" t="s">
        <v>87</v>
      </c>
      <c r="N238" s="135">
        <f t="shared" si="179"/>
        <v>141000</v>
      </c>
      <c r="O238" s="129" t="s">
        <v>88</v>
      </c>
      <c r="P238" s="133">
        <v>1</v>
      </c>
      <c r="Q238" s="129">
        <v>20</v>
      </c>
      <c r="R238" s="219">
        <f>S238</f>
        <v>7</v>
      </c>
      <c r="S238" s="219">
        <v>7</v>
      </c>
      <c r="T238" s="52" t="str">
        <f t="shared" si="180"/>
        <v>4321102231</v>
      </c>
      <c r="U238" s="137" t="str">
        <f t="shared" si="181"/>
        <v>43211022311</v>
      </c>
      <c r="V238" s="129">
        <v>1</v>
      </c>
      <c r="W238" s="138" t="str">
        <f t="shared" ca="1" si="201"/>
        <v>2020-02-02</v>
      </c>
      <c r="X238" s="129"/>
      <c r="Y238" s="139">
        <v>141000</v>
      </c>
      <c r="Z238" s="139">
        <f t="shared" si="169"/>
        <v>23500</v>
      </c>
      <c r="AA238" s="129">
        <v>0</v>
      </c>
      <c r="AB238" s="140" t="s">
        <v>89</v>
      </c>
      <c r="AC238" s="139">
        <f t="shared" si="183"/>
        <v>141000</v>
      </c>
      <c r="AD238" s="132">
        <v>0</v>
      </c>
      <c r="AE238" s="52" t="str">
        <f t="shared" si="184"/>
        <v>432110223</v>
      </c>
      <c r="AF238" s="141">
        <f t="shared" si="164"/>
        <v>117500</v>
      </c>
      <c r="AG238" s="142"/>
      <c r="AH238" s="58">
        <f t="shared" si="185"/>
        <v>117500</v>
      </c>
      <c r="AI238" s="60">
        <f t="shared" si="165"/>
        <v>141000</v>
      </c>
      <c r="AJ238" s="112" t="str">
        <f t="shared" si="202"/>
        <v>2020-02-29</v>
      </c>
      <c r="AK238" s="143" t="str">
        <f t="shared" si="187"/>
        <v>888432110223</v>
      </c>
      <c r="AL238" s="132" t="str">
        <f t="shared" si="188"/>
        <v>12100000521</v>
      </c>
      <c r="AM238" s="144"/>
      <c r="AN238" s="144"/>
      <c r="AO238" s="132" t="s">
        <v>89</v>
      </c>
      <c r="AP238" s="145" t="s">
        <v>89</v>
      </c>
      <c r="AQ238" s="132"/>
      <c r="AR238" s="132"/>
      <c r="AS238" s="146" t="str">
        <f t="shared" si="189"/>
        <v>888432110223</v>
      </c>
      <c r="AT238" s="143" t="str">
        <f t="shared" si="190"/>
        <v>5532110223</v>
      </c>
      <c r="AU238" s="137" t="str">
        <f t="shared" si="191"/>
        <v>9932110223</v>
      </c>
      <c r="AV238" s="137">
        <f t="shared" si="192"/>
        <v>7</v>
      </c>
      <c r="AW238" s="137" t="str">
        <f t="shared" si="193"/>
        <v>7732110223</v>
      </c>
      <c r="AX238" s="147" t="str">
        <f t="shared" si="194"/>
        <v>77432110223</v>
      </c>
      <c r="AY238" s="137">
        <v>0</v>
      </c>
      <c r="AZ238" s="137">
        <v>0</v>
      </c>
      <c r="BA238" s="130" t="str">
        <f t="shared" si="195"/>
        <v>2020-01-01</v>
      </c>
      <c r="BB238" s="130" t="str">
        <f t="shared" si="196"/>
        <v>2020-01-31</v>
      </c>
      <c r="BC238" s="148" t="s">
        <v>90</v>
      </c>
      <c r="BD238" s="131" t="str">
        <f t="shared" si="197"/>
        <v>a32110223</v>
      </c>
      <c r="BE238" s="143"/>
      <c r="BF238" s="143"/>
      <c r="BG238" s="140"/>
      <c r="BH238" s="149"/>
      <c r="BI238" s="149"/>
      <c r="BJ238" s="149"/>
      <c r="BK238" s="149"/>
      <c r="BL238" s="149"/>
      <c r="BM238" s="149"/>
      <c r="BN238" s="149"/>
      <c r="BO238" s="233"/>
      <c r="BP238" s="229"/>
      <c r="BQ238" s="230"/>
      <c r="BR238" s="230"/>
      <c r="BS238" s="230"/>
      <c r="BU238" s="357" t="str">
        <f t="shared" ca="1" si="198"/>
        <v>insert into x_t_invoice (TMP_ID,ID,DT, CLIENT_ID,EXTERNAL_ID,CONTRACT_ID,TOTAL_SUM,CURRENCY,DISCOUNT_TYPE,COMMISSION_TYPE,TYPE,LOYAL_CLIENTS,NDS,NDS_PCT,PERSON_ID) values (s_x_t_invoice.NEXTVAL, 32110223, date'2020-02-01',21210000052,'Б-32110223-1',1210000052,141000,'RUR',7,7,'y_invoice',0,1,20, 77432110223);insert into x_t_person (TMP_ID,ID) values (s_x_t_person.NEXTVAL, 77432110223);insert into x_t_act_internal(TMP_ID,ID,DT,CLIENT_ID,INVOICE_ID,HIDDEN,AMOUNT,EXTERNAL_ID,PAYMENT_TERM_DT,IS_LOYAL,TYPE) values (s_x_t_act_internal.NEXTVAL, 4321102231,date'2020-02-02',21210000052, 32110223    ,1,  141000  ,'43211022311',null, 0,'generic');insert into x_t_act_trans(TMP_ID, ACT_ID, CONSUME_ID, AMOUNT, AMOUNT_NDS, AMOUNT_NSP, NETTING, COMMISSION_TYPE) values (s_x_t_act_trans.NEXTVAL, 4321102231,  5532110223, 141000, 23500,  0,null, 7);insert into x_t_consume (TMP_ID, ID, PARENT_ORDER_ID) values (s_x_t_consume.NEXTVAL, 5532110223,  9932110223);insert into x_t_order(TMP_ID, ID, SERVICE_ID, SERVICE_ORDER_ID, CLIENT_ID) values (s_x_t_order.NEXTVAL, 9932110223,  7,  7732110223,  432110223 );insert into x_mv_oebs_receipts_2(TMP_ID, INVOICE_EID, SUM, DT, DOC_DATE, COMISS_DATE, PAYMENT_NUMBER, SOURCE_TYPE) values (s_x_mv_oebs_receipts_2.NEXTVAL, 'Б-32110223-1', 141000, date'2020-02-29',date'2020-02-29', null, '888432110223' ,'PAYCASH');insert into x_yt_ar_direct_domain_stats (ID,IS_GRAY,DOMAIN,IS_BLACKLIST,SERVICE_ID,COST,BILLING_EXPORT_ID,FROM_DT,TILL_DT,SERVICE_ORDER_ID) values(s_x_yt_ar_direct_domain_stats.NEXTVAL, 0, 'a32110223', 0,7,3330000000,7732110223,  date'2020-01-01',to_date('2020-01-31'||' '||'23:59:59','YYYY-MM-DD HH24:MI:SS'),7732110223);</v>
      </c>
    </row>
    <row r="239" spans="1:73" s="151" customFormat="1" x14ac:dyDescent="0.35">
      <c r="A239" s="127">
        <v>52</v>
      </c>
      <c r="B239" s="128"/>
      <c r="C239" s="129" t="str">
        <f t="shared" si="172"/>
        <v>1210000052</v>
      </c>
      <c r="D239" s="129" t="str">
        <f t="shared" si="173"/>
        <v>1210000052/20</v>
      </c>
      <c r="E239" s="130" t="str">
        <f t="shared" si="174"/>
        <v>2020-01-01</v>
      </c>
      <c r="F239" s="130" t="str">
        <f t="shared" si="175"/>
        <v>2021-01-01</v>
      </c>
      <c r="G239" s="131" t="str">
        <f t="shared" si="176"/>
        <v>21210000052</v>
      </c>
      <c r="H239" s="132">
        <f t="shared" si="167"/>
        <v>2</v>
      </c>
      <c r="I239" s="133">
        <v>3</v>
      </c>
      <c r="J239" s="134">
        <f t="shared" si="199"/>
        <v>32110224</v>
      </c>
      <c r="K239" s="129" t="str">
        <f t="shared" si="177"/>
        <v>Б-32110224-1</v>
      </c>
      <c r="L239" s="138" t="str">
        <f t="shared" si="200"/>
        <v>2020-02-01</v>
      </c>
      <c r="M239" s="129" t="s">
        <v>87</v>
      </c>
      <c r="N239" s="135">
        <f t="shared" si="179"/>
        <v>20000</v>
      </c>
      <c r="O239" s="129" t="s">
        <v>88</v>
      </c>
      <c r="P239" s="133">
        <v>1</v>
      </c>
      <c r="Q239" s="129">
        <v>20</v>
      </c>
      <c r="R239" s="224">
        <v>1</v>
      </c>
      <c r="S239" s="224">
        <v>1</v>
      </c>
      <c r="T239" s="52" t="str">
        <f t="shared" si="180"/>
        <v>4321102241</v>
      </c>
      <c r="U239" s="137" t="str">
        <f t="shared" si="181"/>
        <v>43211022411</v>
      </c>
      <c r="V239" s="129">
        <v>1</v>
      </c>
      <c r="W239" s="138" t="str">
        <f t="shared" ca="1" si="201"/>
        <v>2020-02-08</v>
      </c>
      <c r="X239" s="129"/>
      <c r="Y239" s="139">
        <v>20000</v>
      </c>
      <c r="Z239" s="139">
        <f t="shared" si="169"/>
        <v>3333.3333333333321</v>
      </c>
      <c r="AA239" s="129">
        <v>0</v>
      </c>
      <c r="AB239" s="140" t="s">
        <v>89</v>
      </c>
      <c r="AC239" s="139">
        <f t="shared" si="183"/>
        <v>20000</v>
      </c>
      <c r="AD239" s="132">
        <v>0</v>
      </c>
      <c r="AE239" s="52" t="str">
        <f t="shared" si="184"/>
        <v>432110224</v>
      </c>
      <c r="AF239" s="141">
        <f t="shared" ref="AF239:AF293" si="203">Y239-Z239</f>
        <v>16666.666666666668</v>
      </c>
      <c r="AG239" s="142"/>
      <c r="AH239" s="58">
        <f t="shared" si="185"/>
        <v>16666.666666666668</v>
      </c>
      <c r="AI239" s="60">
        <f t="shared" si="165"/>
        <v>20000</v>
      </c>
      <c r="AJ239" s="112" t="str">
        <f t="shared" si="202"/>
        <v>2020-02-29</v>
      </c>
      <c r="AK239" s="143" t="str">
        <f t="shared" si="187"/>
        <v>888432110224</v>
      </c>
      <c r="AL239" s="132" t="str">
        <f t="shared" si="188"/>
        <v>12100000521</v>
      </c>
      <c r="AM239" s="144"/>
      <c r="AN239" s="144"/>
      <c r="AO239" s="132" t="s">
        <v>89</v>
      </c>
      <c r="AP239" s="145" t="s">
        <v>89</v>
      </c>
      <c r="AQ239" s="132"/>
      <c r="AR239" s="132"/>
      <c r="AS239" s="146" t="str">
        <f t="shared" si="189"/>
        <v>888432110224</v>
      </c>
      <c r="AT239" s="143" t="str">
        <f t="shared" si="190"/>
        <v>5532110224</v>
      </c>
      <c r="AU239" s="137" t="str">
        <f t="shared" si="191"/>
        <v>9932110224</v>
      </c>
      <c r="AV239" s="137">
        <f t="shared" si="192"/>
        <v>1</v>
      </c>
      <c r="AW239" s="137" t="str">
        <f t="shared" si="193"/>
        <v>7732110224</v>
      </c>
      <c r="AX239" s="147" t="str">
        <f t="shared" si="194"/>
        <v>77432110224</v>
      </c>
      <c r="AY239" s="137">
        <v>0</v>
      </c>
      <c r="AZ239" s="137">
        <v>0</v>
      </c>
      <c r="BA239" s="130" t="str">
        <f t="shared" si="195"/>
        <v>2020-01-01</v>
      </c>
      <c r="BB239" s="130" t="str">
        <f t="shared" si="196"/>
        <v>2020-01-31</v>
      </c>
      <c r="BC239" s="148" t="s">
        <v>90</v>
      </c>
      <c r="BD239" s="131" t="str">
        <f t="shared" si="197"/>
        <v>a32110224</v>
      </c>
      <c r="BE239" s="143"/>
      <c r="BF239" s="143"/>
      <c r="BG239" s="140"/>
      <c r="BH239" s="149"/>
      <c r="BI239" s="149"/>
      <c r="BJ239" s="149"/>
      <c r="BK239" s="149"/>
      <c r="BL239" s="149"/>
      <c r="BM239" s="149"/>
      <c r="BN239" s="149"/>
      <c r="BO239" s="232"/>
      <c r="BP239" s="229"/>
      <c r="BQ239" s="230"/>
      <c r="BR239" s="230"/>
      <c r="BS239" s="230"/>
      <c r="BU239" s="357" t="str">
        <f t="shared" ca="1" si="198"/>
        <v>insert into x_t_invoice (TMP_ID,ID,DT, CLIENT_ID,EXTERNAL_ID,CONTRACT_ID,TOTAL_SUM,CURRENCY,DISCOUNT_TYPE,COMMISSION_TYPE,TYPE,LOYAL_CLIENTS,NDS,NDS_PCT,PERSON_ID) values (s_x_t_invoice.NEXTVAL, 32110224, date'2020-02-01',21210000052,'Б-32110224-1',1210000052,20000,'RUR',1,1,'y_invoice',0,1,20, 77432110224);insert into x_t_person (TMP_ID,ID) values (s_x_t_person.NEXTVAL, 77432110224);insert into x_t_act_internal(TMP_ID,ID,DT,CLIENT_ID,INVOICE_ID,HIDDEN,AMOUNT,EXTERNAL_ID,PAYMENT_TERM_DT,IS_LOYAL,TYPE) values (s_x_t_act_internal.NEXTVAL, 4321102241,date'2020-02-08',21210000052, 32110224    ,1,  20000  ,'43211022411',null, 0,'generic');insert into x_t_act_trans(TMP_ID, ACT_ID, CONSUME_ID, AMOUNT, AMOUNT_NDS, AMOUNT_NSP, NETTING, COMMISSION_TYPE) values (s_x_t_act_trans.NEXTVAL, 4321102241,  5532110224, 20000, 3333.33333333333,  0,null, 1);insert into x_t_consume (TMP_ID, ID, PARENT_ORDER_ID) values (s_x_t_consume.NEXTVAL, 5532110224,  9932110224);insert into x_t_order(TMP_ID, ID, SERVICE_ID, SERVICE_ORDER_ID, CLIENT_ID) values (s_x_t_order.NEXTVAL, 9932110224,  1,  7732110224,  432110224 );insert into x_mv_oebs_receipts_2(TMP_ID, INVOICE_EID, SUM, DT, DOC_DATE, COMISS_DATE, PAYMENT_NUMBER, SOURCE_TYPE) values (s_x_mv_oebs_receipts_2.NEXTVAL, 'Б-32110224-1', 20000, date'2020-02-29',date'2020-02-29', null, '888432110224' ,'PAYCASH');insert into x_yt_ar_direct_domain_stats (ID,IS_GRAY,DOMAIN,IS_BLACKLIST,SERVICE_ID,COST,BILLING_EXPORT_ID,FROM_DT,TILL_DT,SERVICE_ORDER_ID) values(s_x_yt_ar_direct_domain_stats.NEXTVAL, 0, 'a32110224', 0,1,3330000000,7732110224,  date'2020-01-01',to_date('2020-01-31'||' '||'23:59:59','YYYY-MM-DD HH24:MI:SS'),7732110224);</v>
      </c>
    </row>
    <row r="240" spans="1:73" s="177" customFormat="1" ht="15" thickBot="1" x14ac:dyDescent="0.4">
      <c r="A240" s="152">
        <v>52</v>
      </c>
      <c r="B240" s="153"/>
      <c r="C240" s="154" t="str">
        <f t="shared" si="172"/>
        <v>1210000052</v>
      </c>
      <c r="D240" s="154" t="str">
        <f t="shared" si="173"/>
        <v>1210000052/20</v>
      </c>
      <c r="E240" s="155" t="str">
        <f t="shared" si="174"/>
        <v>2020-01-01</v>
      </c>
      <c r="F240" s="155" t="str">
        <f t="shared" si="175"/>
        <v>2021-01-01</v>
      </c>
      <c r="G240" s="156" t="str">
        <f t="shared" si="176"/>
        <v>21210000052</v>
      </c>
      <c r="H240" s="157">
        <f t="shared" si="167"/>
        <v>2</v>
      </c>
      <c r="I240" s="158">
        <v>3</v>
      </c>
      <c r="J240" s="159">
        <f t="shared" si="199"/>
        <v>32110225</v>
      </c>
      <c r="K240" s="154" t="str">
        <f t="shared" si="177"/>
        <v>Б-32110225-1</v>
      </c>
      <c r="L240" s="225" t="str">
        <f t="shared" si="200"/>
        <v>2020-02-01</v>
      </c>
      <c r="M240" s="154" t="s">
        <v>87</v>
      </c>
      <c r="N240" s="160">
        <f t="shared" si="179"/>
        <v>30000</v>
      </c>
      <c r="O240" s="154" t="s">
        <v>88</v>
      </c>
      <c r="P240" s="158">
        <v>1</v>
      </c>
      <c r="Q240" s="154">
        <v>20</v>
      </c>
      <c r="R240" s="159">
        <v>37</v>
      </c>
      <c r="S240" s="159">
        <v>37</v>
      </c>
      <c r="T240" s="81" t="str">
        <f t="shared" si="180"/>
        <v>4321102251</v>
      </c>
      <c r="U240" s="171" t="str">
        <f t="shared" si="181"/>
        <v>43211022511</v>
      </c>
      <c r="V240" s="154">
        <v>1</v>
      </c>
      <c r="W240" s="225" t="str">
        <f t="shared" ca="1" si="201"/>
        <v>2020-02-09</v>
      </c>
      <c r="X240" s="154"/>
      <c r="Y240" s="226">
        <v>30000</v>
      </c>
      <c r="Z240" s="226">
        <f t="shared" si="169"/>
        <v>5000</v>
      </c>
      <c r="AA240" s="154">
        <v>0</v>
      </c>
      <c r="AB240" s="163" t="s">
        <v>89</v>
      </c>
      <c r="AC240" s="226">
        <f t="shared" si="183"/>
        <v>30000</v>
      </c>
      <c r="AD240" s="157">
        <v>0</v>
      </c>
      <c r="AE240" s="81" t="str">
        <f t="shared" si="184"/>
        <v>432110225</v>
      </c>
      <c r="AF240" s="165">
        <f t="shared" si="203"/>
        <v>25000</v>
      </c>
      <c r="AG240" s="227"/>
      <c r="AH240" s="91">
        <f t="shared" si="185"/>
        <v>25000</v>
      </c>
      <c r="AI240" s="93">
        <f t="shared" si="165"/>
        <v>30000</v>
      </c>
      <c r="AJ240" s="114" t="str">
        <f t="shared" si="202"/>
        <v>2020-02-29</v>
      </c>
      <c r="AK240" s="167" t="str">
        <f t="shared" si="187"/>
        <v>888432110225</v>
      </c>
      <c r="AL240" s="157" t="str">
        <f t="shared" si="188"/>
        <v>12100000521</v>
      </c>
      <c r="AM240" s="168"/>
      <c r="AN240" s="168"/>
      <c r="AO240" s="157" t="s">
        <v>89</v>
      </c>
      <c r="AP240" s="169" t="s">
        <v>89</v>
      </c>
      <c r="AQ240" s="157"/>
      <c r="AR240" s="157"/>
      <c r="AS240" s="170" t="str">
        <f t="shared" si="189"/>
        <v>888432110225</v>
      </c>
      <c r="AT240" s="167" t="str">
        <f t="shared" si="190"/>
        <v>5532110225</v>
      </c>
      <c r="AU240" s="171" t="str">
        <f t="shared" si="191"/>
        <v>9932110225</v>
      </c>
      <c r="AV240" s="171">
        <f t="shared" si="192"/>
        <v>37</v>
      </c>
      <c r="AW240" s="171" t="str">
        <f t="shared" si="193"/>
        <v>7732110225</v>
      </c>
      <c r="AX240" s="172" t="str">
        <f t="shared" si="194"/>
        <v>77432110225</v>
      </c>
      <c r="AY240" s="171">
        <v>0</v>
      </c>
      <c r="AZ240" s="171">
        <v>0</v>
      </c>
      <c r="BA240" s="155" t="str">
        <f t="shared" si="195"/>
        <v>2020-01-01</v>
      </c>
      <c r="BB240" s="155" t="str">
        <f t="shared" si="196"/>
        <v>2020-01-31</v>
      </c>
      <c r="BC240" s="173" t="s">
        <v>90</v>
      </c>
      <c r="BD240" s="156" t="str">
        <f t="shared" si="197"/>
        <v>a32110225</v>
      </c>
      <c r="BE240" s="167"/>
      <c r="BF240" s="167"/>
      <c r="BG240" s="163"/>
      <c r="BH240" s="174"/>
      <c r="BI240" s="174"/>
      <c r="BJ240" s="174"/>
      <c r="BK240" s="174"/>
      <c r="BL240" s="174"/>
      <c r="BM240" s="174"/>
      <c r="BN240" s="174"/>
      <c r="BO240" s="228"/>
      <c r="BP240" s="228"/>
      <c r="BQ240" s="160"/>
      <c r="BR240" s="175"/>
      <c r="BS240" s="175"/>
      <c r="BU240" s="358" t="str">
        <f t="shared" ca="1" si="198"/>
        <v>insert into x_t_invoice (TMP_ID,ID,DT, CLIENT_ID,EXTERNAL_ID,CONTRACT_ID,TOTAL_SUM,CURRENCY,DISCOUNT_TYPE,COMMISSION_TYPE,TYPE,LOYAL_CLIENTS,NDS,NDS_PCT,PERSON_ID) values (s_x_t_invoice.NEXTVAL, 32110225, date'2020-02-01',21210000052,'Б-32110225-1',1210000052,30000,'RUR',37,37,'y_invoice',0,1,20, 77432110225);insert into x_t_person (TMP_ID,ID) values (s_x_t_person.NEXTVAL, 77432110225);insert into x_t_act_internal(TMP_ID,ID,DT,CLIENT_ID,INVOICE_ID,HIDDEN,AMOUNT,EXTERNAL_ID,PAYMENT_TERM_DT,IS_LOYAL,TYPE) values (s_x_t_act_internal.NEXTVAL, 4321102251,date'2020-02-09',21210000052, 32110225    ,1,  30000  ,'43211022511',null, 0,'generic');insert into x_t_act_trans(TMP_ID, ACT_ID, CONSUME_ID, AMOUNT, AMOUNT_NDS, AMOUNT_NSP, NETTING, COMMISSION_TYPE) values (s_x_t_act_trans.NEXTVAL, 4321102251,  5532110225, 30000, 5000,  0,null, 37);insert into x_t_consume (TMP_ID, ID, PARENT_ORDER_ID) values (s_x_t_consume.NEXTVAL, 5532110225,  9932110225);insert into x_t_order(TMP_ID, ID, SERVICE_ID, SERVICE_ORDER_ID, CLIENT_ID) values (s_x_t_order.NEXTVAL, 9932110225,  37,  7732110225,  432110225 );insert into x_mv_oebs_receipts_2(TMP_ID, INVOICE_EID, SUM, DT, DOC_DATE, COMISS_DATE, PAYMENT_NUMBER, SOURCE_TYPE) values (s_x_mv_oebs_receipts_2.NEXTVAL, 'Б-32110225-1', 30000, date'2020-02-29',date'2020-02-29', null, '888432110225' ,'PAYCASH');insert into x_yt_ar_direct_domain_stats (ID,IS_GRAY,DOMAIN,IS_BLACKLIST,SERVICE_ID,COST,BILLING_EXPORT_ID,FROM_DT,TILL_DT,SERVICE_ORDER_ID) values(s_x_yt_ar_direct_domain_stats.NEXTVAL, 0, 'a32110225', 0,37,3330000000,7732110225,  date'2020-01-01',to_date('2020-01-31'||' '||'23:59:59','YYYY-MM-DD HH24:MI:SS'),7732110225);</v>
      </c>
    </row>
    <row r="241" spans="1:73" s="151" customFormat="1" x14ac:dyDescent="0.35">
      <c r="A241" s="127">
        <v>53</v>
      </c>
      <c r="B241" s="128"/>
      <c r="C241" s="129" t="str">
        <f t="shared" si="172"/>
        <v>1210000053</v>
      </c>
      <c r="D241" s="129" t="str">
        <f t="shared" si="173"/>
        <v>1210000053/20</v>
      </c>
      <c r="E241" s="130" t="str">
        <f t="shared" si="174"/>
        <v>2020-01-01</v>
      </c>
      <c r="F241" s="130" t="str">
        <f t="shared" si="175"/>
        <v>2021-01-01</v>
      </c>
      <c r="G241" s="131" t="str">
        <f t="shared" si="176"/>
        <v>21210000053</v>
      </c>
      <c r="H241" s="132">
        <f t="shared" si="167"/>
        <v>2</v>
      </c>
      <c r="I241" s="133">
        <v>3</v>
      </c>
      <c r="J241" s="134">
        <f t="shared" si="199"/>
        <v>32110226</v>
      </c>
      <c r="K241" s="129" t="str">
        <f t="shared" si="177"/>
        <v>Б-32110226-1</v>
      </c>
      <c r="L241" s="130" t="str">
        <f t="shared" ref="L241:L247" si="204">TEXT(DATE(YEAR($F$2),MONTH($F$2),1),"ГГГГ-ММ-ДД")</f>
        <v>2020-01-01</v>
      </c>
      <c r="M241" s="129" t="s">
        <v>87</v>
      </c>
      <c r="N241" s="135">
        <f t="shared" si="179"/>
        <v>10000</v>
      </c>
      <c r="O241" s="129" t="s">
        <v>88</v>
      </c>
      <c r="P241" s="133">
        <v>1</v>
      </c>
      <c r="Q241" s="129">
        <v>20</v>
      </c>
      <c r="R241" s="219">
        <f>S241</f>
        <v>7</v>
      </c>
      <c r="S241" s="219">
        <v>7</v>
      </c>
      <c r="T241" s="52" t="str">
        <f t="shared" si="180"/>
        <v>4321102261</v>
      </c>
      <c r="U241" s="137" t="str">
        <f t="shared" si="181"/>
        <v>43211022611</v>
      </c>
      <c r="V241" s="129">
        <v>1</v>
      </c>
      <c r="W241" s="130" t="str">
        <f t="shared" ref="W241:W247" ca="1" si="205">TEXT(DATE(YEAR($F$2),MONTH($F$2),RANDBETWEEN(1,9)),"ГГГГ-ММ-ДД")</f>
        <v>2020-01-08</v>
      </c>
      <c r="X241" s="129"/>
      <c r="Y241" s="139">
        <v>10000</v>
      </c>
      <c r="Z241" s="139">
        <f>Y241-(Y241/1.2)</f>
        <v>1666.6666666666661</v>
      </c>
      <c r="AA241" s="129">
        <v>0</v>
      </c>
      <c r="AB241" s="140" t="s">
        <v>89</v>
      </c>
      <c r="AC241" s="139">
        <f t="shared" si="183"/>
        <v>10000</v>
      </c>
      <c r="AD241" s="132">
        <v>0</v>
      </c>
      <c r="AE241" s="52" t="str">
        <f t="shared" si="184"/>
        <v>432110226</v>
      </c>
      <c r="AF241" s="141">
        <f t="shared" si="203"/>
        <v>8333.3333333333339</v>
      </c>
      <c r="AG241" s="259">
        <f>Y245/SUM(Y241:Y245)</f>
        <v>0.70149253731343286</v>
      </c>
      <c r="AH241" s="58">
        <f t="shared" si="185"/>
        <v>8333.3333333333339</v>
      </c>
      <c r="AI241" s="60">
        <f t="shared" si="165"/>
        <v>10000</v>
      </c>
      <c r="AJ241" s="49" t="str">
        <f t="shared" ref="AJ241:AJ247" si="206">TEXT(DATE(YEAR($F$2),MONTH($F$2)+1,0),"ГГГГ-ММ-ДД")</f>
        <v>2020-01-31</v>
      </c>
      <c r="AK241" s="143" t="str">
        <f t="shared" si="187"/>
        <v>888432110226</v>
      </c>
      <c r="AL241" s="132" t="str">
        <f t="shared" si="188"/>
        <v>12100000531</v>
      </c>
      <c r="AM241" s="144"/>
      <c r="AN241" s="144"/>
      <c r="AO241" s="132" t="s">
        <v>89</v>
      </c>
      <c r="AP241" s="145" t="s">
        <v>89</v>
      </c>
      <c r="AQ241" s="132"/>
      <c r="AR241" s="132"/>
      <c r="AS241" s="146" t="str">
        <f t="shared" si="189"/>
        <v>888432110226</v>
      </c>
      <c r="AT241" s="143" t="str">
        <f t="shared" si="190"/>
        <v>5532110226</v>
      </c>
      <c r="AU241" s="137" t="str">
        <f t="shared" si="191"/>
        <v>9932110226</v>
      </c>
      <c r="AV241" s="137">
        <f t="shared" si="192"/>
        <v>7</v>
      </c>
      <c r="AW241" s="137" t="str">
        <f t="shared" si="193"/>
        <v>7732110226</v>
      </c>
      <c r="AX241" s="147" t="str">
        <f t="shared" si="194"/>
        <v>77432110226</v>
      </c>
      <c r="AY241" s="137">
        <v>0</v>
      </c>
      <c r="AZ241" s="137">
        <v>0</v>
      </c>
      <c r="BA241" s="130" t="str">
        <f t="shared" si="195"/>
        <v>2020-01-01</v>
      </c>
      <c r="BB241" s="130" t="str">
        <f t="shared" si="196"/>
        <v>2020-01-31</v>
      </c>
      <c r="BC241" s="148" t="s">
        <v>90</v>
      </c>
      <c r="BD241" s="131" t="str">
        <f t="shared" si="197"/>
        <v>a32110226</v>
      </c>
      <c r="BE241" s="143"/>
      <c r="BF241" s="143"/>
      <c r="BG241" s="140"/>
      <c r="BH241" s="149"/>
      <c r="BI241" s="149"/>
      <c r="BJ241" s="149"/>
      <c r="BK241" s="149"/>
      <c r="BL241" s="149"/>
      <c r="BM241" s="149"/>
      <c r="BN241" s="149"/>
      <c r="BO241" s="229" t="s">
        <v>183</v>
      </c>
      <c r="BP241" s="229">
        <v>7</v>
      </c>
      <c r="BQ241" s="230">
        <f>SUM(AF241:AF245)</f>
        <v>167500</v>
      </c>
      <c r="BR241" s="230">
        <f>BQ241*0.05</f>
        <v>8375</v>
      </c>
      <c r="BS241" s="230">
        <f>BR241</f>
        <v>8375</v>
      </c>
      <c r="BU241" s="357" t="str">
        <f t="shared" ca="1" si="198"/>
        <v>insert into x_t_contract2(TMP_ID,ID,EXTERNAL_ID,CLIENT_ID) values(s_x_t_contract2.NEXTVAL, 1210000053, '1210000053/20',21210000053);insert into x_t_contract_collateral(TMP_ID,ID,CONTRACT2_ID,DT,IS_SIGNED) values(s_x_t_contract_collateral.NEXTVAL, 12100000531, 1210000053, date'2020-01-01', date'2020-01-01');insert into x_mv_contract_signed_attr (TMP_ID,CONTRACT_ID,COLLATERAL_ID,CODE,VALUE_DT) values (s_x_mv_contract_signed_attr.NEXTVAL, 1210000053, 12100000531,'FINISH_DT' ,date'2021-01-01');insert into x_mv_contract_signed_attr_hist(TMP_ID,VALUE_NUM,UPDATE_DT,CONTRACT2_ID,CODE,CL_DT,STAMP,DT) values(s_x_mv_contract_signed_attr_hist.NEXTVAL, 1, date'2020-01-01', 1210000053,'FIRM',date'2020-01-01',888432110226,date'2020-01-01');insert into x_mv_contract_signed_attr_hist(TMP_ID,VALUE_NUM,UPDATE_DT,CONTRACT2_ID,CODE,CL_DT,STAMP,DT) values(s_x_mv_contract_signed_attr_hist.NEXTVAL, 2, date'2020-01-01', 1210000053,'WHOLESALE_AGENT_PREMIUM_AWARDS_SCALE_TYPE',date'2020-01-01',888432110226,date'2020-01-01');insert into x_mv_contract_signed_attr_hist(TMP_ID,VALUE_NUM,UPDATE_DT,CONTRACT2_ID,CODE,CL_DT,STAMP,DT) values(s_x_mv_contract_signed_attr_hist.NEXTVAL, 3, date'2020-01-01', 1210000053,'PAYMENT_TYPE',date'2020-01-01',888432110226,date'2020-01-01');insert into x_t_invoice (TMP_ID,ID,DT, CLIENT_ID,EXTERNAL_ID,CONTRACT_ID,TOTAL_SUM,CURRENCY,DISCOUNT_TYPE,COMMISSION_TYPE,TYPE,LOYAL_CLIENTS,NDS,NDS_PCT,PERSON_ID) values (s_x_t_invoice.NEXTVAL, 32110226, date'2020-01-01',21210000053,'Б-32110226-1',1210000053,10000,'RUR',7,7,'y_invoice',0,1,20, 77432110226);insert into x_t_person (TMP_ID,ID) values (s_x_t_person.NEXTVAL, 77432110226);insert into x_t_act_internal(TMP_ID,ID,DT,CLIENT_ID,INVOICE_ID,HIDDEN,AMOUNT,EXTERNAL_ID,PAYMENT_TERM_DT,IS_LOYAL,TYPE) values (s_x_t_act_internal.NEXTVAL, 4321102261,date'2020-01-08',21210000053, 32110226    ,1,  10000  ,'43211022611',null, 0,'generic');insert into x_t_act_trans(TMP_ID, ACT_ID, CONSUME_ID, AMOUNT, AMOUNT_NDS, AMOUNT_NSP, NETTING, COMMISSION_TYPE) values (s_x_t_act_trans.NEXTVAL, 4321102261,  5532110226, 10000, 1666.66666666667,  0,null, 7);insert into x_t_consume (TMP_ID, ID, PARENT_ORDER_ID) values (s_x_t_consume.NEXTVAL, 5532110226,  9932110226);insert into x_t_order(TMP_ID, ID, SERVICE_ID, SERVICE_ORDER_ID, CLIENT_ID) values (s_x_t_order.NEXTVAL, 9932110226,  7,  7732110226,  432110226 );insert into x_mv_oebs_receipts_2(TMP_ID, INVOICE_EID, SUM, DT, DOC_DATE, COMISS_DATE, PAYMENT_NUMBER, SOURCE_TYPE) values (s_x_mv_oebs_receipts_2.NEXTVAL, 'Б-32110226-1', 10000, date'2020-01-31',date'2020-01-31', null, '888432110226' ,'PAYCASH');insert into x_yt_ar_direct_domain_stats (ID,IS_GRAY,DOMAIN,IS_BLACKLIST,SERVICE_ID,COST,BILLING_EXPORT_ID,FROM_DT,TILL_DT,SERVICE_ORDER_ID) values(s_x_yt_ar_direct_domain_stats.NEXTVAL, 0, 'a32110226', 0,7,3330000000,7732110226,  date'2020-01-01',to_date('2020-01-31'||' '||'23:59:59','YYYY-MM-DD HH24:MI:SS'),7732110226);</v>
      </c>
    </row>
    <row r="242" spans="1:73" s="151" customFormat="1" x14ac:dyDescent="0.35">
      <c r="A242" s="127">
        <v>53</v>
      </c>
      <c r="B242" s="128"/>
      <c r="C242" s="129" t="str">
        <f t="shared" si="172"/>
        <v>1210000053</v>
      </c>
      <c r="D242" s="129" t="str">
        <f t="shared" si="173"/>
        <v>1210000053/20</v>
      </c>
      <c r="E242" s="130" t="str">
        <f t="shared" si="174"/>
        <v>2020-01-01</v>
      </c>
      <c r="F242" s="130" t="str">
        <f t="shared" si="175"/>
        <v>2021-01-01</v>
      </c>
      <c r="G242" s="131" t="str">
        <f t="shared" si="176"/>
        <v>21210000053</v>
      </c>
      <c r="H242" s="132">
        <f t="shared" si="167"/>
        <v>2</v>
      </c>
      <c r="I242" s="133">
        <v>3</v>
      </c>
      <c r="J242" s="134">
        <f t="shared" si="199"/>
        <v>32110227</v>
      </c>
      <c r="K242" s="129" t="str">
        <f t="shared" si="177"/>
        <v>Б-32110227-1</v>
      </c>
      <c r="L242" s="130" t="str">
        <f t="shared" si="204"/>
        <v>2020-01-01</v>
      </c>
      <c r="M242" s="129" t="s">
        <v>87</v>
      </c>
      <c r="N242" s="135">
        <f t="shared" si="179"/>
        <v>10000</v>
      </c>
      <c r="O242" s="129" t="s">
        <v>88</v>
      </c>
      <c r="P242" s="133">
        <v>1</v>
      </c>
      <c r="Q242" s="129">
        <v>20</v>
      </c>
      <c r="R242" s="219">
        <f>S242</f>
        <v>7</v>
      </c>
      <c r="S242" s="219">
        <v>7</v>
      </c>
      <c r="T242" s="52" t="str">
        <f t="shared" si="180"/>
        <v>4321102271</v>
      </c>
      <c r="U242" s="137" t="str">
        <f t="shared" si="181"/>
        <v>43211022711</v>
      </c>
      <c r="V242" s="129">
        <v>1</v>
      </c>
      <c r="W242" s="130" t="str">
        <f t="shared" ca="1" si="205"/>
        <v>2020-01-01</v>
      </c>
      <c r="X242" s="129"/>
      <c r="Y242" s="139">
        <v>10000</v>
      </c>
      <c r="Z242" s="139">
        <f t="shared" si="169"/>
        <v>1666.6666666666661</v>
      </c>
      <c r="AA242" s="129">
        <v>0</v>
      </c>
      <c r="AB242" s="140" t="s">
        <v>89</v>
      </c>
      <c r="AC242" s="139">
        <f t="shared" si="183"/>
        <v>10000</v>
      </c>
      <c r="AD242" s="132">
        <v>0</v>
      </c>
      <c r="AE242" s="52" t="str">
        <f t="shared" si="184"/>
        <v>432110227</v>
      </c>
      <c r="AF242" s="141">
        <f t="shared" si="203"/>
        <v>8333.3333333333339</v>
      </c>
      <c r="AG242" s="142"/>
      <c r="AH242" s="58">
        <f t="shared" si="185"/>
        <v>8333.3333333333339</v>
      </c>
      <c r="AI242" s="60">
        <f t="shared" si="165"/>
        <v>10000</v>
      </c>
      <c r="AJ242" s="49" t="str">
        <f t="shared" si="206"/>
        <v>2020-01-31</v>
      </c>
      <c r="AK242" s="143" t="str">
        <f t="shared" si="187"/>
        <v>888432110227</v>
      </c>
      <c r="AL242" s="132" t="str">
        <f t="shared" si="188"/>
        <v>12100000531</v>
      </c>
      <c r="AM242" s="144"/>
      <c r="AN242" s="144"/>
      <c r="AO242" s="132" t="s">
        <v>89</v>
      </c>
      <c r="AP242" s="145" t="s">
        <v>89</v>
      </c>
      <c r="AQ242" s="132"/>
      <c r="AR242" s="132"/>
      <c r="AS242" s="146" t="str">
        <f t="shared" si="189"/>
        <v>888432110227</v>
      </c>
      <c r="AT242" s="143" t="str">
        <f t="shared" si="190"/>
        <v>5532110227</v>
      </c>
      <c r="AU242" s="137" t="str">
        <f t="shared" si="191"/>
        <v>9932110227</v>
      </c>
      <c r="AV242" s="137">
        <f t="shared" si="192"/>
        <v>7</v>
      </c>
      <c r="AW242" s="137" t="str">
        <f t="shared" si="193"/>
        <v>7732110227</v>
      </c>
      <c r="AX242" s="147" t="str">
        <f t="shared" si="194"/>
        <v>77432110227</v>
      </c>
      <c r="AY242" s="137">
        <v>0</v>
      </c>
      <c r="AZ242" s="137">
        <v>0</v>
      </c>
      <c r="BA242" s="130" t="str">
        <f t="shared" si="195"/>
        <v>2020-01-01</v>
      </c>
      <c r="BB242" s="130" t="str">
        <f t="shared" si="196"/>
        <v>2020-01-31</v>
      </c>
      <c r="BC242" s="148" t="s">
        <v>90</v>
      </c>
      <c r="BD242" s="131" t="str">
        <f t="shared" si="197"/>
        <v>a32110227</v>
      </c>
      <c r="BE242" s="143"/>
      <c r="BF242" s="143"/>
      <c r="BG242" s="140"/>
      <c r="BH242" s="149"/>
      <c r="BI242" s="149"/>
      <c r="BJ242" s="149"/>
      <c r="BK242" s="149"/>
      <c r="BL242" s="149"/>
      <c r="BM242" s="149"/>
      <c r="BN242" s="149"/>
      <c r="BO242" s="232" t="s">
        <v>184</v>
      </c>
      <c r="BP242" s="229">
        <v>1</v>
      </c>
      <c r="BQ242" s="230">
        <f>AF246</f>
        <v>16666.666666666668</v>
      </c>
      <c r="BR242" s="230">
        <f>BQ242*0.13</f>
        <v>2166.666666666667</v>
      </c>
      <c r="BS242" s="230">
        <f>BR242</f>
        <v>2166.666666666667</v>
      </c>
      <c r="BU242" s="357" t="str">
        <f t="shared" ca="1" si="198"/>
        <v>insert into x_t_invoice (TMP_ID,ID,DT, CLIENT_ID,EXTERNAL_ID,CONTRACT_ID,TOTAL_SUM,CURRENCY,DISCOUNT_TYPE,COMMISSION_TYPE,TYPE,LOYAL_CLIENTS,NDS,NDS_PCT,PERSON_ID) values (s_x_t_invoice.NEXTVAL, 32110227, date'2020-01-01',21210000053,'Б-32110227-1',1210000053,10000,'RUR',7,7,'y_invoice',0,1,20, 77432110227);insert into x_t_person (TMP_ID,ID) values (s_x_t_person.NEXTVAL, 77432110227);insert into x_t_act_internal(TMP_ID,ID,DT,CLIENT_ID,INVOICE_ID,HIDDEN,AMOUNT,EXTERNAL_ID,PAYMENT_TERM_DT,IS_LOYAL,TYPE) values (s_x_t_act_internal.NEXTVAL, 4321102271,date'2020-01-01',21210000053, 32110227    ,1,  10000  ,'43211022711',null, 0,'generic');insert into x_t_act_trans(TMP_ID, ACT_ID, CONSUME_ID, AMOUNT, AMOUNT_NDS, AMOUNT_NSP, NETTING, COMMISSION_TYPE) values (s_x_t_act_trans.NEXTVAL, 4321102271,  5532110227, 10000, 1666.66666666667,  0,null, 7);insert into x_t_consume (TMP_ID, ID, PARENT_ORDER_ID) values (s_x_t_consume.NEXTVAL, 5532110227,  9932110227);insert into x_t_order(TMP_ID, ID, SERVICE_ID, SERVICE_ORDER_ID, CLIENT_ID) values (s_x_t_order.NEXTVAL, 9932110227,  7,  7732110227,  432110227 );insert into x_mv_oebs_receipts_2(TMP_ID, INVOICE_EID, SUM, DT, DOC_DATE, COMISS_DATE, PAYMENT_NUMBER, SOURCE_TYPE) values (s_x_mv_oebs_receipts_2.NEXTVAL, 'Б-32110227-1', 10000, date'2020-01-31',date'2020-01-31', null, '888432110227' ,'PAYCASH');insert into x_yt_ar_direct_domain_stats (ID,IS_GRAY,DOMAIN,IS_BLACKLIST,SERVICE_ID,COST,BILLING_EXPORT_ID,FROM_DT,TILL_DT,SERVICE_ORDER_ID) values(s_x_yt_ar_direct_domain_stats.NEXTVAL, 0, 'a32110227', 0,7,3330000000,7732110227,  date'2020-01-01',to_date('2020-01-31'||' '||'23:59:59','YYYY-MM-DD HH24:MI:SS'),7732110227);</v>
      </c>
    </row>
    <row r="243" spans="1:73" s="151" customFormat="1" x14ac:dyDescent="0.35">
      <c r="A243" s="127">
        <v>53</v>
      </c>
      <c r="B243" s="128"/>
      <c r="C243" s="129" t="str">
        <f t="shared" si="172"/>
        <v>1210000053</v>
      </c>
      <c r="D243" s="129" t="str">
        <f t="shared" si="173"/>
        <v>1210000053/20</v>
      </c>
      <c r="E243" s="130" t="str">
        <f t="shared" si="174"/>
        <v>2020-01-01</v>
      </c>
      <c r="F243" s="130" t="str">
        <f t="shared" si="175"/>
        <v>2021-01-01</v>
      </c>
      <c r="G243" s="131" t="str">
        <f t="shared" si="176"/>
        <v>21210000053</v>
      </c>
      <c r="H243" s="132">
        <f t="shared" si="167"/>
        <v>2</v>
      </c>
      <c r="I243" s="133">
        <v>3</v>
      </c>
      <c r="J243" s="134">
        <f t="shared" si="199"/>
        <v>32110228</v>
      </c>
      <c r="K243" s="129" t="str">
        <f t="shared" si="177"/>
        <v>Б-32110228-1</v>
      </c>
      <c r="L243" s="130" t="str">
        <f t="shared" si="204"/>
        <v>2020-01-01</v>
      </c>
      <c r="M243" s="129" t="s">
        <v>87</v>
      </c>
      <c r="N243" s="135">
        <f t="shared" si="179"/>
        <v>20000</v>
      </c>
      <c r="O243" s="129" t="s">
        <v>88</v>
      </c>
      <c r="P243" s="133">
        <v>1</v>
      </c>
      <c r="Q243" s="129">
        <v>20</v>
      </c>
      <c r="R243" s="219">
        <f>S243</f>
        <v>7</v>
      </c>
      <c r="S243" s="219">
        <v>7</v>
      </c>
      <c r="T243" s="52" t="str">
        <f t="shared" si="180"/>
        <v>4321102281</v>
      </c>
      <c r="U243" s="137" t="str">
        <f t="shared" si="181"/>
        <v>43211022811</v>
      </c>
      <c r="V243" s="129">
        <v>1</v>
      </c>
      <c r="W243" s="130" t="str">
        <f t="shared" ca="1" si="205"/>
        <v>2020-01-02</v>
      </c>
      <c r="X243" s="129"/>
      <c r="Y243" s="139">
        <v>20000</v>
      </c>
      <c r="Z243" s="139">
        <f t="shared" si="169"/>
        <v>3333.3333333333321</v>
      </c>
      <c r="AA243" s="129">
        <v>0</v>
      </c>
      <c r="AB243" s="140" t="s">
        <v>89</v>
      </c>
      <c r="AC243" s="139">
        <f t="shared" si="183"/>
        <v>20000</v>
      </c>
      <c r="AD243" s="132">
        <v>0</v>
      </c>
      <c r="AE243" s="52" t="str">
        <f t="shared" si="184"/>
        <v>432110228</v>
      </c>
      <c r="AF243" s="141">
        <f t="shared" si="203"/>
        <v>16666.666666666668</v>
      </c>
      <c r="AG243" s="142"/>
      <c r="AH243" s="58">
        <f t="shared" si="185"/>
        <v>16666.666666666668</v>
      </c>
      <c r="AI243" s="60">
        <f t="shared" si="165"/>
        <v>20000</v>
      </c>
      <c r="AJ243" s="49" t="str">
        <f t="shared" si="206"/>
        <v>2020-01-31</v>
      </c>
      <c r="AK243" s="143" t="str">
        <f t="shared" si="187"/>
        <v>888432110228</v>
      </c>
      <c r="AL243" s="132" t="str">
        <f t="shared" si="188"/>
        <v>12100000531</v>
      </c>
      <c r="AM243" s="144"/>
      <c r="AN243" s="144"/>
      <c r="AO243" s="132" t="s">
        <v>89</v>
      </c>
      <c r="AP243" s="145" t="s">
        <v>89</v>
      </c>
      <c r="AQ243" s="132"/>
      <c r="AR243" s="132"/>
      <c r="AS243" s="146" t="str">
        <f t="shared" si="189"/>
        <v>888432110228</v>
      </c>
      <c r="AT243" s="143" t="str">
        <f t="shared" si="190"/>
        <v>5532110228</v>
      </c>
      <c r="AU243" s="137" t="str">
        <f t="shared" si="191"/>
        <v>9932110228</v>
      </c>
      <c r="AV243" s="137">
        <f t="shared" si="192"/>
        <v>7</v>
      </c>
      <c r="AW243" s="137" t="str">
        <f t="shared" si="193"/>
        <v>7732110228</v>
      </c>
      <c r="AX243" s="147" t="str">
        <f t="shared" si="194"/>
        <v>77432110228</v>
      </c>
      <c r="AY243" s="137">
        <v>0</v>
      </c>
      <c r="AZ243" s="137">
        <v>0</v>
      </c>
      <c r="BA243" s="130" t="str">
        <f t="shared" si="195"/>
        <v>2020-01-01</v>
      </c>
      <c r="BB243" s="130" t="str">
        <f t="shared" si="196"/>
        <v>2020-01-31</v>
      </c>
      <c r="BC243" s="148" t="s">
        <v>90</v>
      </c>
      <c r="BD243" s="131" t="str">
        <f t="shared" si="197"/>
        <v>a32110228</v>
      </c>
      <c r="BE243" s="143"/>
      <c r="BF243" s="143"/>
      <c r="BG243" s="140"/>
      <c r="BH243" s="149"/>
      <c r="BI243" s="149"/>
      <c r="BJ243" s="149"/>
      <c r="BK243" s="149"/>
      <c r="BL243" s="149"/>
      <c r="BM243" s="149"/>
      <c r="BN243" s="149"/>
      <c r="BO243" s="361"/>
      <c r="BP243" s="229">
        <v>37</v>
      </c>
      <c r="BQ243" s="230">
        <f>AF247</f>
        <v>25000</v>
      </c>
      <c r="BR243" s="230">
        <f>BQ243*0.11</f>
        <v>2750</v>
      </c>
      <c r="BS243" s="230">
        <f>BR243</f>
        <v>2750</v>
      </c>
      <c r="BU243" s="357" t="str">
        <f t="shared" ca="1" si="198"/>
        <v>insert into x_t_invoice (TMP_ID,ID,DT, CLIENT_ID,EXTERNAL_ID,CONTRACT_ID,TOTAL_SUM,CURRENCY,DISCOUNT_TYPE,COMMISSION_TYPE,TYPE,LOYAL_CLIENTS,NDS,NDS_PCT,PERSON_ID) values (s_x_t_invoice.NEXTVAL, 32110228, date'2020-01-01',21210000053,'Б-32110228-1',1210000053,20000,'RUR',7,7,'y_invoice',0,1,20, 77432110228);insert into x_t_person (TMP_ID,ID) values (s_x_t_person.NEXTVAL, 77432110228);insert into x_t_act_internal(TMP_ID,ID,DT,CLIENT_ID,INVOICE_ID,HIDDEN,AMOUNT,EXTERNAL_ID,PAYMENT_TERM_DT,IS_LOYAL,TYPE) values (s_x_t_act_internal.NEXTVAL, 4321102281,date'2020-01-02',21210000053, 32110228    ,1,  20000  ,'43211022811',null, 0,'generic');insert into x_t_act_trans(TMP_ID, ACT_ID, CONSUME_ID, AMOUNT, AMOUNT_NDS, AMOUNT_NSP, NETTING, COMMISSION_TYPE) values (s_x_t_act_trans.NEXTVAL, 4321102281,  5532110228, 20000, 3333.33333333333,  0,null, 7);insert into x_t_consume (TMP_ID, ID, PARENT_ORDER_ID) values (s_x_t_consume.NEXTVAL, 5532110228,  9932110228);insert into x_t_order(TMP_ID, ID, SERVICE_ID, SERVICE_ORDER_ID, CLIENT_ID) values (s_x_t_order.NEXTVAL, 9932110228,  7,  7732110228,  432110228 );insert into x_mv_oebs_receipts_2(TMP_ID, INVOICE_EID, SUM, DT, DOC_DATE, COMISS_DATE, PAYMENT_NUMBER, SOURCE_TYPE) values (s_x_mv_oebs_receipts_2.NEXTVAL, 'Б-32110228-1', 20000, date'2020-01-31',date'2020-01-31', null, '888432110228' ,'PAYCASH');insert into x_yt_ar_direct_domain_stats (ID,IS_GRAY,DOMAIN,IS_BLACKLIST,SERVICE_ID,COST,BILLING_EXPORT_ID,FROM_DT,TILL_DT,SERVICE_ORDER_ID) values(s_x_yt_ar_direct_domain_stats.NEXTVAL, 0, 'a32110228', 0,7,3330000000,7732110228,  date'2020-01-01',to_date('2020-01-31'||' '||'23:59:59','YYYY-MM-DD HH24:MI:SS'),7732110228);</v>
      </c>
    </row>
    <row r="244" spans="1:73" s="151" customFormat="1" x14ac:dyDescent="0.35">
      <c r="A244" s="127">
        <v>53</v>
      </c>
      <c r="B244" s="128"/>
      <c r="C244" s="129" t="str">
        <f t="shared" si="172"/>
        <v>1210000053</v>
      </c>
      <c r="D244" s="129" t="str">
        <f t="shared" si="173"/>
        <v>1210000053/20</v>
      </c>
      <c r="E244" s="130" t="str">
        <f t="shared" si="174"/>
        <v>2020-01-01</v>
      </c>
      <c r="F244" s="130" t="str">
        <f t="shared" si="175"/>
        <v>2021-01-01</v>
      </c>
      <c r="G244" s="131" t="str">
        <f t="shared" si="176"/>
        <v>21210000053</v>
      </c>
      <c r="H244" s="132">
        <f t="shared" si="167"/>
        <v>2</v>
      </c>
      <c r="I244" s="133">
        <v>3</v>
      </c>
      <c r="J244" s="134">
        <f t="shared" si="199"/>
        <v>32110229</v>
      </c>
      <c r="K244" s="129" t="str">
        <f t="shared" si="177"/>
        <v>Б-32110229-1</v>
      </c>
      <c r="L244" s="130" t="str">
        <f t="shared" si="204"/>
        <v>2020-01-01</v>
      </c>
      <c r="M244" s="129" t="s">
        <v>87</v>
      </c>
      <c r="N244" s="135">
        <f t="shared" si="179"/>
        <v>20000</v>
      </c>
      <c r="O244" s="129" t="s">
        <v>88</v>
      </c>
      <c r="P244" s="133">
        <v>1</v>
      </c>
      <c r="Q244" s="129">
        <v>20</v>
      </c>
      <c r="R244" s="219">
        <f>S244</f>
        <v>7</v>
      </c>
      <c r="S244" s="219">
        <v>7</v>
      </c>
      <c r="T244" s="52" t="str">
        <f t="shared" si="180"/>
        <v>4321102291</v>
      </c>
      <c r="U244" s="137" t="str">
        <f t="shared" si="181"/>
        <v>43211022911</v>
      </c>
      <c r="V244" s="129">
        <v>1</v>
      </c>
      <c r="W244" s="130" t="str">
        <f t="shared" ca="1" si="205"/>
        <v>2020-01-09</v>
      </c>
      <c r="X244" s="129"/>
      <c r="Y244" s="139">
        <v>20000</v>
      </c>
      <c r="Z244" s="139">
        <f t="shared" si="169"/>
        <v>3333.3333333333321</v>
      </c>
      <c r="AA244" s="129">
        <v>0</v>
      </c>
      <c r="AB244" s="140" t="s">
        <v>89</v>
      </c>
      <c r="AC244" s="139">
        <f t="shared" si="183"/>
        <v>20000</v>
      </c>
      <c r="AD244" s="132">
        <v>0</v>
      </c>
      <c r="AE244" s="52" t="str">
        <f t="shared" si="184"/>
        <v>432110229</v>
      </c>
      <c r="AF244" s="141">
        <f t="shared" si="203"/>
        <v>16666.666666666668</v>
      </c>
      <c r="AG244" s="142"/>
      <c r="AH244" s="58">
        <f t="shared" si="185"/>
        <v>16666.666666666668</v>
      </c>
      <c r="AI244" s="60">
        <f t="shared" si="165"/>
        <v>20000</v>
      </c>
      <c r="AJ244" s="49" t="str">
        <f t="shared" si="206"/>
        <v>2020-01-31</v>
      </c>
      <c r="AK244" s="143" t="str">
        <f t="shared" si="187"/>
        <v>888432110229</v>
      </c>
      <c r="AL244" s="132" t="str">
        <f t="shared" si="188"/>
        <v>12100000531</v>
      </c>
      <c r="AM244" s="144"/>
      <c r="AN244" s="144"/>
      <c r="AO244" s="132" t="s">
        <v>89</v>
      </c>
      <c r="AP244" s="145" t="s">
        <v>89</v>
      </c>
      <c r="AQ244" s="132"/>
      <c r="AR244" s="132"/>
      <c r="AS244" s="146" t="str">
        <f t="shared" si="189"/>
        <v>888432110229</v>
      </c>
      <c r="AT244" s="143" t="str">
        <f t="shared" si="190"/>
        <v>5532110229</v>
      </c>
      <c r="AU244" s="137" t="str">
        <f t="shared" si="191"/>
        <v>9932110229</v>
      </c>
      <c r="AV244" s="137">
        <f t="shared" si="192"/>
        <v>7</v>
      </c>
      <c r="AW244" s="137" t="str">
        <f t="shared" si="193"/>
        <v>7732110229</v>
      </c>
      <c r="AX244" s="147" t="str">
        <f t="shared" si="194"/>
        <v>77432110229</v>
      </c>
      <c r="AY244" s="137">
        <v>0</v>
      </c>
      <c r="AZ244" s="137">
        <v>0</v>
      </c>
      <c r="BA244" s="130" t="str">
        <f t="shared" si="195"/>
        <v>2020-01-01</v>
      </c>
      <c r="BB244" s="130" t="str">
        <f t="shared" si="196"/>
        <v>2020-01-31</v>
      </c>
      <c r="BC244" s="148" t="s">
        <v>90</v>
      </c>
      <c r="BD244" s="131" t="str">
        <f t="shared" si="197"/>
        <v>a32110229</v>
      </c>
      <c r="BE244" s="143"/>
      <c r="BF244" s="143"/>
      <c r="BG244" s="140"/>
      <c r="BH244" s="149"/>
      <c r="BI244" s="149"/>
      <c r="BJ244" s="149"/>
      <c r="BK244" s="149"/>
      <c r="BL244" s="149"/>
      <c r="BM244" s="149"/>
      <c r="BN244" s="149"/>
      <c r="BO244" s="233">
        <f>SUM(AF241:AF247)</f>
        <v>209166.66666666666</v>
      </c>
      <c r="BP244" s="229"/>
      <c r="BQ244" s="230"/>
      <c r="BR244" s="230"/>
      <c r="BS244" s="230"/>
      <c r="BU244" s="357" t="str">
        <f t="shared" ca="1" si="198"/>
        <v>insert into x_t_invoice (TMP_ID,ID,DT, CLIENT_ID,EXTERNAL_ID,CONTRACT_ID,TOTAL_SUM,CURRENCY,DISCOUNT_TYPE,COMMISSION_TYPE,TYPE,LOYAL_CLIENTS,NDS,NDS_PCT,PERSON_ID) values (s_x_t_invoice.NEXTVAL, 32110229, date'2020-01-01',21210000053,'Б-32110229-1',1210000053,20000,'RUR',7,7,'y_invoice',0,1,20, 77432110229);insert into x_t_person (TMP_ID,ID) values (s_x_t_person.NEXTVAL, 77432110229);insert into x_t_act_internal(TMP_ID,ID,DT,CLIENT_ID,INVOICE_ID,HIDDEN,AMOUNT,EXTERNAL_ID,PAYMENT_TERM_DT,IS_LOYAL,TYPE) values (s_x_t_act_internal.NEXTVAL, 4321102291,date'2020-01-09',21210000053, 32110229    ,1,  20000  ,'43211022911',null, 0,'generic');insert into x_t_act_trans(TMP_ID, ACT_ID, CONSUME_ID, AMOUNT, AMOUNT_NDS, AMOUNT_NSP, NETTING, COMMISSION_TYPE) values (s_x_t_act_trans.NEXTVAL, 4321102291,  5532110229, 20000, 3333.33333333333,  0,null, 7);insert into x_t_consume (TMP_ID, ID, PARENT_ORDER_ID) values (s_x_t_consume.NEXTVAL, 5532110229,  9932110229);insert into x_t_order(TMP_ID, ID, SERVICE_ID, SERVICE_ORDER_ID, CLIENT_ID) values (s_x_t_order.NEXTVAL, 9932110229,  7,  7732110229,  432110229 );insert into x_mv_oebs_receipts_2(TMP_ID, INVOICE_EID, SUM, DT, DOC_DATE, COMISS_DATE, PAYMENT_NUMBER, SOURCE_TYPE) values (s_x_mv_oebs_receipts_2.NEXTVAL, 'Б-32110229-1', 20000, date'2020-01-31',date'2020-01-31', null, '888432110229' ,'PAYCASH');insert into x_yt_ar_direct_domain_stats (ID,IS_GRAY,DOMAIN,IS_BLACKLIST,SERVICE_ID,COST,BILLING_EXPORT_ID,FROM_DT,TILL_DT,SERVICE_ORDER_ID) values(s_x_yt_ar_direct_domain_stats.NEXTVAL, 0, 'a32110229', 0,7,3330000000,7732110229,  date'2020-01-01',to_date('2020-01-31'||' '||'23:59:59','YYYY-MM-DD HH24:MI:SS'),7732110229);</v>
      </c>
    </row>
    <row r="245" spans="1:73" s="151" customFormat="1" x14ac:dyDescent="0.35">
      <c r="A245" s="127">
        <v>53</v>
      </c>
      <c r="B245" s="128"/>
      <c r="C245" s="129" t="str">
        <f t="shared" si="172"/>
        <v>1210000053</v>
      </c>
      <c r="D245" s="129" t="str">
        <f t="shared" si="173"/>
        <v>1210000053/20</v>
      </c>
      <c r="E245" s="130" t="str">
        <f t="shared" si="174"/>
        <v>2020-01-01</v>
      </c>
      <c r="F245" s="130" t="str">
        <f t="shared" si="175"/>
        <v>2021-01-01</v>
      </c>
      <c r="G245" s="131" t="str">
        <f t="shared" si="176"/>
        <v>21210000053</v>
      </c>
      <c r="H245" s="132">
        <f t="shared" si="167"/>
        <v>2</v>
      </c>
      <c r="I245" s="133">
        <v>3</v>
      </c>
      <c r="J245" s="134">
        <f t="shared" si="199"/>
        <v>32110230</v>
      </c>
      <c r="K245" s="129" t="str">
        <f t="shared" si="177"/>
        <v>Б-32110230-1</v>
      </c>
      <c r="L245" s="130" t="str">
        <f t="shared" si="204"/>
        <v>2020-01-01</v>
      </c>
      <c r="M245" s="129" t="s">
        <v>87</v>
      </c>
      <c r="N245" s="135">
        <f t="shared" si="179"/>
        <v>141000</v>
      </c>
      <c r="O245" s="129" t="s">
        <v>88</v>
      </c>
      <c r="P245" s="133">
        <v>1</v>
      </c>
      <c r="Q245" s="129">
        <v>20</v>
      </c>
      <c r="R245" s="219">
        <f>S245</f>
        <v>7</v>
      </c>
      <c r="S245" s="219">
        <v>7</v>
      </c>
      <c r="T245" s="52" t="str">
        <f t="shared" si="180"/>
        <v>4321102301</v>
      </c>
      <c r="U245" s="137" t="str">
        <f t="shared" si="181"/>
        <v>43211023011</v>
      </c>
      <c r="V245" s="129">
        <v>1</v>
      </c>
      <c r="W245" s="130" t="str">
        <f t="shared" ca="1" si="205"/>
        <v>2020-01-07</v>
      </c>
      <c r="X245" s="129"/>
      <c r="Y245" s="139">
        <v>141000</v>
      </c>
      <c r="Z245" s="139">
        <f t="shared" si="169"/>
        <v>23500</v>
      </c>
      <c r="AA245" s="129">
        <v>0</v>
      </c>
      <c r="AB245" s="140" t="s">
        <v>89</v>
      </c>
      <c r="AC245" s="139">
        <f t="shared" si="183"/>
        <v>141000</v>
      </c>
      <c r="AD245" s="132">
        <v>0</v>
      </c>
      <c r="AE245" s="52" t="str">
        <f t="shared" si="184"/>
        <v>432110230</v>
      </c>
      <c r="AF245" s="141">
        <f t="shared" si="203"/>
        <v>117500</v>
      </c>
      <c r="AG245" s="142"/>
      <c r="AH245" s="58">
        <f t="shared" si="185"/>
        <v>117500</v>
      </c>
      <c r="AI245" s="60">
        <f t="shared" ref="AI245:AI293" si="207">Y245</f>
        <v>141000</v>
      </c>
      <c r="AJ245" s="49" t="str">
        <f t="shared" si="206"/>
        <v>2020-01-31</v>
      </c>
      <c r="AK245" s="143" t="str">
        <f t="shared" si="187"/>
        <v>888432110230</v>
      </c>
      <c r="AL245" s="132" t="str">
        <f t="shared" si="188"/>
        <v>12100000531</v>
      </c>
      <c r="AM245" s="144"/>
      <c r="AN245" s="144"/>
      <c r="AO245" s="132" t="s">
        <v>89</v>
      </c>
      <c r="AP245" s="145" t="s">
        <v>89</v>
      </c>
      <c r="AQ245" s="132"/>
      <c r="AR245" s="132"/>
      <c r="AS245" s="146" t="str">
        <f t="shared" si="189"/>
        <v>888432110230</v>
      </c>
      <c r="AT245" s="143" t="str">
        <f t="shared" si="190"/>
        <v>5532110230</v>
      </c>
      <c r="AU245" s="137" t="str">
        <f t="shared" si="191"/>
        <v>9932110230</v>
      </c>
      <c r="AV245" s="137">
        <f t="shared" si="192"/>
        <v>7</v>
      </c>
      <c r="AW245" s="137" t="str">
        <f t="shared" si="193"/>
        <v>7732110230</v>
      </c>
      <c r="AX245" s="147" t="str">
        <f t="shared" si="194"/>
        <v>77432110230</v>
      </c>
      <c r="AY245" s="137">
        <v>0</v>
      </c>
      <c r="AZ245" s="137">
        <v>0</v>
      </c>
      <c r="BA245" s="130" t="str">
        <f t="shared" si="195"/>
        <v>2020-01-01</v>
      </c>
      <c r="BB245" s="130" t="str">
        <f t="shared" si="196"/>
        <v>2020-01-31</v>
      </c>
      <c r="BC245" s="148" t="s">
        <v>90</v>
      </c>
      <c r="BD245" s="131" t="str">
        <f t="shared" si="197"/>
        <v>a32110230</v>
      </c>
      <c r="BE245" s="143"/>
      <c r="BF245" s="143"/>
      <c r="BG245" s="140"/>
      <c r="BH245" s="149"/>
      <c r="BI245" s="149"/>
      <c r="BJ245" s="149"/>
      <c r="BK245" s="149"/>
      <c r="BL245" s="149"/>
      <c r="BM245" s="149"/>
      <c r="BN245" s="149"/>
      <c r="BO245" s="233"/>
      <c r="BP245" s="229"/>
      <c r="BQ245" s="230"/>
      <c r="BR245" s="230"/>
      <c r="BS245" s="230"/>
      <c r="BU245" s="357" t="str">
        <f t="shared" ca="1" si="198"/>
        <v>insert into x_t_invoice (TMP_ID,ID,DT, CLIENT_ID,EXTERNAL_ID,CONTRACT_ID,TOTAL_SUM,CURRENCY,DISCOUNT_TYPE,COMMISSION_TYPE,TYPE,LOYAL_CLIENTS,NDS,NDS_PCT,PERSON_ID) values (s_x_t_invoice.NEXTVAL, 32110230, date'2020-01-01',21210000053,'Б-32110230-1',1210000053,141000,'RUR',7,7,'y_invoice',0,1,20, 77432110230);insert into x_t_person (TMP_ID,ID) values (s_x_t_person.NEXTVAL, 77432110230);insert into x_t_act_internal(TMP_ID,ID,DT,CLIENT_ID,INVOICE_ID,HIDDEN,AMOUNT,EXTERNAL_ID,PAYMENT_TERM_DT,IS_LOYAL,TYPE) values (s_x_t_act_internal.NEXTVAL, 4321102301,date'2020-01-07',21210000053, 32110230    ,1,  141000  ,'43211023011',null, 0,'generic');insert into x_t_act_trans(TMP_ID, ACT_ID, CONSUME_ID, AMOUNT, AMOUNT_NDS, AMOUNT_NSP, NETTING, COMMISSION_TYPE) values (s_x_t_act_trans.NEXTVAL, 4321102301,  5532110230, 141000, 23500,  0,null, 7);insert into x_t_consume (TMP_ID, ID, PARENT_ORDER_ID) values (s_x_t_consume.NEXTVAL, 5532110230,  9932110230);insert into x_t_order(TMP_ID, ID, SERVICE_ID, SERVICE_ORDER_ID, CLIENT_ID) values (s_x_t_order.NEXTVAL, 9932110230,  7,  7732110230,  432110230 );insert into x_mv_oebs_receipts_2(TMP_ID, INVOICE_EID, SUM, DT, DOC_DATE, COMISS_DATE, PAYMENT_NUMBER, SOURCE_TYPE) values (s_x_mv_oebs_receipts_2.NEXTVAL, 'Б-32110230-1', 141000, date'2020-01-31',date'2020-01-31', null, '888432110230' ,'PAYCASH');insert into x_yt_ar_direct_domain_stats (ID,IS_GRAY,DOMAIN,IS_BLACKLIST,SERVICE_ID,COST,BILLING_EXPORT_ID,FROM_DT,TILL_DT,SERVICE_ORDER_ID) values(s_x_yt_ar_direct_domain_stats.NEXTVAL, 0, 'a32110230', 0,7,3330000000,7732110230,  date'2020-01-01',to_date('2020-01-31'||' '||'23:59:59','YYYY-MM-DD HH24:MI:SS'),7732110230);</v>
      </c>
    </row>
    <row r="246" spans="1:73" s="151" customFormat="1" x14ac:dyDescent="0.35">
      <c r="A246" s="127">
        <v>53</v>
      </c>
      <c r="B246" s="128"/>
      <c r="C246" s="129" t="str">
        <f t="shared" si="172"/>
        <v>1210000053</v>
      </c>
      <c r="D246" s="129" t="str">
        <f t="shared" si="173"/>
        <v>1210000053/20</v>
      </c>
      <c r="E246" s="130" t="str">
        <f t="shared" si="174"/>
        <v>2020-01-01</v>
      </c>
      <c r="F246" s="130" t="str">
        <f t="shared" si="175"/>
        <v>2021-01-01</v>
      </c>
      <c r="G246" s="131" t="str">
        <f t="shared" si="176"/>
        <v>21210000053</v>
      </c>
      <c r="H246" s="132">
        <f t="shared" si="167"/>
        <v>2</v>
      </c>
      <c r="I246" s="133">
        <v>3</v>
      </c>
      <c r="J246" s="134">
        <f t="shared" si="199"/>
        <v>32110231</v>
      </c>
      <c r="K246" s="129" t="str">
        <f t="shared" si="177"/>
        <v>Б-32110231-1</v>
      </c>
      <c r="L246" s="130" t="str">
        <f t="shared" si="204"/>
        <v>2020-01-01</v>
      </c>
      <c r="M246" s="129" t="s">
        <v>87</v>
      </c>
      <c r="N246" s="135">
        <f t="shared" si="179"/>
        <v>20000</v>
      </c>
      <c r="O246" s="129" t="s">
        <v>88</v>
      </c>
      <c r="P246" s="133">
        <v>1</v>
      </c>
      <c r="Q246" s="129">
        <v>20</v>
      </c>
      <c r="R246" s="224">
        <v>1</v>
      </c>
      <c r="S246" s="224">
        <v>1</v>
      </c>
      <c r="T246" s="52" t="str">
        <f t="shared" si="180"/>
        <v>4321102311</v>
      </c>
      <c r="U246" s="137" t="str">
        <f t="shared" si="181"/>
        <v>43211023111</v>
      </c>
      <c r="V246" s="129">
        <v>1</v>
      </c>
      <c r="W246" s="130" t="str">
        <f t="shared" ca="1" si="205"/>
        <v>2020-01-05</v>
      </c>
      <c r="X246" s="129"/>
      <c r="Y246" s="139">
        <v>20000</v>
      </c>
      <c r="Z246" s="139">
        <f t="shared" si="169"/>
        <v>3333.3333333333321</v>
      </c>
      <c r="AA246" s="129">
        <v>0</v>
      </c>
      <c r="AB246" s="140" t="s">
        <v>89</v>
      </c>
      <c r="AC246" s="139">
        <f t="shared" si="183"/>
        <v>20000</v>
      </c>
      <c r="AD246" s="132">
        <v>0</v>
      </c>
      <c r="AE246" s="52" t="str">
        <f t="shared" si="184"/>
        <v>432110231</v>
      </c>
      <c r="AF246" s="141">
        <f t="shared" si="203"/>
        <v>16666.666666666668</v>
      </c>
      <c r="AG246" s="283">
        <f>SUM(AF241:AF247)</f>
        <v>209166.66666666666</v>
      </c>
      <c r="AH246" s="58">
        <f t="shared" si="185"/>
        <v>16666.666666666668</v>
      </c>
      <c r="AI246" s="60">
        <f t="shared" si="207"/>
        <v>20000</v>
      </c>
      <c r="AJ246" s="49" t="str">
        <f t="shared" si="206"/>
        <v>2020-01-31</v>
      </c>
      <c r="AK246" s="143" t="str">
        <f t="shared" si="187"/>
        <v>888432110231</v>
      </c>
      <c r="AL246" s="132" t="str">
        <f t="shared" si="188"/>
        <v>12100000531</v>
      </c>
      <c r="AM246" s="144"/>
      <c r="AN246" s="144"/>
      <c r="AO246" s="132" t="s">
        <v>89</v>
      </c>
      <c r="AP246" s="145" t="s">
        <v>89</v>
      </c>
      <c r="AQ246" s="132"/>
      <c r="AR246" s="132"/>
      <c r="AS246" s="146" t="str">
        <f t="shared" si="189"/>
        <v>888432110231</v>
      </c>
      <c r="AT246" s="143" t="str">
        <f t="shared" si="190"/>
        <v>5532110231</v>
      </c>
      <c r="AU246" s="137" t="str">
        <f t="shared" si="191"/>
        <v>9932110231</v>
      </c>
      <c r="AV246" s="137">
        <f t="shared" si="192"/>
        <v>1</v>
      </c>
      <c r="AW246" s="137" t="str">
        <f t="shared" si="193"/>
        <v>7732110231</v>
      </c>
      <c r="AX246" s="147" t="str">
        <f t="shared" si="194"/>
        <v>77432110231</v>
      </c>
      <c r="AY246" s="137">
        <v>0</v>
      </c>
      <c r="AZ246" s="137">
        <v>0</v>
      </c>
      <c r="BA246" s="130" t="str">
        <f t="shared" si="195"/>
        <v>2020-01-01</v>
      </c>
      <c r="BB246" s="130" t="str">
        <f t="shared" si="196"/>
        <v>2020-01-31</v>
      </c>
      <c r="BC246" s="148" t="s">
        <v>90</v>
      </c>
      <c r="BD246" s="131" t="str">
        <f t="shared" si="197"/>
        <v>a32110231</v>
      </c>
      <c r="BE246" s="143"/>
      <c r="BF246" s="143"/>
      <c r="BG246" s="140"/>
      <c r="BH246" s="149"/>
      <c r="BI246" s="149"/>
      <c r="BJ246" s="149"/>
      <c r="BK246" s="149"/>
      <c r="BL246" s="149"/>
      <c r="BM246" s="149"/>
      <c r="BN246" s="149"/>
      <c r="BO246" s="232"/>
      <c r="BP246" s="229"/>
      <c r="BQ246" s="230"/>
      <c r="BR246" s="230"/>
      <c r="BS246" s="230"/>
      <c r="BU246" s="357" t="str">
        <f t="shared" ca="1" si="198"/>
        <v>insert into x_t_invoice (TMP_ID,ID,DT, CLIENT_ID,EXTERNAL_ID,CONTRACT_ID,TOTAL_SUM,CURRENCY,DISCOUNT_TYPE,COMMISSION_TYPE,TYPE,LOYAL_CLIENTS,NDS,NDS_PCT,PERSON_ID) values (s_x_t_invoice.NEXTVAL, 32110231, date'2020-01-01',21210000053,'Б-32110231-1',1210000053,20000,'RUR',1,1,'y_invoice',0,1,20, 77432110231);insert into x_t_person (TMP_ID,ID) values (s_x_t_person.NEXTVAL, 77432110231);insert into x_t_act_internal(TMP_ID,ID,DT,CLIENT_ID,INVOICE_ID,HIDDEN,AMOUNT,EXTERNAL_ID,PAYMENT_TERM_DT,IS_LOYAL,TYPE) values (s_x_t_act_internal.NEXTVAL, 4321102311,date'2020-01-05',21210000053, 32110231    ,1,  20000  ,'43211023111',null, 0,'generic');insert into x_t_act_trans(TMP_ID, ACT_ID, CONSUME_ID, AMOUNT, AMOUNT_NDS, AMOUNT_NSP, NETTING, COMMISSION_TYPE) values (s_x_t_act_trans.NEXTVAL, 4321102311,  5532110231, 20000, 3333.33333333333,  0,null, 1);insert into x_t_consume (TMP_ID, ID, PARENT_ORDER_ID) values (s_x_t_consume.NEXTVAL, 5532110231,  9932110231);insert into x_t_order(TMP_ID, ID, SERVICE_ID, SERVICE_ORDER_ID, CLIENT_ID) values (s_x_t_order.NEXTVAL, 9932110231,  1,  7732110231,  432110231 );insert into x_mv_oebs_receipts_2(TMP_ID, INVOICE_EID, SUM, DT, DOC_DATE, COMISS_DATE, PAYMENT_NUMBER, SOURCE_TYPE) values (s_x_mv_oebs_receipts_2.NEXTVAL, 'Б-32110231-1', 20000, date'2020-01-31',date'2020-01-31', null, '888432110231' ,'PAYCASH');insert into x_yt_ar_direct_domain_stats (ID,IS_GRAY,DOMAIN,IS_BLACKLIST,SERVICE_ID,COST,BILLING_EXPORT_ID,FROM_DT,TILL_DT,SERVICE_ORDER_ID) values(s_x_yt_ar_direct_domain_stats.NEXTVAL, 0, 'a32110231', 0,1,3330000000,7732110231,  date'2020-01-01',to_date('2020-01-31'||' '||'23:59:59','YYYY-MM-DD HH24:MI:SS'),7732110231);</v>
      </c>
    </row>
    <row r="247" spans="1:73" s="282" customFormat="1" ht="15" thickBot="1" x14ac:dyDescent="0.4">
      <c r="A247" s="127">
        <v>53</v>
      </c>
      <c r="B247" s="260"/>
      <c r="C247" s="129" t="str">
        <f t="shared" si="172"/>
        <v>1210000053</v>
      </c>
      <c r="D247" s="129" t="str">
        <f t="shared" si="173"/>
        <v>1210000053/20</v>
      </c>
      <c r="E247" s="130" t="str">
        <f t="shared" si="174"/>
        <v>2020-01-01</v>
      </c>
      <c r="F247" s="261" t="str">
        <f t="shared" si="175"/>
        <v>2021-01-01</v>
      </c>
      <c r="G247" s="131" t="str">
        <f t="shared" si="176"/>
        <v>21210000053</v>
      </c>
      <c r="H247" s="132">
        <f t="shared" si="167"/>
        <v>2</v>
      </c>
      <c r="I247" s="262">
        <v>3</v>
      </c>
      <c r="J247" s="263">
        <f t="shared" si="199"/>
        <v>32110232</v>
      </c>
      <c r="K247" s="264" t="str">
        <f t="shared" si="177"/>
        <v>Б-32110232-1</v>
      </c>
      <c r="L247" s="261" t="str">
        <f t="shared" si="204"/>
        <v>2020-01-01</v>
      </c>
      <c r="M247" s="264" t="s">
        <v>87</v>
      </c>
      <c r="N247" s="265">
        <f t="shared" si="179"/>
        <v>30000</v>
      </c>
      <c r="O247" s="264" t="s">
        <v>88</v>
      </c>
      <c r="P247" s="262">
        <v>1</v>
      </c>
      <c r="Q247" s="264">
        <v>20</v>
      </c>
      <c r="R247" s="263">
        <v>37</v>
      </c>
      <c r="S247" s="263">
        <v>37</v>
      </c>
      <c r="T247" s="52" t="str">
        <f t="shared" si="180"/>
        <v>4321102321</v>
      </c>
      <c r="U247" s="266" t="str">
        <f t="shared" si="181"/>
        <v>43211023211</v>
      </c>
      <c r="V247" s="264">
        <v>1</v>
      </c>
      <c r="W247" s="261" t="str">
        <f t="shared" ca="1" si="205"/>
        <v>2020-01-08</v>
      </c>
      <c r="X247" s="264"/>
      <c r="Y247" s="267">
        <v>30000</v>
      </c>
      <c r="Z247" s="267">
        <f t="shared" si="169"/>
        <v>5000</v>
      </c>
      <c r="AA247" s="264">
        <v>0</v>
      </c>
      <c r="AB247" s="268" t="s">
        <v>89</v>
      </c>
      <c r="AC247" s="267">
        <f t="shared" si="183"/>
        <v>30000</v>
      </c>
      <c r="AD247" s="269">
        <v>0</v>
      </c>
      <c r="AE247" s="270" t="str">
        <f t="shared" si="184"/>
        <v>432110232</v>
      </c>
      <c r="AF247" s="271">
        <f t="shared" si="203"/>
        <v>25000</v>
      </c>
      <c r="AG247" s="272"/>
      <c r="AH247" s="58">
        <f t="shared" si="185"/>
        <v>25000</v>
      </c>
      <c r="AI247" s="273">
        <f t="shared" si="207"/>
        <v>30000</v>
      </c>
      <c r="AJ247" s="274" t="str">
        <f t="shared" si="206"/>
        <v>2020-01-31</v>
      </c>
      <c r="AK247" s="275" t="str">
        <f t="shared" si="187"/>
        <v>888432110232</v>
      </c>
      <c r="AL247" s="269" t="str">
        <f t="shared" si="188"/>
        <v>12100000531</v>
      </c>
      <c r="AM247" s="276"/>
      <c r="AN247" s="276"/>
      <c r="AO247" s="269" t="s">
        <v>89</v>
      </c>
      <c r="AP247" s="145" t="s">
        <v>89</v>
      </c>
      <c r="AQ247" s="269"/>
      <c r="AR247" s="269"/>
      <c r="AS247" s="277" t="str">
        <f t="shared" si="189"/>
        <v>888432110232</v>
      </c>
      <c r="AT247" s="275" t="str">
        <f t="shared" si="190"/>
        <v>5532110232</v>
      </c>
      <c r="AU247" s="266" t="str">
        <f t="shared" si="191"/>
        <v>9932110232</v>
      </c>
      <c r="AV247" s="266">
        <f t="shared" si="192"/>
        <v>37</v>
      </c>
      <c r="AW247" s="266" t="str">
        <f t="shared" si="193"/>
        <v>7732110232</v>
      </c>
      <c r="AX247" s="147" t="str">
        <f t="shared" si="194"/>
        <v>77432110232</v>
      </c>
      <c r="AY247" s="266">
        <v>0</v>
      </c>
      <c r="AZ247" s="266">
        <v>0</v>
      </c>
      <c r="BA247" s="261" t="str">
        <f t="shared" si="195"/>
        <v>2020-01-01</v>
      </c>
      <c r="BB247" s="261" t="str">
        <f t="shared" si="196"/>
        <v>2020-01-31</v>
      </c>
      <c r="BC247" s="278" t="s">
        <v>90</v>
      </c>
      <c r="BD247" s="279" t="str">
        <f t="shared" si="197"/>
        <v>a32110232</v>
      </c>
      <c r="BE247" s="275"/>
      <c r="BF247" s="275"/>
      <c r="BG247" s="268"/>
      <c r="BH247" s="174"/>
      <c r="BI247" s="174"/>
      <c r="BJ247" s="174"/>
      <c r="BK247" s="174"/>
      <c r="BL247" s="149"/>
      <c r="BM247" s="149"/>
      <c r="BN247" s="149"/>
      <c r="BO247" s="280"/>
      <c r="BP247" s="280"/>
      <c r="BQ247" s="265"/>
      <c r="BR247" s="281"/>
      <c r="BS247" s="281"/>
      <c r="BU247" s="357" t="str">
        <f t="shared" ca="1" si="198"/>
        <v>insert into x_t_invoice (TMP_ID,ID,DT, CLIENT_ID,EXTERNAL_ID,CONTRACT_ID,TOTAL_SUM,CURRENCY,DISCOUNT_TYPE,COMMISSION_TYPE,TYPE,LOYAL_CLIENTS,NDS,NDS_PCT,PERSON_ID) values (s_x_t_invoice.NEXTVAL, 32110232, date'2020-01-01',21210000053,'Б-32110232-1',1210000053,30000,'RUR',37,37,'y_invoice',0,1,20, 77432110232);insert into x_t_person (TMP_ID,ID) values (s_x_t_person.NEXTVAL, 77432110232);insert into x_t_act_internal(TMP_ID,ID,DT,CLIENT_ID,INVOICE_ID,HIDDEN,AMOUNT,EXTERNAL_ID,PAYMENT_TERM_DT,IS_LOYAL,TYPE) values (s_x_t_act_internal.NEXTVAL, 4321102321,date'2020-01-08',21210000053, 32110232    ,1,  30000  ,'43211023211',null, 0,'generic');insert into x_t_act_trans(TMP_ID, ACT_ID, CONSUME_ID, AMOUNT, AMOUNT_NDS, AMOUNT_NSP, NETTING, COMMISSION_TYPE) values (s_x_t_act_trans.NEXTVAL, 4321102321,  5532110232, 30000, 5000,  0,null, 37);insert into x_t_consume (TMP_ID, ID, PARENT_ORDER_ID) values (s_x_t_consume.NEXTVAL, 5532110232,  9932110232);insert into x_t_order(TMP_ID, ID, SERVICE_ID, SERVICE_ORDER_ID, CLIENT_ID) values (s_x_t_order.NEXTVAL, 9932110232,  37,  7732110232,  432110232 );insert into x_mv_oebs_receipts_2(TMP_ID, INVOICE_EID, SUM, DT, DOC_DATE, COMISS_DATE, PAYMENT_NUMBER, SOURCE_TYPE) values (s_x_mv_oebs_receipts_2.NEXTVAL, 'Б-32110232-1', 30000, date'2020-01-31',date'2020-01-31', null, '888432110232' ,'PAYCASH');insert into x_yt_ar_direct_domain_stats (ID,IS_GRAY,DOMAIN,IS_BLACKLIST,SERVICE_ID,COST,BILLING_EXPORT_ID,FROM_DT,TILL_DT,SERVICE_ORDER_ID) values(s_x_yt_ar_direct_domain_stats.NEXTVAL, 0, 'a32110232', 0,37,3330000000,7732110232,  date'2020-01-01',to_date('2020-01-31'||' '||'23:59:59','YYYY-MM-DD HH24:MI:SS'),7732110232);</v>
      </c>
    </row>
    <row r="248" spans="1:73" s="151" customFormat="1" x14ac:dyDescent="0.35">
      <c r="A248" s="127">
        <v>53</v>
      </c>
      <c r="B248" s="128"/>
      <c r="C248" s="129" t="str">
        <f t="shared" si="172"/>
        <v>1210000053</v>
      </c>
      <c r="D248" s="129" t="str">
        <f t="shared" si="173"/>
        <v>1210000053/20</v>
      </c>
      <c r="E248" s="130" t="str">
        <f t="shared" si="174"/>
        <v>2020-01-01</v>
      </c>
      <c r="F248" s="130" t="str">
        <f t="shared" si="175"/>
        <v>2021-01-01</v>
      </c>
      <c r="G248" s="131" t="str">
        <f t="shared" si="176"/>
        <v>21210000053</v>
      </c>
      <c r="H248" s="132">
        <f t="shared" si="167"/>
        <v>2</v>
      </c>
      <c r="I248" s="133">
        <v>3</v>
      </c>
      <c r="J248" s="134">
        <f t="shared" si="199"/>
        <v>32110233</v>
      </c>
      <c r="K248" s="129" t="str">
        <f t="shared" si="177"/>
        <v>Б-32110233-1</v>
      </c>
      <c r="L248" s="138" t="str">
        <f t="shared" ref="L248:L254" si="208">TEXT(DATE(YEAR($F$2),MONTH($F$2)+1,1),"ГГГГ-ММ-ДД")</f>
        <v>2020-02-01</v>
      </c>
      <c r="M248" s="129" t="s">
        <v>87</v>
      </c>
      <c r="N248" s="135">
        <f t="shared" si="179"/>
        <v>10000</v>
      </c>
      <c r="O248" s="129" t="s">
        <v>88</v>
      </c>
      <c r="P248" s="133">
        <v>1</v>
      </c>
      <c r="Q248" s="129">
        <v>20</v>
      </c>
      <c r="R248" s="219">
        <f>S248</f>
        <v>7</v>
      </c>
      <c r="S248" s="219">
        <v>7</v>
      </c>
      <c r="T248" s="52" t="str">
        <f t="shared" si="180"/>
        <v>4321102331</v>
      </c>
      <c r="U248" s="137" t="str">
        <f t="shared" si="181"/>
        <v>43211023311</v>
      </c>
      <c r="V248" s="129">
        <v>1</v>
      </c>
      <c r="W248" s="138" t="str">
        <f t="shared" ref="W248:W254" ca="1" si="209">TEXT(DATE(YEAR($F$2),MONTH($F$2)+1,RANDBETWEEN(1,9)),"ГГГГ-ММ-ДД")</f>
        <v>2020-02-04</v>
      </c>
      <c r="X248" s="129"/>
      <c r="Y248" s="139">
        <v>10000</v>
      </c>
      <c r="Z248" s="139">
        <f>Y248-(Y248/1.2)</f>
        <v>1666.6666666666661</v>
      </c>
      <c r="AA248" s="129">
        <v>0</v>
      </c>
      <c r="AB248" s="140" t="s">
        <v>89</v>
      </c>
      <c r="AC248" s="139">
        <f t="shared" si="183"/>
        <v>10000</v>
      </c>
      <c r="AD248" s="132">
        <v>0</v>
      </c>
      <c r="AE248" s="52" t="str">
        <f t="shared" si="184"/>
        <v>432110233</v>
      </c>
      <c r="AF248" s="141">
        <f t="shared" si="203"/>
        <v>8333.3333333333339</v>
      </c>
      <c r="AG248" s="259">
        <f>Y252/SUM(Y248:Y252)</f>
        <v>0.70149253731343286</v>
      </c>
      <c r="AH248" s="58">
        <f t="shared" si="185"/>
        <v>8333.3333333333339</v>
      </c>
      <c r="AI248" s="60">
        <f t="shared" si="207"/>
        <v>10000</v>
      </c>
      <c r="AJ248" s="112" t="str">
        <f t="shared" ref="AJ248:AJ254" si="210">TEXT(DATE(YEAR($F$2),MONTH($F$2)+2,0),"ГГГГ-ММ-ДД")</f>
        <v>2020-02-29</v>
      </c>
      <c r="AK248" s="143" t="str">
        <f t="shared" si="187"/>
        <v>888432110233</v>
      </c>
      <c r="AL248" s="132" t="str">
        <f t="shared" si="188"/>
        <v>12100000531</v>
      </c>
      <c r="AM248" s="144"/>
      <c r="AN248" s="144"/>
      <c r="AO248" s="132" t="s">
        <v>89</v>
      </c>
      <c r="AP248" s="145" t="s">
        <v>89</v>
      </c>
      <c r="AQ248" s="132"/>
      <c r="AR248" s="132"/>
      <c r="AS248" s="146" t="str">
        <f t="shared" si="189"/>
        <v>888432110233</v>
      </c>
      <c r="AT248" s="143" t="str">
        <f t="shared" si="190"/>
        <v>5532110233</v>
      </c>
      <c r="AU248" s="137" t="str">
        <f t="shared" si="191"/>
        <v>9932110233</v>
      </c>
      <c r="AV248" s="137">
        <f t="shared" si="192"/>
        <v>7</v>
      </c>
      <c r="AW248" s="137" t="str">
        <f t="shared" si="193"/>
        <v>7732110233</v>
      </c>
      <c r="AX248" s="147" t="str">
        <f t="shared" si="194"/>
        <v>77432110233</v>
      </c>
      <c r="AY248" s="137">
        <v>0</v>
      </c>
      <c r="AZ248" s="137">
        <v>0</v>
      </c>
      <c r="BA248" s="138" t="str">
        <f t="shared" ref="BA248:BA254" si="211">TEXT(DATE(YEAR($F$2),MONTH($F$2)+1,1),"ГГГГ-ММ-ДД")</f>
        <v>2020-02-01</v>
      </c>
      <c r="BB248" s="138" t="str">
        <f t="shared" ref="BB248:BB254" si="212">TEXT(DATE(YEAR($F$2),MONTH($F$2)+2,0),"ГГГГ-ММ-ДД")</f>
        <v>2020-02-29</v>
      </c>
      <c r="BC248" s="148" t="s">
        <v>90</v>
      </c>
      <c r="BD248" s="131" t="str">
        <f t="shared" si="197"/>
        <v>a32110233</v>
      </c>
      <c r="BE248" s="143"/>
      <c r="BF248" s="143"/>
      <c r="BG248" s="140"/>
      <c r="BH248" s="246"/>
      <c r="BI248" s="246"/>
      <c r="BJ248" s="246"/>
      <c r="BK248" s="246"/>
      <c r="BL248" s="149"/>
      <c r="BM248" s="149"/>
      <c r="BN248" s="149"/>
      <c r="BO248" s="229"/>
      <c r="BP248" s="229">
        <v>7</v>
      </c>
      <c r="BQ248" s="230">
        <f>SUM(AF248:AF252)</f>
        <v>167500</v>
      </c>
      <c r="BR248" s="230" t="s">
        <v>152</v>
      </c>
      <c r="BS248" s="230" t="str">
        <f>BR248</f>
        <v>-</v>
      </c>
      <c r="BU248" s="357" t="str">
        <f t="shared" ca="1" si="198"/>
        <v>insert into x_t_invoice (TMP_ID,ID,DT, CLIENT_ID,EXTERNAL_ID,CONTRACT_ID,TOTAL_SUM,CURRENCY,DISCOUNT_TYPE,COMMISSION_TYPE,TYPE,LOYAL_CLIENTS,NDS,NDS_PCT,PERSON_ID) values (s_x_t_invoice.NEXTVAL, 32110233, date'2020-02-01',21210000053,'Б-32110233-1',1210000053,10000,'RUR',7,7,'y_invoice',0,1,20, 77432110233);insert into x_t_person (TMP_ID,ID) values (s_x_t_person.NEXTVAL, 77432110233);insert into x_t_act_internal(TMP_ID,ID,DT,CLIENT_ID,INVOICE_ID,HIDDEN,AMOUNT,EXTERNAL_ID,PAYMENT_TERM_DT,IS_LOYAL,TYPE) values (s_x_t_act_internal.NEXTVAL, 4321102331,date'2020-02-04',21210000053, 32110233    ,1,  10000  ,'43211023311',null, 0,'generic');insert into x_t_act_trans(TMP_ID, ACT_ID, CONSUME_ID, AMOUNT, AMOUNT_NDS, AMOUNT_NSP, NETTING, COMMISSION_TYPE) values (s_x_t_act_trans.NEXTVAL, 4321102331,  5532110233, 10000, 1666.66666666667,  0,null, 7);insert into x_t_consume (TMP_ID, ID, PARENT_ORDER_ID) values (s_x_t_consume.NEXTVAL, 5532110233,  9932110233);insert into x_t_order(TMP_ID, ID, SERVICE_ID, SERVICE_ORDER_ID, CLIENT_ID) values (s_x_t_order.NEXTVAL, 9932110233,  7,  7732110233,  432110233 );insert into x_mv_oebs_receipts_2(TMP_ID, INVOICE_EID, SUM, DT, DOC_DATE, COMISS_DATE, PAYMENT_NUMBER, SOURCE_TYPE) values (s_x_mv_oebs_receipts_2.NEXTVAL, 'Б-32110233-1', 10000, date'2020-02-29',date'2020-02-29', null, '888432110233' ,'PAYCASH');insert into x_yt_ar_direct_domain_stats (ID,IS_GRAY,DOMAIN,IS_BLACKLIST,SERVICE_ID,COST,BILLING_EXPORT_ID,FROM_DT,TILL_DT,SERVICE_ORDER_ID) values(s_x_yt_ar_direct_domain_stats.NEXTVAL, 0, 'a32110233', 0,7,3330000000,7732110233,  date'2020-02-01',to_date('2020-02-29'||' '||'23:59:59','YYYY-MM-DD HH24:MI:SS'),7732110233);</v>
      </c>
    </row>
    <row r="249" spans="1:73" s="151" customFormat="1" x14ac:dyDescent="0.35">
      <c r="A249" s="127">
        <v>53</v>
      </c>
      <c r="B249" s="128"/>
      <c r="C249" s="129" t="str">
        <f t="shared" si="172"/>
        <v>1210000053</v>
      </c>
      <c r="D249" s="129" t="str">
        <f t="shared" si="173"/>
        <v>1210000053/20</v>
      </c>
      <c r="E249" s="130" t="str">
        <f t="shared" si="174"/>
        <v>2020-01-01</v>
      </c>
      <c r="F249" s="130" t="str">
        <f t="shared" si="175"/>
        <v>2021-01-01</v>
      </c>
      <c r="G249" s="131" t="str">
        <f t="shared" si="176"/>
        <v>21210000053</v>
      </c>
      <c r="H249" s="132">
        <f t="shared" si="167"/>
        <v>2</v>
      </c>
      <c r="I249" s="133">
        <v>3</v>
      </c>
      <c r="J249" s="134">
        <f t="shared" si="199"/>
        <v>32110234</v>
      </c>
      <c r="K249" s="129" t="str">
        <f t="shared" si="177"/>
        <v>Б-32110234-1</v>
      </c>
      <c r="L249" s="138" t="str">
        <f t="shared" si="208"/>
        <v>2020-02-01</v>
      </c>
      <c r="M249" s="129" t="s">
        <v>87</v>
      </c>
      <c r="N249" s="135">
        <f t="shared" si="179"/>
        <v>10000</v>
      </c>
      <c r="O249" s="129" t="s">
        <v>88</v>
      </c>
      <c r="P249" s="133">
        <v>1</v>
      </c>
      <c r="Q249" s="129">
        <v>20</v>
      </c>
      <c r="R249" s="219">
        <f>S249</f>
        <v>7</v>
      </c>
      <c r="S249" s="219">
        <v>7</v>
      </c>
      <c r="T249" s="52" t="str">
        <f t="shared" si="180"/>
        <v>4321102341</v>
      </c>
      <c r="U249" s="137" t="str">
        <f t="shared" si="181"/>
        <v>43211023411</v>
      </c>
      <c r="V249" s="129">
        <v>1</v>
      </c>
      <c r="W249" s="138" t="str">
        <f t="shared" ca="1" si="209"/>
        <v>2020-02-07</v>
      </c>
      <c r="X249" s="129"/>
      <c r="Y249" s="139">
        <v>10000</v>
      </c>
      <c r="Z249" s="139">
        <f t="shared" si="169"/>
        <v>1666.6666666666661</v>
      </c>
      <c r="AA249" s="129">
        <v>0</v>
      </c>
      <c r="AB249" s="140" t="s">
        <v>89</v>
      </c>
      <c r="AC249" s="139">
        <f t="shared" si="183"/>
        <v>10000</v>
      </c>
      <c r="AD249" s="132">
        <v>0</v>
      </c>
      <c r="AE249" s="52" t="str">
        <f t="shared" si="184"/>
        <v>432110234</v>
      </c>
      <c r="AF249" s="141">
        <f t="shared" si="203"/>
        <v>8333.3333333333339</v>
      </c>
      <c r="AG249" s="142"/>
      <c r="AH249" s="58">
        <f t="shared" si="185"/>
        <v>8333.3333333333339</v>
      </c>
      <c r="AI249" s="60">
        <f t="shared" si="207"/>
        <v>10000</v>
      </c>
      <c r="AJ249" s="112" t="str">
        <f t="shared" si="210"/>
        <v>2020-02-29</v>
      </c>
      <c r="AK249" s="143" t="str">
        <f t="shared" si="187"/>
        <v>888432110234</v>
      </c>
      <c r="AL249" s="132" t="str">
        <f t="shared" si="188"/>
        <v>12100000531</v>
      </c>
      <c r="AM249" s="144"/>
      <c r="AN249" s="144"/>
      <c r="AO249" s="132" t="s">
        <v>89</v>
      </c>
      <c r="AP249" s="145" t="s">
        <v>89</v>
      </c>
      <c r="AQ249" s="132"/>
      <c r="AR249" s="132"/>
      <c r="AS249" s="146" t="str">
        <f t="shared" si="189"/>
        <v>888432110234</v>
      </c>
      <c r="AT249" s="143" t="str">
        <f t="shared" si="190"/>
        <v>5532110234</v>
      </c>
      <c r="AU249" s="137" t="str">
        <f t="shared" si="191"/>
        <v>9932110234</v>
      </c>
      <c r="AV249" s="137">
        <f t="shared" si="192"/>
        <v>7</v>
      </c>
      <c r="AW249" s="137" t="str">
        <f t="shared" si="193"/>
        <v>7732110234</v>
      </c>
      <c r="AX249" s="147" t="str">
        <f t="shared" si="194"/>
        <v>77432110234</v>
      </c>
      <c r="AY249" s="137">
        <v>0</v>
      </c>
      <c r="AZ249" s="137">
        <v>0</v>
      </c>
      <c r="BA249" s="138" t="str">
        <f t="shared" si="211"/>
        <v>2020-02-01</v>
      </c>
      <c r="BB249" s="138" t="str">
        <f t="shared" si="212"/>
        <v>2020-02-29</v>
      </c>
      <c r="BC249" s="148" t="s">
        <v>90</v>
      </c>
      <c r="BD249" s="131" t="str">
        <f t="shared" si="197"/>
        <v>a32110234</v>
      </c>
      <c r="BE249" s="143"/>
      <c r="BF249" s="143"/>
      <c r="BG249" s="140"/>
      <c r="BH249" s="149"/>
      <c r="BI249" s="149"/>
      <c r="BJ249" s="149"/>
      <c r="BK249" s="149"/>
      <c r="BL249" s="149"/>
      <c r="BM249" s="149"/>
      <c r="BN249" s="149"/>
      <c r="BO249" s="232" t="s">
        <v>185</v>
      </c>
      <c r="BP249" s="229">
        <v>1</v>
      </c>
      <c r="BQ249" s="230">
        <f>AF253</f>
        <v>16666.666666666668</v>
      </c>
      <c r="BR249" s="230">
        <f>BQ249*0.13</f>
        <v>2166.666666666667</v>
      </c>
      <c r="BS249" s="230">
        <f>BR249</f>
        <v>2166.666666666667</v>
      </c>
      <c r="BU249" s="357" t="str">
        <f t="shared" ca="1" si="198"/>
        <v>insert into x_t_invoice (TMP_ID,ID,DT, CLIENT_ID,EXTERNAL_ID,CONTRACT_ID,TOTAL_SUM,CURRENCY,DISCOUNT_TYPE,COMMISSION_TYPE,TYPE,LOYAL_CLIENTS,NDS,NDS_PCT,PERSON_ID) values (s_x_t_invoice.NEXTVAL, 32110234, date'2020-02-01',21210000053,'Б-32110234-1',1210000053,10000,'RUR',7,7,'y_invoice',0,1,20, 77432110234);insert into x_t_person (TMP_ID,ID) values (s_x_t_person.NEXTVAL, 77432110234);insert into x_t_act_internal(TMP_ID,ID,DT,CLIENT_ID,INVOICE_ID,HIDDEN,AMOUNT,EXTERNAL_ID,PAYMENT_TERM_DT,IS_LOYAL,TYPE) values (s_x_t_act_internal.NEXTVAL, 4321102341,date'2020-02-07',21210000053, 32110234    ,1,  10000  ,'43211023411',null, 0,'generic');insert into x_t_act_trans(TMP_ID, ACT_ID, CONSUME_ID, AMOUNT, AMOUNT_NDS, AMOUNT_NSP, NETTING, COMMISSION_TYPE) values (s_x_t_act_trans.NEXTVAL, 4321102341,  5532110234, 10000, 1666.66666666667,  0,null, 7);insert into x_t_consume (TMP_ID, ID, PARENT_ORDER_ID) values (s_x_t_consume.NEXTVAL, 5532110234,  9932110234);insert into x_t_order(TMP_ID, ID, SERVICE_ID, SERVICE_ORDER_ID, CLIENT_ID) values (s_x_t_order.NEXTVAL, 9932110234,  7,  7732110234,  432110234 );insert into x_mv_oebs_receipts_2(TMP_ID, INVOICE_EID, SUM, DT, DOC_DATE, COMISS_DATE, PAYMENT_NUMBER, SOURCE_TYPE) values (s_x_mv_oebs_receipts_2.NEXTVAL, 'Б-32110234-1', 10000, date'2020-02-29',date'2020-02-29', null, '888432110234' ,'PAYCASH');insert into x_yt_ar_direct_domain_stats (ID,IS_GRAY,DOMAIN,IS_BLACKLIST,SERVICE_ID,COST,BILLING_EXPORT_ID,FROM_DT,TILL_DT,SERVICE_ORDER_ID) values(s_x_yt_ar_direct_domain_stats.NEXTVAL, 0, 'a32110234', 0,7,3330000000,7732110234,  date'2020-02-01',to_date('2020-02-29'||' '||'23:59:59','YYYY-MM-DD HH24:MI:SS'),7732110234);</v>
      </c>
    </row>
    <row r="250" spans="1:73" s="151" customFormat="1" x14ac:dyDescent="0.35">
      <c r="A250" s="127">
        <v>53</v>
      </c>
      <c r="B250" s="128"/>
      <c r="C250" s="129" t="str">
        <f t="shared" si="172"/>
        <v>1210000053</v>
      </c>
      <c r="D250" s="129" t="str">
        <f t="shared" si="173"/>
        <v>1210000053/20</v>
      </c>
      <c r="E250" s="130" t="str">
        <f t="shared" si="174"/>
        <v>2020-01-01</v>
      </c>
      <c r="F250" s="130" t="str">
        <f t="shared" si="175"/>
        <v>2021-01-01</v>
      </c>
      <c r="G250" s="131" t="str">
        <f t="shared" si="176"/>
        <v>21210000053</v>
      </c>
      <c r="H250" s="132">
        <f t="shared" si="167"/>
        <v>2</v>
      </c>
      <c r="I250" s="133">
        <v>3</v>
      </c>
      <c r="J250" s="134">
        <f t="shared" si="199"/>
        <v>32110235</v>
      </c>
      <c r="K250" s="129" t="str">
        <f t="shared" si="177"/>
        <v>Б-32110235-1</v>
      </c>
      <c r="L250" s="138" t="str">
        <f t="shared" si="208"/>
        <v>2020-02-01</v>
      </c>
      <c r="M250" s="129" t="s">
        <v>87</v>
      </c>
      <c r="N250" s="135">
        <f t="shared" si="179"/>
        <v>20000</v>
      </c>
      <c r="O250" s="129" t="s">
        <v>88</v>
      </c>
      <c r="P250" s="133">
        <v>1</v>
      </c>
      <c r="Q250" s="129">
        <v>20</v>
      </c>
      <c r="R250" s="219">
        <f>S250</f>
        <v>7</v>
      </c>
      <c r="S250" s="219">
        <v>7</v>
      </c>
      <c r="T250" s="52" t="str">
        <f t="shared" si="180"/>
        <v>4321102351</v>
      </c>
      <c r="U250" s="137" t="str">
        <f t="shared" si="181"/>
        <v>43211023511</v>
      </c>
      <c r="V250" s="129">
        <v>1</v>
      </c>
      <c r="W250" s="138" t="str">
        <f t="shared" ca="1" si="209"/>
        <v>2020-02-08</v>
      </c>
      <c r="X250" s="129"/>
      <c r="Y250" s="139">
        <v>20000</v>
      </c>
      <c r="Z250" s="139">
        <f t="shared" si="169"/>
        <v>3333.3333333333321</v>
      </c>
      <c r="AA250" s="129">
        <v>0</v>
      </c>
      <c r="AB250" s="140" t="s">
        <v>89</v>
      </c>
      <c r="AC250" s="139">
        <f t="shared" si="183"/>
        <v>20000</v>
      </c>
      <c r="AD250" s="132">
        <v>0</v>
      </c>
      <c r="AE250" s="52" t="str">
        <f t="shared" si="184"/>
        <v>432110235</v>
      </c>
      <c r="AF250" s="141">
        <f t="shared" si="203"/>
        <v>16666.666666666668</v>
      </c>
      <c r="AG250" s="142"/>
      <c r="AH250" s="58">
        <f t="shared" si="185"/>
        <v>16666.666666666668</v>
      </c>
      <c r="AI250" s="60">
        <f t="shared" si="207"/>
        <v>20000</v>
      </c>
      <c r="AJ250" s="112" t="str">
        <f t="shared" si="210"/>
        <v>2020-02-29</v>
      </c>
      <c r="AK250" s="143" t="str">
        <f t="shared" si="187"/>
        <v>888432110235</v>
      </c>
      <c r="AL250" s="132" t="str">
        <f t="shared" si="188"/>
        <v>12100000531</v>
      </c>
      <c r="AM250" s="144"/>
      <c r="AN250" s="144"/>
      <c r="AO250" s="132" t="s">
        <v>89</v>
      </c>
      <c r="AP250" s="145" t="s">
        <v>89</v>
      </c>
      <c r="AQ250" s="132"/>
      <c r="AR250" s="132"/>
      <c r="AS250" s="146" t="str">
        <f t="shared" si="189"/>
        <v>888432110235</v>
      </c>
      <c r="AT250" s="143" t="str">
        <f t="shared" si="190"/>
        <v>5532110235</v>
      </c>
      <c r="AU250" s="137" t="str">
        <f t="shared" si="191"/>
        <v>9932110235</v>
      </c>
      <c r="AV250" s="137">
        <f t="shared" si="192"/>
        <v>7</v>
      </c>
      <c r="AW250" s="137" t="str">
        <f t="shared" si="193"/>
        <v>7732110235</v>
      </c>
      <c r="AX250" s="147" t="str">
        <f t="shared" si="194"/>
        <v>77432110235</v>
      </c>
      <c r="AY250" s="137">
        <v>0</v>
      </c>
      <c r="AZ250" s="137">
        <v>0</v>
      </c>
      <c r="BA250" s="138" t="str">
        <f t="shared" si="211"/>
        <v>2020-02-01</v>
      </c>
      <c r="BB250" s="138" t="str">
        <f t="shared" si="212"/>
        <v>2020-02-29</v>
      </c>
      <c r="BC250" s="148" t="s">
        <v>90</v>
      </c>
      <c r="BD250" s="131" t="str">
        <f t="shared" si="197"/>
        <v>a32110235</v>
      </c>
      <c r="BE250" s="143"/>
      <c r="BF250" s="143"/>
      <c r="BG250" s="140"/>
      <c r="BH250" s="149"/>
      <c r="BI250" s="149"/>
      <c r="BJ250" s="149"/>
      <c r="BK250" s="149"/>
      <c r="BL250" s="149"/>
      <c r="BM250" s="149"/>
      <c r="BN250" s="149"/>
      <c r="BO250" s="361"/>
      <c r="BP250" s="229">
        <v>37</v>
      </c>
      <c r="BQ250" s="230">
        <f>AF254</f>
        <v>25000</v>
      </c>
      <c r="BR250" s="230">
        <f>BQ250*0.11</f>
        <v>2750</v>
      </c>
      <c r="BS250" s="230">
        <f>BR250</f>
        <v>2750</v>
      </c>
      <c r="BU250" s="357" t="str">
        <f t="shared" ca="1" si="198"/>
        <v>insert into x_t_invoice (TMP_ID,ID,DT, CLIENT_ID,EXTERNAL_ID,CONTRACT_ID,TOTAL_SUM,CURRENCY,DISCOUNT_TYPE,COMMISSION_TYPE,TYPE,LOYAL_CLIENTS,NDS,NDS_PCT,PERSON_ID) values (s_x_t_invoice.NEXTVAL, 32110235, date'2020-02-01',21210000053,'Б-32110235-1',1210000053,20000,'RUR',7,7,'y_invoice',0,1,20, 77432110235);insert into x_t_person (TMP_ID,ID) values (s_x_t_person.NEXTVAL, 77432110235);insert into x_t_act_internal(TMP_ID,ID,DT,CLIENT_ID,INVOICE_ID,HIDDEN,AMOUNT,EXTERNAL_ID,PAYMENT_TERM_DT,IS_LOYAL,TYPE) values (s_x_t_act_internal.NEXTVAL, 4321102351,date'2020-02-08',21210000053, 32110235    ,1,  20000  ,'43211023511',null, 0,'generic');insert into x_t_act_trans(TMP_ID, ACT_ID, CONSUME_ID, AMOUNT, AMOUNT_NDS, AMOUNT_NSP, NETTING, COMMISSION_TYPE) values (s_x_t_act_trans.NEXTVAL, 4321102351,  5532110235, 20000, 3333.33333333333,  0,null, 7);insert into x_t_consume (TMP_ID, ID, PARENT_ORDER_ID) values (s_x_t_consume.NEXTVAL, 5532110235,  9932110235);insert into x_t_order(TMP_ID, ID, SERVICE_ID, SERVICE_ORDER_ID, CLIENT_ID) values (s_x_t_order.NEXTVAL, 9932110235,  7,  7732110235,  432110235 );insert into x_mv_oebs_receipts_2(TMP_ID, INVOICE_EID, SUM, DT, DOC_DATE, COMISS_DATE, PAYMENT_NUMBER, SOURCE_TYPE) values (s_x_mv_oebs_receipts_2.NEXTVAL, 'Б-32110235-1', 20000, date'2020-02-29',date'2020-02-29', null, '888432110235' ,'PAYCASH');insert into x_yt_ar_direct_domain_stats (ID,IS_GRAY,DOMAIN,IS_BLACKLIST,SERVICE_ID,COST,BILLING_EXPORT_ID,FROM_DT,TILL_DT,SERVICE_ORDER_ID) values(s_x_yt_ar_direct_domain_stats.NEXTVAL, 0, 'a32110235', 0,7,3330000000,7732110235,  date'2020-02-01',to_date('2020-02-29'||' '||'23:59:59','YYYY-MM-DD HH24:MI:SS'),7732110235);</v>
      </c>
    </row>
    <row r="251" spans="1:73" s="151" customFormat="1" x14ac:dyDescent="0.35">
      <c r="A251" s="127">
        <v>53</v>
      </c>
      <c r="B251" s="128"/>
      <c r="C251" s="129" t="str">
        <f t="shared" si="172"/>
        <v>1210000053</v>
      </c>
      <c r="D251" s="129" t="str">
        <f t="shared" si="173"/>
        <v>1210000053/20</v>
      </c>
      <c r="E251" s="130" t="str">
        <f t="shared" si="174"/>
        <v>2020-01-01</v>
      </c>
      <c r="F251" s="130" t="str">
        <f t="shared" si="175"/>
        <v>2021-01-01</v>
      </c>
      <c r="G251" s="131" t="str">
        <f t="shared" si="176"/>
        <v>21210000053</v>
      </c>
      <c r="H251" s="132">
        <f t="shared" si="167"/>
        <v>2</v>
      </c>
      <c r="I251" s="133">
        <v>3</v>
      </c>
      <c r="J251" s="134">
        <f t="shared" si="199"/>
        <v>32110236</v>
      </c>
      <c r="K251" s="129" t="str">
        <f t="shared" si="177"/>
        <v>Б-32110236-1</v>
      </c>
      <c r="L251" s="138" t="str">
        <f t="shared" si="208"/>
        <v>2020-02-01</v>
      </c>
      <c r="M251" s="129" t="s">
        <v>87</v>
      </c>
      <c r="N251" s="135">
        <f t="shared" si="179"/>
        <v>20000</v>
      </c>
      <c r="O251" s="129" t="s">
        <v>88</v>
      </c>
      <c r="P251" s="133">
        <v>1</v>
      </c>
      <c r="Q251" s="129">
        <v>20</v>
      </c>
      <c r="R251" s="219">
        <f>S251</f>
        <v>7</v>
      </c>
      <c r="S251" s="219">
        <v>7</v>
      </c>
      <c r="T251" s="52" t="str">
        <f t="shared" si="180"/>
        <v>4321102361</v>
      </c>
      <c r="U251" s="137" t="str">
        <f t="shared" si="181"/>
        <v>43211023611</v>
      </c>
      <c r="V251" s="129">
        <v>1</v>
      </c>
      <c r="W251" s="138" t="str">
        <f t="shared" ca="1" si="209"/>
        <v>2020-02-03</v>
      </c>
      <c r="X251" s="129"/>
      <c r="Y251" s="139">
        <v>20000</v>
      </c>
      <c r="Z251" s="139">
        <f t="shared" si="169"/>
        <v>3333.3333333333321</v>
      </c>
      <c r="AA251" s="129">
        <v>0</v>
      </c>
      <c r="AB251" s="140" t="s">
        <v>89</v>
      </c>
      <c r="AC251" s="139">
        <f t="shared" si="183"/>
        <v>20000</v>
      </c>
      <c r="AD251" s="132">
        <v>0</v>
      </c>
      <c r="AE251" s="52" t="str">
        <f t="shared" si="184"/>
        <v>432110236</v>
      </c>
      <c r="AF251" s="141">
        <f t="shared" si="203"/>
        <v>16666.666666666668</v>
      </c>
      <c r="AG251" s="142"/>
      <c r="AH251" s="58">
        <f t="shared" si="185"/>
        <v>16666.666666666668</v>
      </c>
      <c r="AI251" s="60">
        <f t="shared" si="207"/>
        <v>20000</v>
      </c>
      <c r="AJ251" s="112" t="str">
        <f t="shared" si="210"/>
        <v>2020-02-29</v>
      </c>
      <c r="AK251" s="143" t="str">
        <f t="shared" si="187"/>
        <v>888432110236</v>
      </c>
      <c r="AL251" s="132" t="str">
        <f t="shared" si="188"/>
        <v>12100000531</v>
      </c>
      <c r="AM251" s="144"/>
      <c r="AN251" s="144"/>
      <c r="AO251" s="132" t="s">
        <v>89</v>
      </c>
      <c r="AP251" s="145" t="s">
        <v>89</v>
      </c>
      <c r="AQ251" s="132"/>
      <c r="AR251" s="132"/>
      <c r="AS251" s="146" t="str">
        <f t="shared" si="189"/>
        <v>888432110236</v>
      </c>
      <c r="AT251" s="143" t="str">
        <f t="shared" si="190"/>
        <v>5532110236</v>
      </c>
      <c r="AU251" s="137" t="str">
        <f t="shared" si="191"/>
        <v>9932110236</v>
      </c>
      <c r="AV251" s="137">
        <f t="shared" si="192"/>
        <v>7</v>
      </c>
      <c r="AW251" s="137" t="str">
        <f t="shared" si="193"/>
        <v>7732110236</v>
      </c>
      <c r="AX251" s="147" t="str">
        <f t="shared" si="194"/>
        <v>77432110236</v>
      </c>
      <c r="AY251" s="137">
        <v>0</v>
      </c>
      <c r="AZ251" s="137">
        <v>0</v>
      </c>
      <c r="BA251" s="138" t="str">
        <f t="shared" si="211"/>
        <v>2020-02-01</v>
      </c>
      <c r="BB251" s="138" t="str">
        <f t="shared" si="212"/>
        <v>2020-02-29</v>
      </c>
      <c r="BC251" s="148" t="s">
        <v>90</v>
      </c>
      <c r="BD251" s="131" t="str">
        <f t="shared" si="197"/>
        <v>a32110236</v>
      </c>
      <c r="BE251" s="143"/>
      <c r="BF251" s="143"/>
      <c r="BG251" s="140"/>
      <c r="BH251" s="254"/>
      <c r="BI251" s="254"/>
      <c r="BJ251" s="254"/>
      <c r="BK251" s="254"/>
      <c r="BL251" s="149"/>
      <c r="BM251" s="149"/>
      <c r="BN251" s="149"/>
      <c r="BO251" s="233"/>
      <c r="BP251" s="229"/>
      <c r="BQ251" s="230"/>
      <c r="BR251" s="230"/>
      <c r="BS251" s="230"/>
      <c r="BU251" s="357" t="str">
        <f t="shared" ca="1" si="198"/>
        <v>insert into x_t_invoice (TMP_ID,ID,DT, CLIENT_ID,EXTERNAL_ID,CONTRACT_ID,TOTAL_SUM,CURRENCY,DISCOUNT_TYPE,COMMISSION_TYPE,TYPE,LOYAL_CLIENTS,NDS,NDS_PCT,PERSON_ID) values (s_x_t_invoice.NEXTVAL, 32110236, date'2020-02-01',21210000053,'Б-32110236-1',1210000053,20000,'RUR',7,7,'y_invoice',0,1,20, 77432110236);insert into x_t_person (TMP_ID,ID) values (s_x_t_person.NEXTVAL, 77432110236);insert into x_t_act_internal(TMP_ID,ID,DT,CLIENT_ID,INVOICE_ID,HIDDEN,AMOUNT,EXTERNAL_ID,PAYMENT_TERM_DT,IS_LOYAL,TYPE) values (s_x_t_act_internal.NEXTVAL, 4321102361,date'2020-02-03',21210000053, 32110236    ,1,  20000  ,'43211023611',null, 0,'generic');insert into x_t_act_trans(TMP_ID, ACT_ID, CONSUME_ID, AMOUNT, AMOUNT_NDS, AMOUNT_NSP, NETTING, COMMISSION_TYPE) values (s_x_t_act_trans.NEXTVAL, 4321102361,  5532110236, 20000, 3333.33333333333,  0,null, 7);insert into x_t_consume (TMP_ID, ID, PARENT_ORDER_ID) values (s_x_t_consume.NEXTVAL, 5532110236,  9932110236);insert into x_t_order(TMP_ID, ID, SERVICE_ID, SERVICE_ORDER_ID, CLIENT_ID) values (s_x_t_order.NEXTVAL, 9932110236,  7,  7732110236,  432110236 );insert into x_mv_oebs_receipts_2(TMP_ID, INVOICE_EID, SUM, DT, DOC_DATE, COMISS_DATE, PAYMENT_NUMBER, SOURCE_TYPE) values (s_x_mv_oebs_receipts_2.NEXTVAL, 'Б-32110236-1', 20000, date'2020-02-29',date'2020-02-29', null, '888432110236' ,'PAYCASH');insert into x_yt_ar_direct_domain_stats (ID,IS_GRAY,DOMAIN,IS_BLACKLIST,SERVICE_ID,COST,BILLING_EXPORT_ID,FROM_DT,TILL_DT,SERVICE_ORDER_ID) values(s_x_yt_ar_direct_domain_stats.NEXTVAL, 0, 'a32110236', 0,7,3330000000,7732110236,  date'2020-02-01',to_date('2020-02-29'||' '||'23:59:59','YYYY-MM-DD HH24:MI:SS'),7732110236);</v>
      </c>
    </row>
    <row r="252" spans="1:73" s="151" customFormat="1" x14ac:dyDescent="0.35">
      <c r="A252" s="127">
        <v>53</v>
      </c>
      <c r="B252" s="128"/>
      <c r="C252" s="129" t="str">
        <f t="shared" si="172"/>
        <v>1210000053</v>
      </c>
      <c r="D252" s="129" t="str">
        <f t="shared" si="173"/>
        <v>1210000053/20</v>
      </c>
      <c r="E252" s="130" t="str">
        <f t="shared" si="174"/>
        <v>2020-01-01</v>
      </c>
      <c r="F252" s="130" t="str">
        <f t="shared" si="175"/>
        <v>2021-01-01</v>
      </c>
      <c r="G252" s="131" t="str">
        <f t="shared" si="176"/>
        <v>21210000053</v>
      </c>
      <c r="H252" s="132">
        <f t="shared" si="167"/>
        <v>2</v>
      </c>
      <c r="I252" s="133">
        <v>3</v>
      </c>
      <c r="J252" s="134">
        <f t="shared" si="199"/>
        <v>32110237</v>
      </c>
      <c r="K252" s="129" t="str">
        <f t="shared" si="177"/>
        <v>Б-32110237-1</v>
      </c>
      <c r="L252" s="138" t="str">
        <f t="shared" si="208"/>
        <v>2020-02-01</v>
      </c>
      <c r="M252" s="129" t="s">
        <v>87</v>
      </c>
      <c r="N252" s="135">
        <f t="shared" si="179"/>
        <v>141000</v>
      </c>
      <c r="O252" s="129" t="s">
        <v>88</v>
      </c>
      <c r="P252" s="133">
        <v>1</v>
      </c>
      <c r="Q252" s="129">
        <v>20</v>
      </c>
      <c r="R252" s="219">
        <f>S252</f>
        <v>7</v>
      </c>
      <c r="S252" s="219">
        <v>7</v>
      </c>
      <c r="T252" s="52" t="str">
        <f t="shared" si="180"/>
        <v>4321102371</v>
      </c>
      <c r="U252" s="137" t="str">
        <f t="shared" si="181"/>
        <v>43211023711</v>
      </c>
      <c r="V252" s="129">
        <v>1</v>
      </c>
      <c r="W252" s="138" t="str">
        <f t="shared" ca="1" si="209"/>
        <v>2020-02-06</v>
      </c>
      <c r="X252" s="129"/>
      <c r="Y252" s="139">
        <v>141000</v>
      </c>
      <c r="Z252" s="139">
        <f t="shared" si="169"/>
        <v>23500</v>
      </c>
      <c r="AA252" s="129">
        <v>0</v>
      </c>
      <c r="AB252" s="140" t="s">
        <v>89</v>
      </c>
      <c r="AC252" s="139">
        <f t="shared" si="183"/>
        <v>141000</v>
      </c>
      <c r="AD252" s="132">
        <v>0</v>
      </c>
      <c r="AE252" s="52" t="str">
        <f t="shared" si="184"/>
        <v>432110237</v>
      </c>
      <c r="AF252" s="141">
        <f t="shared" si="203"/>
        <v>117500</v>
      </c>
      <c r="AG252" s="142"/>
      <c r="AH252" s="58">
        <f t="shared" si="185"/>
        <v>117500</v>
      </c>
      <c r="AI252" s="60">
        <f t="shared" si="207"/>
        <v>141000</v>
      </c>
      <c r="AJ252" s="112" t="str">
        <f t="shared" si="210"/>
        <v>2020-02-29</v>
      </c>
      <c r="AK252" s="143" t="str">
        <f t="shared" si="187"/>
        <v>888432110237</v>
      </c>
      <c r="AL252" s="132" t="str">
        <f t="shared" si="188"/>
        <v>12100000531</v>
      </c>
      <c r="AM252" s="144"/>
      <c r="AN252" s="144"/>
      <c r="AO252" s="132" t="s">
        <v>89</v>
      </c>
      <c r="AP252" s="145" t="s">
        <v>89</v>
      </c>
      <c r="AQ252" s="132"/>
      <c r="AR252" s="132"/>
      <c r="AS252" s="146" t="str">
        <f t="shared" si="189"/>
        <v>888432110237</v>
      </c>
      <c r="AT252" s="143" t="str">
        <f t="shared" si="190"/>
        <v>5532110237</v>
      </c>
      <c r="AU252" s="137" t="str">
        <f t="shared" si="191"/>
        <v>9932110237</v>
      </c>
      <c r="AV252" s="137">
        <f t="shared" si="192"/>
        <v>7</v>
      </c>
      <c r="AW252" s="137" t="str">
        <f t="shared" si="193"/>
        <v>7732110237</v>
      </c>
      <c r="AX252" s="147" t="str">
        <f t="shared" si="194"/>
        <v>77432110237</v>
      </c>
      <c r="AY252" s="137">
        <v>0</v>
      </c>
      <c r="AZ252" s="137">
        <v>0</v>
      </c>
      <c r="BA252" s="138" t="str">
        <f t="shared" si="211"/>
        <v>2020-02-01</v>
      </c>
      <c r="BB252" s="138" t="str">
        <f t="shared" si="212"/>
        <v>2020-02-29</v>
      </c>
      <c r="BC252" s="148" t="s">
        <v>90</v>
      </c>
      <c r="BD252" s="131" t="str">
        <f t="shared" si="197"/>
        <v>a32110237</v>
      </c>
      <c r="BE252" s="143"/>
      <c r="BF252" s="143"/>
      <c r="BG252" s="140"/>
      <c r="BH252" s="149"/>
      <c r="BI252" s="149"/>
      <c r="BJ252" s="149"/>
      <c r="BK252" s="149"/>
      <c r="BL252" s="149"/>
      <c r="BM252" s="149"/>
      <c r="BN252" s="149"/>
      <c r="BO252" s="233"/>
      <c r="BP252" s="229"/>
      <c r="BQ252" s="230"/>
      <c r="BR252" s="230"/>
      <c r="BS252" s="230"/>
      <c r="BU252" s="357" t="str">
        <f t="shared" ca="1" si="198"/>
        <v>insert into x_t_invoice (TMP_ID,ID,DT, CLIENT_ID,EXTERNAL_ID,CONTRACT_ID,TOTAL_SUM,CURRENCY,DISCOUNT_TYPE,COMMISSION_TYPE,TYPE,LOYAL_CLIENTS,NDS,NDS_PCT,PERSON_ID) values (s_x_t_invoice.NEXTVAL, 32110237, date'2020-02-01',21210000053,'Б-32110237-1',1210000053,141000,'RUR',7,7,'y_invoice',0,1,20, 77432110237);insert into x_t_person (TMP_ID,ID) values (s_x_t_person.NEXTVAL, 77432110237);insert into x_t_act_internal(TMP_ID,ID,DT,CLIENT_ID,INVOICE_ID,HIDDEN,AMOUNT,EXTERNAL_ID,PAYMENT_TERM_DT,IS_LOYAL,TYPE) values (s_x_t_act_internal.NEXTVAL, 4321102371,date'2020-02-06',21210000053, 32110237    ,1,  141000  ,'43211023711',null, 0,'generic');insert into x_t_act_trans(TMP_ID, ACT_ID, CONSUME_ID, AMOUNT, AMOUNT_NDS, AMOUNT_NSP, NETTING, COMMISSION_TYPE) values (s_x_t_act_trans.NEXTVAL, 4321102371,  5532110237, 141000, 23500,  0,null, 7);insert into x_t_consume (TMP_ID, ID, PARENT_ORDER_ID) values (s_x_t_consume.NEXTVAL, 5532110237,  9932110237);insert into x_t_order(TMP_ID, ID, SERVICE_ID, SERVICE_ORDER_ID, CLIENT_ID) values (s_x_t_order.NEXTVAL, 9932110237,  7,  7732110237,  432110237 );insert into x_mv_oebs_receipts_2(TMP_ID, INVOICE_EID, SUM, DT, DOC_DATE, COMISS_DATE, PAYMENT_NUMBER, SOURCE_TYPE) values (s_x_mv_oebs_receipts_2.NEXTVAL, 'Б-32110237-1', 141000, date'2020-02-29',date'2020-02-29', null, '888432110237' ,'PAYCASH');insert into x_yt_ar_direct_domain_stats (ID,IS_GRAY,DOMAIN,IS_BLACKLIST,SERVICE_ID,COST,BILLING_EXPORT_ID,FROM_DT,TILL_DT,SERVICE_ORDER_ID) values(s_x_yt_ar_direct_domain_stats.NEXTVAL, 0, 'a32110237', 0,7,3330000000,7732110237,  date'2020-02-01',to_date('2020-02-29'||' '||'23:59:59','YYYY-MM-DD HH24:MI:SS'),7732110237);</v>
      </c>
    </row>
    <row r="253" spans="1:73" s="151" customFormat="1" x14ac:dyDescent="0.35">
      <c r="A253" s="127">
        <v>53</v>
      </c>
      <c r="B253" s="128"/>
      <c r="C253" s="129" t="str">
        <f t="shared" si="172"/>
        <v>1210000053</v>
      </c>
      <c r="D253" s="129" t="str">
        <f t="shared" si="173"/>
        <v>1210000053/20</v>
      </c>
      <c r="E253" s="130" t="str">
        <f t="shared" si="174"/>
        <v>2020-01-01</v>
      </c>
      <c r="F253" s="130" t="str">
        <f t="shared" si="175"/>
        <v>2021-01-01</v>
      </c>
      <c r="G253" s="131" t="str">
        <f t="shared" si="176"/>
        <v>21210000053</v>
      </c>
      <c r="H253" s="132">
        <f t="shared" si="167"/>
        <v>2</v>
      </c>
      <c r="I253" s="133">
        <v>3</v>
      </c>
      <c r="J253" s="134">
        <f t="shared" si="199"/>
        <v>32110238</v>
      </c>
      <c r="K253" s="129" t="str">
        <f t="shared" si="177"/>
        <v>Б-32110238-1</v>
      </c>
      <c r="L253" s="138" t="str">
        <f t="shared" si="208"/>
        <v>2020-02-01</v>
      </c>
      <c r="M253" s="129" t="s">
        <v>87</v>
      </c>
      <c r="N253" s="135">
        <f t="shared" si="179"/>
        <v>20000</v>
      </c>
      <c r="O253" s="129" t="s">
        <v>88</v>
      </c>
      <c r="P253" s="133">
        <v>1</v>
      </c>
      <c r="Q253" s="129">
        <v>20</v>
      </c>
      <c r="R253" s="224">
        <v>1</v>
      </c>
      <c r="S253" s="224">
        <v>1</v>
      </c>
      <c r="T253" s="52" t="str">
        <f t="shared" si="180"/>
        <v>4321102381</v>
      </c>
      <c r="U253" s="137" t="str">
        <f t="shared" si="181"/>
        <v>43211023811</v>
      </c>
      <c r="V253" s="129">
        <v>1</v>
      </c>
      <c r="W253" s="138" t="str">
        <f t="shared" ca="1" si="209"/>
        <v>2020-02-08</v>
      </c>
      <c r="X253" s="129"/>
      <c r="Y253" s="139">
        <v>20000</v>
      </c>
      <c r="Z253" s="139">
        <f t="shared" si="169"/>
        <v>3333.3333333333321</v>
      </c>
      <c r="AA253" s="129">
        <v>0</v>
      </c>
      <c r="AB253" s="140" t="s">
        <v>89</v>
      </c>
      <c r="AC253" s="139">
        <f t="shared" si="183"/>
        <v>20000</v>
      </c>
      <c r="AD253" s="132">
        <v>0</v>
      </c>
      <c r="AE253" s="52" t="str">
        <f t="shared" si="184"/>
        <v>432110238</v>
      </c>
      <c r="AF253" s="141">
        <f t="shared" si="203"/>
        <v>16666.666666666668</v>
      </c>
      <c r="AG253" s="283">
        <f>SUM(AF248:AF254)</f>
        <v>209166.66666666666</v>
      </c>
      <c r="AH253" s="58">
        <f t="shared" si="185"/>
        <v>16666.666666666668</v>
      </c>
      <c r="AI253" s="60">
        <f t="shared" si="207"/>
        <v>20000</v>
      </c>
      <c r="AJ253" s="112" t="str">
        <f t="shared" si="210"/>
        <v>2020-02-29</v>
      </c>
      <c r="AK253" s="143" t="str">
        <f t="shared" si="187"/>
        <v>888432110238</v>
      </c>
      <c r="AL253" s="132" t="str">
        <f t="shared" si="188"/>
        <v>12100000531</v>
      </c>
      <c r="AM253" s="144"/>
      <c r="AN253" s="144"/>
      <c r="AO253" s="132" t="s">
        <v>89</v>
      </c>
      <c r="AP253" s="145" t="s">
        <v>89</v>
      </c>
      <c r="AQ253" s="132"/>
      <c r="AR253" s="132"/>
      <c r="AS253" s="146" t="str">
        <f t="shared" si="189"/>
        <v>888432110238</v>
      </c>
      <c r="AT253" s="143" t="str">
        <f t="shared" si="190"/>
        <v>5532110238</v>
      </c>
      <c r="AU253" s="137" t="str">
        <f t="shared" si="191"/>
        <v>9932110238</v>
      </c>
      <c r="AV253" s="137">
        <f t="shared" si="192"/>
        <v>1</v>
      </c>
      <c r="AW253" s="137" t="str">
        <f t="shared" si="193"/>
        <v>7732110238</v>
      </c>
      <c r="AX253" s="147" t="str">
        <f t="shared" si="194"/>
        <v>77432110238</v>
      </c>
      <c r="AY253" s="137">
        <v>0</v>
      </c>
      <c r="AZ253" s="137">
        <v>0</v>
      </c>
      <c r="BA253" s="138" t="str">
        <f t="shared" si="211"/>
        <v>2020-02-01</v>
      </c>
      <c r="BB253" s="138" t="str">
        <f t="shared" si="212"/>
        <v>2020-02-29</v>
      </c>
      <c r="BC253" s="148" t="s">
        <v>90</v>
      </c>
      <c r="BD253" s="131" t="str">
        <f t="shared" si="197"/>
        <v>a32110238</v>
      </c>
      <c r="BE253" s="143"/>
      <c r="BF253" s="143"/>
      <c r="BG253" s="140"/>
      <c r="BH253" s="149"/>
      <c r="BI253" s="149"/>
      <c r="BJ253" s="149"/>
      <c r="BK253" s="149"/>
      <c r="BL253" s="149"/>
      <c r="BM253" s="149"/>
      <c r="BN253" s="149"/>
      <c r="BO253" s="232"/>
      <c r="BP253" s="229"/>
      <c r="BQ253" s="230"/>
      <c r="BR253" s="230"/>
      <c r="BS253" s="230"/>
      <c r="BU253" s="357" t="str">
        <f t="shared" ca="1" si="198"/>
        <v>insert into x_t_invoice (TMP_ID,ID,DT, CLIENT_ID,EXTERNAL_ID,CONTRACT_ID,TOTAL_SUM,CURRENCY,DISCOUNT_TYPE,COMMISSION_TYPE,TYPE,LOYAL_CLIENTS,NDS,NDS_PCT,PERSON_ID) values (s_x_t_invoice.NEXTVAL, 32110238, date'2020-02-01',21210000053,'Б-32110238-1',1210000053,20000,'RUR',1,1,'y_invoice',0,1,20, 77432110238);insert into x_t_person (TMP_ID,ID) values (s_x_t_person.NEXTVAL, 77432110238);insert into x_t_act_internal(TMP_ID,ID,DT,CLIENT_ID,INVOICE_ID,HIDDEN,AMOUNT,EXTERNAL_ID,PAYMENT_TERM_DT,IS_LOYAL,TYPE) values (s_x_t_act_internal.NEXTVAL, 4321102381,date'2020-02-08',21210000053, 32110238    ,1,  20000  ,'43211023811',null, 0,'generic');insert into x_t_act_trans(TMP_ID, ACT_ID, CONSUME_ID, AMOUNT, AMOUNT_NDS, AMOUNT_NSP, NETTING, COMMISSION_TYPE) values (s_x_t_act_trans.NEXTVAL, 4321102381,  5532110238, 20000, 3333.33333333333,  0,null, 1);insert into x_t_consume (TMP_ID, ID, PARENT_ORDER_ID) values (s_x_t_consume.NEXTVAL, 5532110238,  9932110238);insert into x_t_order(TMP_ID, ID, SERVICE_ID, SERVICE_ORDER_ID, CLIENT_ID) values (s_x_t_order.NEXTVAL, 9932110238,  1,  7732110238,  432110238 );insert into x_mv_oebs_receipts_2(TMP_ID, INVOICE_EID, SUM, DT, DOC_DATE, COMISS_DATE, PAYMENT_NUMBER, SOURCE_TYPE) values (s_x_mv_oebs_receipts_2.NEXTVAL, 'Б-32110238-1', 20000, date'2020-02-29',date'2020-02-29', null, '888432110238' ,'PAYCASH');insert into x_yt_ar_direct_domain_stats (ID,IS_GRAY,DOMAIN,IS_BLACKLIST,SERVICE_ID,COST,BILLING_EXPORT_ID,FROM_DT,TILL_DT,SERVICE_ORDER_ID) values(s_x_yt_ar_direct_domain_stats.NEXTVAL, 0, 'a32110238', 0,1,3330000000,7732110238,  date'2020-02-01',to_date('2020-02-29'||' '||'23:59:59','YYYY-MM-DD HH24:MI:SS'),7732110238);</v>
      </c>
    </row>
    <row r="254" spans="1:73" s="282" customFormat="1" x14ac:dyDescent="0.35">
      <c r="A254" s="127">
        <v>53</v>
      </c>
      <c r="B254" s="260"/>
      <c r="C254" s="129" t="str">
        <f t="shared" si="172"/>
        <v>1210000053</v>
      </c>
      <c r="D254" s="129" t="str">
        <f t="shared" si="173"/>
        <v>1210000053/20</v>
      </c>
      <c r="E254" s="130" t="str">
        <f t="shared" si="174"/>
        <v>2020-01-01</v>
      </c>
      <c r="F254" s="261" t="str">
        <f t="shared" si="175"/>
        <v>2021-01-01</v>
      </c>
      <c r="G254" s="131" t="str">
        <f t="shared" si="176"/>
        <v>21210000053</v>
      </c>
      <c r="H254" s="132">
        <f t="shared" si="167"/>
        <v>2</v>
      </c>
      <c r="I254" s="262">
        <v>3</v>
      </c>
      <c r="J254" s="263">
        <f t="shared" si="199"/>
        <v>32110239</v>
      </c>
      <c r="K254" s="264" t="str">
        <f t="shared" si="177"/>
        <v>Б-32110239-1</v>
      </c>
      <c r="L254" s="284" t="str">
        <f t="shared" si="208"/>
        <v>2020-02-01</v>
      </c>
      <c r="M254" s="264" t="s">
        <v>87</v>
      </c>
      <c r="N254" s="265">
        <f t="shared" si="179"/>
        <v>30000</v>
      </c>
      <c r="O254" s="264" t="s">
        <v>88</v>
      </c>
      <c r="P254" s="262">
        <v>1</v>
      </c>
      <c r="Q254" s="264">
        <v>20</v>
      </c>
      <c r="R254" s="263">
        <v>37</v>
      </c>
      <c r="S254" s="263">
        <v>37</v>
      </c>
      <c r="T254" s="52" t="str">
        <f t="shared" si="180"/>
        <v>4321102391</v>
      </c>
      <c r="U254" s="266" t="str">
        <f t="shared" si="181"/>
        <v>43211023911</v>
      </c>
      <c r="V254" s="264">
        <v>1</v>
      </c>
      <c r="W254" s="284" t="str">
        <f t="shared" ca="1" si="209"/>
        <v>2020-02-07</v>
      </c>
      <c r="X254" s="264"/>
      <c r="Y254" s="267">
        <v>30000</v>
      </c>
      <c r="Z254" s="267">
        <f t="shared" si="169"/>
        <v>5000</v>
      </c>
      <c r="AA254" s="264">
        <v>0</v>
      </c>
      <c r="AB254" s="268" t="s">
        <v>89</v>
      </c>
      <c r="AC254" s="267">
        <f t="shared" si="183"/>
        <v>30000</v>
      </c>
      <c r="AD254" s="269">
        <v>0</v>
      </c>
      <c r="AE254" s="270" t="str">
        <f t="shared" si="184"/>
        <v>432110239</v>
      </c>
      <c r="AF254" s="271">
        <f t="shared" si="203"/>
        <v>25000</v>
      </c>
      <c r="AG254" s="272"/>
      <c r="AH254" s="58">
        <f t="shared" si="185"/>
        <v>25000</v>
      </c>
      <c r="AI254" s="273">
        <f t="shared" si="207"/>
        <v>30000</v>
      </c>
      <c r="AJ254" s="285" t="str">
        <f t="shared" si="210"/>
        <v>2020-02-29</v>
      </c>
      <c r="AK254" s="275" t="str">
        <f t="shared" si="187"/>
        <v>888432110239</v>
      </c>
      <c r="AL254" s="269" t="str">
        <f t="shared" si="188"/>
        <v>12100000531</v>
      </c>
      <c r="AM254" s="276"/>
      <c r="AN254" s="276"/>
      <c r="AO254" s="269" t="s">
        <v>89</v>
      </c>
      <c r="AP254" s="145" t="s">
        <v>89</v>
      </c>
      <c r="AQ254" s="269"/>
      <c r="AR254" s="269"/>
      <c r="AS254" s="277" t="str">
        <f t="shared" si="189"/>
        <v>888432110239</v>
      </c>
      <c r="AT254" s="275" t="str">
        <f t="shared" si="190"/>
        <v>5532110239</v>
      </c>
      <c r="AU254" s="266" t="str">
        <f t="shared" si="191"/>
        <v>9932110239</v>
      </c>
      <c r="AV254" s="266">
        <f t="shared" si="192"/>
        <v>37</v>
      </c>
      <c r="AW254" s="266" t="str">
        <f t="shared" si="193"/>
        <v>7732110239</v>
      </c>
      <c r="AX254" s="147" t="str">
        <f t="shared" si="194"/>
        <v>77432110239</v>
      </c>
      <c r="AY254" s="266">
        <v>0</v>
      </c>
      <c r="AZ254" s="266">
        <v>0</v>
      </c>
      <c r="BA254" s="284" t="str">
        <f t="shared" si="211"/>
        <v>2020-02-01</v>
      </c>
      <c r="BB254" s="284" t="str">
        <f t="shared" si="212"/>
        <v>2020-02-29</v>
      </c>
      <c r="BC254" s="278" t="s">
        <v>90</v>
      </c>
      <c r="BD254" s="279" t="str">
        <f t="shared" si="197"/>
        <v>a32110239</v>
      </c>
      <c r="BE254" s="275"/>
      <c r="BF254" s="275"/>
      <c r="BG254" s="268"/>
      <c r="BH254" s="149"/>
      <c r="BI254" s="149"/>
      <c r="BJ254" s="149"/>
      <c r="BK254" s="149"/>
      <c r="BL254" s="149"/>
      <c r="BM254" s="149"/>
      <c r="BN254" s="149"/>
      <c r="BO254" s="280"/>
      <c r="BP254" s="280"/>
      <c r="BQ254" s="265"/>
      <c r="BR254" s="281"/>
      <c r="BS254" s="281"/>
      <c r="BU254" s="357" t="str">
        <f t="shared" ca="1" si="198"/>
        <v>insert into x_t_invoice (TMP_ID,ID,DT, CLIENT_ID,EXTERNAL_ID,CONTRACT_ID,TOTAL_SUM,CURRENCY,DISCOUNT_TYPE,COMMISSION_TYPE,TYPE,LOYAL_CLIENTS,NDS,NDS_PCT,PERSON_ID) values (s_x_t_invoice.NEXTVAL, 32110239, date'2020-02-01',21210000053,'Б-32110239-1',1210000053,30000,'RUR',37,37,'y_invoice',0,1,20, 77432110239);insert into x_t_person (TMP_ID,ID) values (s_x_t_person.NEXTVAL, 77432110239);insert into x_t_act_internal(TMP_ID,ID,DT,CLIENT_ID,INVOICE_ID,HIDDEN,AMOUNT,EXTERNAL_ID,PAYMENT_TERM_DT,IS_LOYAL,TYPE) values (s_x_t_act_internal.NEXTVAL, 4321102391,date'2020-02-07',21210000053, 32110239    ,1,  30000  ,'43211023911',null, 0,'generic');insert into x_t_act_trans(TMP_ID, ACT_ID, CONSUME_ID, AMOUNT, AMOUNT_NDS, AMOUNT_NSP, NETTING, COMMISSION_TYPE) values (s_x_t_act_trans.NEXTVAL, 4321102391,  5532110239, 30000, 5000,  0,null, 37);insert into x_t_consume (TMP_ID, ID, PARENT_ORDER_ID) values (s_x_t_consume.NEXTVAL, 5532110239,  9932110239);insert into x_t_order(TMP_ID, ID, SERVICE_ID, SERVICE_ORDER_ID, CLIENT_ID) values (s_x_t_order.NEXTVAL, 9932110239,  37,  7732110239,  432110239 );insert into x_mv_oebs_receipts_2(TMP_ID, INVOICE_EID, SUM, DT, DOC_DATE, COMISS_DATE, PAYMENT_NUMBER, SOURCE_TYPE) values (s_x_mv_oebs_receipts_2.NEXTVAL, 'Б-32110239-1', 30000, date'2020-02-29',date'2020-02-29', null, '888432110239' ,'PAYCASH');insert into x_yt_ar_direct_domain_stats (ID,IS_GRAY,DOMAIN,IS_BLACKLIST,SERVICE_ID,COST,BILLING_EXPORT_ID,FROM_DT,TILL_DT,SERVICE_ORDER_ID) values(s_x_yt_ar_direct_domain_stats.NEXTVAL, 0, 'a32110239', 0,37,3330000000,7732110239,  date'2020-02-01',to_date('2020-02-29'||' '||'23:59:59','YYYY-MM-DD HH24:MI:SS'),7732110239);</v>
      </c>
    </row>
    <row r="255" spans="1:73" s="151" customFormat="1" ht="15" thickBot="1" x14ac:dyDescent="0.4">
      <c r="A255" s="127">
        <v>53</v>
      </c>
      <c r="B255" s="128"/>
      <c r="C255" s="129" t="str">
        <f t="shared" si="172"/>
        <v>1210000053</v>
      </c>
      <c r="D255" s="129" t="str">
        <f t="shared" si="173"/>
        <v>1210000053/20</v>
      </c>
      <c r="E255" s="130" t="str">
        <f t="shared" si="174"/>
        <v>2020-01-01</v>
      </c>
      <c r="F255" s="130" t="str">
        <f t="shared" si="175"/>
        <v>2021-01-01</v>
      </c>
      <c r="G255" s="131" t="str">
        <f t="shared" si="176"/>
        <v>21210000053</v>
      </c>
      <c r="H255" s="132">
        <f t="shared" si="167"/>
        <v>2</v>
      </c>
      <c r="I255" s="133">
        <v>3</v>
      </c>
      <c r="J255" s="134">
        <f t="shared" si="199"/>
        <v>32110240</v>
      </c>
      <c r="K255" s="129" t="str">
        <f t="shared" si="177"/>
        <v>Б-32110240-1</v>
      </c>
      <c r="L255" s="286" t="str">
        <f t="shared" ref="L255:L261" si="213">TEXT(DATE(YEAR($F$2),MONTH($F$2)+2,1),"ГГГГ-ММ-ДД")</f>
        <v>2020-03-01</v>
      </c>
      <c r="M255" s="129" t="s">
        <v>87</v>
      </c>
      <c r="N255" s="135">
        <f t="shared" si="179"/>
        <v>10000</v>
      </c>
      <c r="O255" s="129" t="s">
        <v>88</v>
      </c>
      <c r="P255" s="133">
        <v>1</v>
      </c>
      <c r="Q255" s="129">
        <v>20</v>
      </c>
      <c r="R255" s="219">
        <f>S255</f>
        <v>7</v>
      </c>
      <c r="S255" s="219">
        <v>7</v>
      </c>
      <c r="T255" s="52" t="str">
        <f t="shared" si="180"/>
        <v>4321102401</v>
      </c>
      <c r="U255" s="137" t="str">
        <f t="shared" si="181"/>
        <v>43211024011</v>
      </c>
      <c r="V255" s="129">
        <v>1</v>
      </c>
      <c r="W255" s="286" t="str">
        <f t="shared" ref="W255:W261" ca="1" si="214">TEXT(DATE(YEAR($F$2),MONTH($F$2)+2,RANDBETWEEN(1,9)),"ГГГГ-ММ-ДД")</f>
        <v>2020-03-03</v>
      </c>
      <c r="X255" s="129"/>
      <c r="Y255" s="139">
        <v>10000</v>
      </c>
      <c r="Z255" s="139">
        <f>Y255-(Y255/1.2)</f>
        <v>1666.6666666666661</v>
      </c>
      <c r="AA255" s="129">
        <v>0</v>
      </c>
      <c r="AB255" s="140" t="s">
        <v>89</v>
      </c>
      <c r="AC255" s="139">
        <f t="shared" si="183"/>
        <v>10000</v>
      </c>
      <c r="AD255" s="132">
        <v>0</v>
      </c>
      <c r="AE255" s="52" t="str">
        <f t="shared" si="184"/>
        <v>432110240</v>
      </c>
      <c r="AF255" s="141">
        <f t="shared" si="203"/>
        <v>8333.3333333333339</v>
      </c>
      <c r="AG255" s="258">
        <f>Y259/SUM(Y255:Y259)</f>
        <v>0.69387755102040816</v>
      </c>
      <c r="AH255" s="58">
        <f t="shared" si="185"/>
        <v>8333.3333333333339</v>
      </c>
      <c r="AI255" s="60">
        <f t="shared" si="207"/>
        <v>10000</v>
      </c>
      <c r="AJ255" s="287" t="str">
        <f t="shared" ref="AJ255:AJ261" si="215">TEXT(DATE(YEAR($F$2),MONTH($F$2)+3,0),"ГГГГ-ММ-ДД")</f>
        <v>2020-03-31</v>
      </c>
      <c r="AK255" s="143" t="str">
        <f t="shared" si="187"/>
        <v>888432110240</v>
      </c>
      <c r="AL255" s="132" t="str">
        <f t="shared" si="188"/>
        <v>12100000531</v>
      </c>
      <c r="AM255" s="144"/>
      <c r="AN255" s="144"/>
      <c r="AO255" s="132" t="s">
        <v>89</v>
      </c>
      <c r="AP255" s="145" t="s">
        <v>89</v>
      </c>
      <c r="AQ255" s="132"/>
      <c r="AR255" s="132"/>
      <c r="AS255" s="146" t="str">
        <f t="shared" si="189"/>
        <v>888432110240</v>
      </c>
      <c r="AT255" s="143" t="str">
        <f t="shared" si="190"/>
        <v>5532110240</v>
      </c>
      <c r="AU255" s="137" t="str">
        <f t="shared" si="191"/>
        <v>9932110240</v>
      </c>
      <c r="AV255" s="137">
        <f t="shared" si="192"/>
        <v>7</v>
      </c>
      <c r="AW255" s="137" t="str">
        <f t="shared" si="193"/>
        <v>7732110240</v>
      </c>
      <c r="AX255" s="147" t="str">
        <f t="shared" si="194"/>
        <v>77432110240</v>
      </c>
      <c r="AY255" s="137">
        <v>0</v>
      </c>
      <c r="AZ255" s="137">
        <v>0</v>
      </c>
      <c r="BA255" s="286" t="str">
        <f t="shared" ref="BA255:BA261" si="216">TEXT(DATE(YEAR($F$2),MONTH($F$2)+2,1),"ГГГГ-ММ-ДД")</f>
        <v>2020-03-01</v>
      </c>
      <c r="BB255" s="286" t="str">
        <f t="shared" ref="BB255:BB261" si="217">TEXT(DATE(YEAR($F$2),MONTH($F$2)+3,0),"ГГГГ-ММ-ДД")</f>
        <v>2020-03-31</v>
      </c>
      <c r="BC255" s="148" t="s">
        <v>90</v>
      </c>
      <c r="BD255" s="131" t="str">
        <f t="shared" si="197"/>
        <v>a32110240</v>
      </c>
      <c r="BE255" s="143"/>
      <c r="BF255" s="143"/>
      <c r="BG255" s="140"/>
      <c r="BH255" s="174"/>
      <c r="BI255" s="174"/>
      <c r="BJ255" s="174"/>
      <c r="BK255" s="174"/>
      <c r="BL255" s="149"/>
      <c r="BM255" s="149"/>
      <c r="BN255" s="149"/>
      <c r="BO255" s="229"/>
      <c r="BP255" s="229">
        <v>7</v>
      </c>
      <c r="BQ255" s="230">
        <f>SUM(AF255:AF259)</f>
        <v>163333.33333333334</v>
      </c>
      <c r="BR255" s="230">
        <f>BQ255*0.05</f>
        <v>8166.6666666666679</v>
      </c>
      <c r="BS255" s="230">
        <f>BR255</f>
        <v>8166.6666666666679</v>
      </c>
      <c r="BU255" s="357" t="str">
        <f t="shared" ca="1" si="198"/>
        <v>insert into x_t_invoice (TMP_ID,ID,DT, CLIENT_ID,EXTERNAL_ID,CONTRACT_ID,TOTAL_SUM,CURRENCY,DISCOUNT_TYPE,COMMISSION_TYPE,TYPE,LOYAL_CLIENTS,NDS,NDS_PCT,PERSON_ID) values (s_x_t_invoice.NEXTVAL, 32110240, date'2020-03-01',21210000053,'Б-32110240-1',1210000053,10000,'RUR',7,7,'y_invoice',0,1,20, 77432110240);insert into x_t_person (TMP_ID,ID) values (s_x_t_person.NEXTVAL, 77432110240);insert into x_t_act_internal(TMP_ID,ID,DT,CLIENT_ID,INVOICE_ID,HIDDEN,AMOUNT,EXTERNAL_ID,PAYMENT_TERM_DT,IS_LOYAL,TYPE) values (s_x_t_act_internal.NEXTVAL, 4321102401,date'2020-03-03',21210000053, 32110240    ,1,  10000  ,'43211024011',null, 0,'generic');insert into x_t_act_trans(TMP_ID, ACT_ID, CONSUME_ID, AMOUNT, AMOUNT_NDS, AMOUNT_NSP, NETTING, COMMISSION_TYPE) values (s_x_t_act_trans.NEXTVAL, 4321102401,  5532110240, 10000, 1666.66666666667,  0,null, 7);insert into x_t_consume (TMP_ID, ID, PARENT_ORDER_ID) values (s_x_t_consume.NEXTVAL, 5532110240,  9932110240);insert into x_t_order(TMP_ID, ID, SERVICE_ID, SERVICE_ORDER_ID, CLIENT_ID) values (s_x_t_order.NEXTVAL, 9932110240,  7,  7732110240,  432110240 );insert into x_mv_oebs_receipts_2(TMP_ID, INVOICE_EID, SUM, DT, DOC_DATE, COMISS_DATE, PAYMENT_NUMBER, SOURCE_TYPE) values (s_x_mv_oebs_receipts_2.NEXTVAL, 'Б-32110240-1', 10000, date'2020-03-31',date'2020-03-31', null, '888432110240' ,'PAYCASH');insert into x_yt_ar_direct_domain_stats (ID,IS_GRAY,DOMAIN,IS_BLACKLIST,SERVICE_ID,COST,BILLING_EXPORT_ID,FROM_DT,TILL_DT,SERVICE_ORDER_ID) values(s_x_yt_ar_direct_domain_stats.NEXTVAL, 0, 'a32110240', 0,7,3330000000,7732110240,  date'2020-03-01',to_date('2020-03-31'||' '||'23:59:59','YYYY-MM-DD HH24:MI:SS'),7732110240);</v>
      </c>
    </row>
    <row r="256" spans="1:73" s="151" customFormat="1" x14ac:dyDescent="0.35">
      <c r="A256" s="127">
        <v>53</v>
      </c>
      <c r="B256" s="128"/>
      <c r="C256" s="129" t="str">
        <f t="shared" si="172"/>
        <v>1210000053</v>
      </c>
      <c r="D256" s="129" t="str">
        <f t="shared" si="173"/>
        <v>1210000053/20</v>
      </c>
      <c r="E256" s="130" t="str">
        <f t="shared" si="174"/>
        <v>2020-01-01</v>
      </c>
      <c r="F256" s="130" t="str">
        <f t="shared" si="175"/>
        <v>2021-01-01</v>
      </c>
      <c r="G256" s="131" t="str">
        <f t="shared" si="176"/>
        <v>21210000053</v>
      </c>
      <c r="H256" s="132">
        <f t="shared" si="167"/>
        <v>2</v>
      </c>
      <c r="I256" s="133">
        <v>3</v>
      </c>
      <c r="J256" s="134">
        <f t="shared" si="199"/>
        <v>32110241</v>
      </c>
      <c r="K256" s="129" t="str">
        <f t="shared" si="177"/>
        <v>Б-32110241-1</v>
      </c>
      <c r="L256" s="286" t="str">
        <f t="shared" si="213"/>
        <v>2020-03-01</v>
      </c>
      <c r="M256" s="129" t="s">
        <v>87</v>
      </c>
      <c r="N256" s="135">
        <f t="shared" si="179"/>
        <v>10000</v>
      </c>
      <c r="O256" s="129" t="s">
        <v>88</v>
      </c>
      <c r="P256" s="133">
        <v>1</v>
      </c>
      <c r="Q256" s="129">
        <v>20</v>
      </c>
      <c r="R256" s="219">
        <f>S256</f>
        <v>7</v>
      </c>
      <c r="S256" s="219">
        <v>7</v>
      </c>
      <c r="T256" s="52" t="str">
        <f t="shared" si="180"/>
        <v>4321102411</v>
      </c>
      <c r="U256" s="137" t="str">
        <f t="shared" si="181"/>
        <v>43211024111</v>
      </c>
      <c r="V256" s="129">
        <v>1</v>
      </c>
      <c r="W256" s="286" t="str">
        <f t="shared" ca="1" si="214"/>
        <v>2020-03-01</v>
      </c>
      <c r="X256" s="129"/>
      <c r="Y256" s="139">
        <v>10000</v>
      </c>
      <c r="Z256" s="139">
        <f t="shared" si="169"/>
        <v>1666.6666666666661</v>
      </c>
      <c r="AA256" s="129">
        <v>0</v>
      </c>
      <c r="AB256" s="140" t="s">
        <v>89</v>
      </c>
      <c r="AC256" s="139">
        <f t="shared" si="183"/>
        <v>10000</v>
      </c>
      <c r="AD256" s="132">
        <v>0</v>
      </c>
      <c r="AE256" s="52" t="str">
        <f t="shared" si="184"/>
        <v>432110241</v>
      </c>
      <c r="AF256" s="141">
        <f t="shared" si="203"/>
        <v>8333.3333333333339</v>
      </c>
      <c r="AG256" s="142"/>
      <c r="AH256" s="58">
        <f t="shared" si="185"/>
        <v>8333.3333333333339</v>
      </c>
      <c r="AI256" s="60">
        <f t="shared" si="207"/>
        <v>10000</v>
      </c>
      <c r="AJ256" s="287" t="str">
        <f t="shared" si="215"/>
        <v>2020-03-31</v>
      </c>
      <c r="AK256" s="143" t="str">
        <f t="shared" si="187"/>
        <v>888432110241</v>
      </c>
      <c r="AL256" s="132" t="str">
        <f t="shared" si="188"/>
        <v>12100000531</v>
      </c>
      <c r="AM256" s="144"/>
      <c r="AN256" s="144"/>
      <c r="AO256" s="132" t="s">
        <v>89</v>
      </c>
      <c r="AP256" s="145" t="s">
        <v>89</v>
      </c>
      <c r="AQ256" s="132"/>
      <c r="AR256" s="132"/>
      <c r="AS256" s="146" t="str">
        <f t="shared" si="189"/>
        <v>888432110241</v>
      </c>
      <c r="AT256" s="143" t="str">
        <f t="shared" si="190"/>
        <v>5532110241</v>
      </c>
      <c r="AU256" s="137" t="str">
        <f t="shared" si="191"/>
        <v>9932110241</v>
      </c>
      <c r="AV256" s="137">
        <f t="shared" si="192"/>
        <v>7</v>
      </c>
      <c r="AW256" s="137" t="str">
        <f t="shared" si="193"/>
        <v>7732110241</v>
      </c>
      <c r="AX256" s="147" t="str">
        <f t="shared" si="194"/>
        <v>77432110241</v>
      </c>
      <c r="AY256" s="137">
        <v>0</v>
      </c>
      <c r="AZ256" s="137">
        <v>0</v>
      </c>
      <c r="BA256" s="286" t="str">
        <f t="shared" si="216"/>
        <v>2020-03-01</v>
      </c>
      <c r="BB256" s="286" t="str">
        <f t="shared" si="217"/>
        <v>2020-03-31</v>
      </c>
      <c r="BC256" s="148" t="s">
        <v>90</v>
      </c>
      <c r="BD256" s="131" t="str">
        <f t="shared" si="197"/>
        <v>a32110241</v>
      </c>
      <c r="BE256" s="143"/>
      <c r="BF256" s="143"/>
      <c r="BG256" s="140"/>
      <c r="BH256" s="246"/>
      <c r="BI256" s="246"/>
      <c r="BJ256" s="246"/>
      <c r="BK256" s="246"/>
      <c r="BL256" s="149"/>
      <c r="BM256" s="149"/>
      <c r="BN256" s="149"/>
      <c r="BO256" s="232" t="s">
        <v>186</v>
      </c>
      <c r="BP256" s="229">
        <v>1</v>
      </c>
      <c r="BQ256" s="230">
        <f>AF260</f>
        <v>16666.666666666668</v>
      </c>
      <c r="BR256" s="230">
        <f>BQ256*0.13</f>
        <v>2166.666666666667</v>
      </c>
      <c r="BS256" s="230">
        <f>BR256</f>
        <v>2166.666666666667</v>
      </c>
      <c r="BU256" s="357" t="str">
        <f t="shared" ca="1" si="198"/>
        <v>insert into x_t_invoice (TMP_ID,ID,DT, CLIENT_ID,EXTERNAL_ID,CONTRACT_ID,TOTAL_SUM,CURRENCY,DISCOUNT_TYPE,COMMISSION_TYPE,TYPE,LOYAL_CLIENTS,NDS,NDS_PCT,PERSON_ID) values (s_x_t_invoice.NEXTVAL, 32110241, date'2020-03-01',21210000053,'Б-32110241-1',1210000053,10000,'RUR',7,7,'y_invoice',0,1,20, 77432110241);insert into x_t_person (TMP_ID,ID) values (s_x_t_person.NEXTVAL, 77432110241);insert into x_t_act_internal(TMP_ID,ID,DT,CLIENT_ID,INVOICE_ID,HIDDEN,AMOUNT,EXTERNAL_ID,PAYMENT_TERM_DT,IS_LOYAL,TYPE) values (s_x_t_act_internal.NEXTVAL, 4321102411,date'2020-03-01',21210000053, 32110241    ,1,  10000  ,'43211024111',null, 0,'generic');insert into x_t_act_trans(TMP_ID, ACT_ID, CONSUME_ID, AMOUNT, AMOUNT_NDS, AMOUNT_NSP, NETTING, COMMISSION_TYPE) values (s_x_t_act_trans.NEXTVAL, 4321102411,  5532110241, 10000, 1666.66666666667,  0,null, 7);insert into x_t_consume (TMP_ID, ID, PARENT_ORDER_ID) values (s_x_t_consume.NEXTVAL, 5532110241,  9932110241);insert into x_t_order(TMP_ID, ID, SERVICE_ID, SERVICE_ORDER_ID, CLIENT_ID) values (s_x_t_order.NEXTVAL, 9932110241,  7,  7732110241,  432110241 );insert into x_mv_oebs_receipts_2(TMP_ID, INVOICE_EID, SUM, DT, DOC_DATE, COMISS_DATE, PAYMENT_NUMBER, SOURCE_TYPE) values (s_x_mv_oebs_receipts_2.NEXTVAL, 'Б-32110241-1', 10000, date'2020-03-31',date'2020-03-31', null, '888432110241' ,'PAYCASH');insert into x_yt_ar_direct_domain_stats (ID,IS_GRAY,DOMAIN,IS_BLACKLIST,SERVICE_ID,COST,BILLING_EXPORT_ID,FROM_DT,TILL_DT,SERVICE_ORDER_ID) values(s_x_yt_ar_direct_domain_stats.NEXTVAL, 0, 'a32110241', 0,7,3330000000,7732110241,  date'2020-03-01',to_date('2020-03-31'||' '||'23:59:59','YYYY-MM-DD HH24:MI:SS'),7732110241);</v>
      </c>
    </row>
    <row r="257" spans="1:73" s="151" customFormat="1" x14ac:dyDescent="0.35">
      <c r="A257" s="127">
        <v>53</v>
      </c>
      <c r="B257" s="128"/>
      <c r="C257" s="129" t="str">
        <f t="shared" si="172"/>
        <v>1210000053</v>
      </c>
      <c r="D257" s="129" t="str">
        <f t="shared" si="173"/>
        <v>1210000053/20</v>
      </c>
      <c r="E257" s="130" t="str">
        <f t="shared" si="174"/>
        <v>2020-01-01</v>
      </c>
      <c r="F257" s="130" t="str">
        <f t="shared" si="175"/>
        <v>2021-01-01</v>
      </c>
      <c r="G257" s="131" t="str">
        <f t="shared" si="176"/>
        <v>21210000053</v>
      </c>
      <c r="H257" s="132">
        <f t="shared" si="167"/>
        <v>2</v>
      </c>
      <c r="I257" s="133">
        <v>3</v>
      </c>
      <c r="J257" s="134">
        <f t="shared" si="199"/>
        <v>32110242</v>
      </c>
      <c r="K257" s="129" t="str">
        <f t="shared" si="177"/>
        <v>Б-32110242-1</v>
      </c>
      <c r="L257" s="286" t="str">
        <f t="shared" si="213"/>
        <v>2020-03-01</v>
      </c>
      <c r="M257" s="129" t="s">
        <v>87</v>
      </c>
      <c r="N257" s="135">
        <f t="shared" si="179"/>
        <v>20000</v>
      </c>
      <c r="O257" s="129" t="s">
        <v>88</v>
      </c>
      <c r="P257" s="133">
        <v>1</v>
      </c>
      <c r="Q257" s="129">
        <v>20</v>
      </c>
      <c r="R257" s="219">
        <f>S257</f>
        <v>7</v>
      </c>
      <c r="S257" s="219">
        <v>7</v>
      </c>
      <c r="T257" s="52" t="str">
        <f t="shared" si="180"/>
        <v>4321102421</v>
      </c>
      <c r="U257" s="137" t="str">
        <f t="shared" si="181"/>
        <v>43211024211</v>
      </c>
      <c r="V257" s="129">
        <v>1</v>
      </c>
      <c r="W257" s="286" t="str">
        <f t="shared" ca="1" si="214"/>
        <v>2020-03-03</v>
      </c>
      <c r="X257" s="129"/>
      <c r="Y257" s="139">
        <v>20000</v>
      </c>
      <c r="Z257" s="139">
        <f t="shared" si="169"/>
        <v>3333.3333333333321</v>
      </c>
      <c r="AA257" s="129">
        <v>0</v>
      </c>
      <c r="AB257" s="140" t="s">
        <v>89</v>
      </c>
      <c r="AC257" s="139">
        <f t="shared" si="183"/>
        <v>20000</v>
      </c>
      <c r="AD257" s="132">
        <v>0</v>
      </c>
      <c r="AE257" s="52" t="str">
        <f t="shared" si="184"/>
        <v>432110242</v>
      </c>
      <c r="AF257" s="141">
        <f t="shared" si="203"/>
        <v>16666.666666666668</v>
      </c>
      <c r="AG257" s="142"/>
      <c r="AH257" s="58">
        <f t="shared" si="185"/>
        <v>16666.666666666668</v>
      </c>
      <c r="AI257" s="60">
        <f t="shared" si="207"/>
        <v>20000</v>
      </c>
      <c r="AJ257" s="287" t="str">
        <f t="shared" si="215"/>
        <v>2020-03-31</v>
      </c>
      <c r="AK257" s="143" t="str">
        <f t="shared" si="187"/>
        <v>888432110242</v>
      </c>
      <c r="AL257" s="132" t="str">
        <f t="shared" si="188"/>
        <v>12100000531</v>
      </c>
      <c r="AM257" s="144"/>
      <c r="AN257" s="144"/>
      <c r="AO257" s="132" t="s">
        <v>89</v>
      </c>
      <c r="AP257" s="145" t="s">
        <v>89</v>
      </c>
      <c r="AQ257" s="132"/>
      <c r="AR257" s="132"/>
      <c r="AS257" s="146" t="str">
        <f t="shared" si="189"/>
        <v>888432110242</v>
      </c>
      <c r="AT257" s="143" t="str">
        <f t="shared" si="190"/>
        <v>5532110242</v>
      </c>
      <c r="AU257" s="137" t="str">
        <f t="shared" si="191"/>
        <v>9932110242</v>
      </c>
      <c r="AV257" s="137">
        <f t="shared" si="192"/>
        <v>7</v>
      </c>
      <c r="AW257" s="137" t="str">
        <f t="shared" si="193"/>
        <v>7732110242</v>
      </c>
      <c r="AX257" s="147" t="str">
        <f t="shared" si="194"/>
        <v>77432110242</v>
      </c>
      <c r="AY257" s="137">
        <v>0</v>
      </c>
      <c r="AZ257" s="137">
        <v>0</v>
      </c>
      <c r="BA257" s="286" t="str">
        <f t="shared" si="216"/>
        <v>2020-03-01</v>
      </c>
      <c r="BB257" s="286" t="str">
        <f t="shared" si="217"/>
        <v>2020-03-31</v>
      </c>
      <c r="BC257" s="148" t="s">
        <v>90</v>
      </c>
      <c r="BD257" s="131" t="str">
        <f t="shared" si="197"/>
        <v>a32110242</v>
      </c>
      <c r="BE257" s="143"/>
      <c r="BF257" s="143"/>
      <c r="BG257" s="140"/>
      <c r="BH257" s="149"/>
      <c r="BI257" s="149"/>
      <c r="BJ257" s="149"/>
      <c r="BK257" s="149"/>
      <c r="BL257" s="149"/>
      <c r="BM257" s="149"/>
      <c r="BN257" s="149"/>
      <c r="BO257" s="361"/>
      <c r="BP257" s="229">
        <v>37</v>
      </c>
      <c r="BQ257" s="230">
        <f>AF261</f>
        <v>25000</v>
      </c>
      <c r="BR257" s="230">
        <f>BQ257*0.11</f>
        <v>2750</v>
      </c>
      <c r="BS257" s="230">
        <f>BR257</f>
        <v>2750</v>
      </c>
      <c r="BU257" s="357" t="str">
        <f t="shared" ca="1" si="198"/>
        <v>insert into x_t_invoice (TMP_ID,ID,DT, CLIENT_ID,EXTERNAL_ID,CONTRACT_ID,TOTAL_SUM,CURRENCY,DISCOUNT_TYPE,COMMISSION_TYPE,TYPE,LOYAL_CLIENTS,NDS,NDS_PCT,PERSON_ID) values (s_x_t_invoice.NEXTVAL, 32110242, date'2020-03-01',21210000053,'Б-32110242-1',1210000053,20000,'RUR',7,7,'y_invoice',0,1,20, 77432110242);insert into x_t_person (TMP_ID,ID) values (s_x_t_person.NEXTVAL, 77432110242);insert into x_t_act_internal(TMP_ID,ID,DT,CLIENT_ID,INVOICE_ID,HIDDEN,AMOUNT,EXTERNAL_ID,PAYMENT_TERM_DT,IS_LOYAL,TYPE) values (s_x_t_act_internal.NEXTVAL, 4321102421,date'2020-03-03',21210000053, 32110242    ,1,  20000  ,'43211024211',null, 0,'generic');insert into x_t_act_trans(TMP_ID, ACT_ID, CONSUME_ID, AMOUNT, AMOUNT_NDS, AMOUNT_NSP, NETTING, COMMISSION_TYPE) values (s_x_t_act_trans.NEXTVAL, 4321102421,  5532110242, 20000, 3333.33333333333,  0,null, 7);insert into x_t_consume (TMP_ID, ID, PARENT_ORDER_ID) values (s_x_t_consume.NEXTVAL, 5532110242,  9932110242);insert into x_t_order(TMP_ID, ID, SERVICE_ID, SERVICE_ORDER_ID, CLIENT_ID) values (s_x_t_order.NEXTVAL, 9932110242,  7,  7732110242,  432110242 );insert into x_mv_oebs_receipts_2(TMP_ID, INVOICE_EID, SUM, DT, DOC_DATE, COMISS_DATE, PAYMENT_NUMBER, SOURCE_TYPE) values (s_x_mv_oebs_receipts_2.NEXTVAL, 'Б-32110242-1', 20000, date'2020-03-31',date'2020-03-31', null, '888432110242' ,'PAYCASH');insert into x_yt_ar_direct_domain_stats (ID,IS_GRAY,DOMAIN,IS_BLACKLIST,SERVICE_ID,COST,BILLING_EXPORT_ID,FROM_DT,TILL_DT,SERVICE_ORDER_ID) values(s_x_yt_ar_direct_domain_stats.NEXTVAL, 0, 'a32110242', 0,7,3330000000,7732110242,  date'2020-03-01',to_date('2020-03-31'||' '||'23:59:59','YYYY-MM-DD HH24:MI:SS'),7732110242);</v>
      </c>
    </row>
    <row r="258" spans="1:73" s="151" customFormat="1" x14ac:dyDescent="0.35">
      <c r="A258" s="127">
        <v>53</v>
      </c>
      <c r="B258" s="128"/>
      <c r="C258" s="129" t="str">
        <f t="shared" si="172"/>
        <v>1210000053</v>
      </c>
      <c r="D258" s="129" t="str">
        <f t="shared" si="173"/>
        <v>1210000053/20</v>
      </c>
      <c r="E258" s="130" t="str">
        <f t="shared" si="174"/>
        <v>2020-01-01</v>
      </c>
      <c r="F258" s="130" t="str">
        <f t="shared" si="175"/>
        <v>2021-01-01</v>
      </c>
      <c r="G258" s="131" t="str">
        <f t="shared" si="176"/>
        <v>21210000053</v>
      </c>
      <c r="H258" s="132">
        <f t="shared" si="167"/>
        <v>2</v>
      </c>
      <c r="I258" s="133">
        <v>3</v>
      </c>
      <c r="J258" s="134">
        <f t="shared" si="199"/>
        <v>32110243</v>
      </c>
      <c r="K258" s="129" t="str">
        <f t="shared" si="177"/>
        <v>Б-32110243-1</v>
      </c>
      <c r="L258" s="286" t="str">
        <f t="shared" si="213"/>
        <v>2020-03-01</v>
      </c>
      <c r="M258" s="129" t="s">
        <v>87</v>
      </c>
      <c r="N258" s="135">
        <f t="shared" si="179"/>
        <v>20000</v>
      </c>
      <c r="O258" s="129" t="s">
        <v>88</v>
      </c>
      <c r="P258" s="133">
        <v>1</v>
      </c>
      <c r="Q258" s="129">
        <v>20</v>
      </c>
      <c r="R258" s="219">
        <f>S258</f>
        <v>7</v>
      </c>
      <c r="S258" s="219">
        <v>7</v>
      </c>
      <c r="T258" s="52" t="str">
        <f t="shared" si="180"/>
        <v>4321102431</v>
      </c>
      <c r="U258" s="137" t="str">
        <f t="shared" si="181"/>
        <v>43211024311</v>
      </c>
      <c r="V258" s="129">
        <v>1</v>
      </c>
      <c r="W258" s="286" t="str">
        <f t="shared" ca="1" si="214"/>
        <v>2020-03-07</v>
      </c>
      <c r="X258" s="129"/>
      <c r="Y258" s="139">
        <v>20000</v>
      </c>
      <c r="Z258" s="139">
        <f t="shared" si="169"/>
        <v>3333.3333333333321</v>
      </c>
      <c r="AA258" s="129">
        <v>0</v>
      </c>
      <c r="AB258" s="140" t="s">
        <v>89</v>
      </c>
      <c r="AC258" s="139">
        <f t="shared" si="183"/>
        <v>20000</v>
      </c>
      <c r="AD258" s="132">
        <v>0</v>
      </c>
      <c r="AE258" s="52" t="str">
        <f t="shared" si="184"/>
        <v>432110243</v>
      </c>
      <c r="AF258" s="141">
        <f t="shared" si="203"/>
        <v>16666.666666666668</v>
      </c>
      <c r="AG258" s="142"/>
      <c r="AH258" s="58">
        <f t="shared" si="185"/>
        <v>16666.666666666668</v>
      </c>
      <c r="AI258" s="60">
        <f t="shared" si="207"/>
        <v>20000</v>
      </c>
      <c r="AJ258" s="287" t="str">
        <f t="shared" si="215"/>
        <v>2020-03-31</v>
      </c>
      <c r="AK258" s="143" t="str">
        <f t="shared" si="187"/>
        <v>888432110243</v>
      </c>
      <c r="AL258" s="132" t="str">
        <f t="shared" si="188"/>
        <v>12100000531</v>
      </c>
      <c r="AM258" s="144"/>
      <c r="AN258" s="144"/>
      <c r="AO258" s="132" t="s">
        <v>89</v>
      </c>
      <c r="AP258" s="145" t="s">
        <v>89</v>
      </c>
      <c r="AQ258" s="132"/>
      <c r="AR258" s="132"/>
      <c r="AS258" s="146" t="str">
        <f t="shared" si="189"/>
        <v>888432110243</v>
      </c>
      <c r="AT258" s="143" t="str">
        <f t="shared" si="190"/>
        <v>5532110243</v>
      </c>
      <c r="AU258" s="137" t="str">
        <f t="shared" si="191"/>
        <v>9932110243</v>
      </c>
      <c r="AV258" s="137">
        <f t="shared" si="192"/>
        <v>7</v>
      </c>
      <c r="AW258" s="137" t="str">
        <f t="shared" si="193"/>
        <v>7732110243</v>
      </c>
      <c r="AX258" s="147" t="str">
        <f t="shared" si="194"/>
        <v>77432110243</v>
      </c>
      <c r="AY258" s="137">
        <v>0</v>
      </c>
      <c r="AZ258" s="137">
        <v>0</v>
      </c>
      <c r="BA258" s="286" t="str">
        <f t="shared" si="216"/>
        <v>2020-03-01</v>
      </c>
      <c r="BB258" s="286" t="str">
        <f t="shared" si="217"/>
        <v>2020-03-31</v>
      </c>
      <c r="BC258" s="148" t="s">
        <v>90</v>
      </c>
      <c r="BD258" s="131" t="str">
        <f t="shared" si="197"/>
        <v>a32110243</v>
      </c>
      <c r="BE258" s="143"/>
      <c r="BF258" s="143"/>
      <c r="BG258" s="140"/>
      <c r="BH258" s="149"/>
      <c r="BI258" s="149"/>
      <c r="BJ258" s="149"/>
      <c r="BK258" s="149"/>
      <c r="BL258" s="149"/>
      <c r="BM258" s="149"/>
      <c r="BN258" s="149"/>
      <c r="BO258" s="233"/>
      <c r="BP258" s="229"/>
      <c r="BQ258" s="230"/>
      <c r="BR258" s="230"/>
      <c r="BS258" s="230"/>
      <c r="BU258" s="357" t="str">
        <f t="shared" ca="1" si="198"/>
        <v>insert into x_t_invoice (TMP_ID,ID,DT, CLIENT_ID,EXTERNAL_ID,CONTRACT_ID,TOTAL_SUM,CURRENCY,DISCOUNT_TYPE,COMMISSION_TYPE,TYPE,LOYAL_CLIENTS,NDS,NDS_PCT,PERSON_ID) values (s_x_t_invoice.NEXTVAL, 32110243, date'2020-03-01',21210000053,'Б-32110243-1',1210000053,20000,'RUR',7,7,'y_invoice',0,1,20, 77432110243);insert into x_t_person (TMP_ID,ID) values (s_x_t_person.NEXTVAL, 77432110243);insert into x_t_act_internal(TMP_ID,ID,DT,CLIENT_ID,INVOICE_ID,HIDDEN,AMOUNT,EXTERNAL_ID,PAYMENT_TERM_DT,IS_LOYAL,TYPE) values (s_x_t_act_internal.NEXTVAL, 4321102431,date'2020-03-07',21210000053, 32110243    ,1,  20000  ,'43211024311',null, 0,'generic');insert into x_t_act_trans(TMP_ID, ACT_ID, CONSUME_ID, AMOUNT, AMOUNT_NDS, AMOUNT_NSP, NETTING, COMMISSION_TYPE) values (s_x_t_act_trans.NEXTVAL, 4321102431,  5532110243, 20000, 3333.33333333333,  0,null, 7);insert into x_t_consume (TMP_ID, ID, PARENT_ORDER_ID) values (s_x_t_consume.NEXTVAL, 5532110243,  9932110243);insert into x_t_order(TMP_ID, ID, SERVICE_ID, SERVICE_ORDER_ID, CLIENT_ID) values (s_x_t_order.NEXTVAL, 9932110243,  7,  7732110243,  432110243 );insert into x_mv_oebs_receipts_2(TMP_ID, INVOICE_EID, SUM, DT, DOC_DATE, COMISS_DATE, PAYMENT_NUMBER, SOURCE_TYPE) values (s_x_mv_oebs_receipts_2.NEXTVAL, 'Б-32110243-1', 20000, date'2020-03-31',date'2020-03-31', null, '888432110243' ,'PAYCASH');insert into x_yt_ar_direct_domain_stats (ID,IS_GRAY,DOMAIN,IS_BLACKLIST,SERVICE_ID,COST,BILLING_EXPORT_ID,FROM_DT,TILL_DT,SERVICE_ORDER_ID) values(s_x_yt_ar_direct_domain_stats.NEXTVAL, 0, 'a32110243', 0,7,3330000000,7732110243,  date'2020-03-01',to_date('2020-03-31'||' '||'23:59:59','YYYY-MM-DD HH24:MI:SS'),7732110243);</v>
      </c>
    </row>
    <row r="259" spans="1:73" s="151" customFormat="1" x14ac:dyDescent="0.35">
      <c r="A259" s="127">
        <v>53</v>
      </c>
      <c r="B259" s="128"/>
      <c r="C259" s="129" t="str">
        <f t="shared" si="172"/>
        <v>1210000053</v>
      </c>
      <c r="D259" s="129" t="str">
        <f t="shared" si="173"/>
        <v>1210000053/20</v>
      </c>
      <c r="E259" s="130" t="str">
        <f t="shared" si="174"/>
        <v>2020-01-01</v>
      </c>
      <c r="F259" s="130" t="str">
        <f t="shared" si="175"/>
        <v>2021-01-01</v>
      </c>
      <c r="G259" s="131" t="str">
        <f t="shared" si="176"/>
        <v>21210000053</v>
      </c>
      <c r="H259" s="132">
        <f t="shared" ref="H259:H293" si="218">$C$2</f>
        <v>2</v>
      </c>
      <c r="I259" s="133">
        <v>3</v>
      </c>
      <c r="J259" s="134">
        <f t="shared" si="199"/>
        <v>32110244</v>
      </c>
      <c r="K259" s="129" t="str">
        <f t="shared" si="177"/>
        <v>Б-32110244-1</v>
      </c>
      <c r="L259" s="286" t="str">
        <f t="shared" si="213"/>
        <v>2020-03-01</v>
      </c>
      <c r="M259" s="129" t="s">
        <v>87</v>
      </c>
      <c r="N259" s="135">
        <f t="shared" si="179"/>
        <v>136000</v>
      </c>
      <c r="O259" s="129" t="s">
        <v>88</v>
      </c>
      <c r="P259" s="133">
        <v>1</v>
      </c>
      <c r="Q259" s="129">
        <v>20</v>
      </c>
      <c r="R259" s="219">
        <f>S259</f>
        <v>7</v>
      </c>
      <c r="S259" s="219">
        <v>7</v>
      </c>
      <c r="T259" s="52" t="str">
        <f t="shared" si="180"/>
        <v>4321102441</v>
      </c>
      <c r="U259" s="137" t="str">
        <f t="shared" si="181"/>
        <v>43211024411</v>
      </c>
      <c r="V259" s="129">
        <v>1</v>
      </c>
      <c r="W259" s="286" t="str">
        <f t="shared" ca="1" si="214"/>
        <v>2020-03-02</v>
      </c>
      <c r="X259" s="129"/>
      <c r="Y259" s="139">
        <v>136000</v>
      </c>
      <c r="Z259" s="139">
        <f t="shared" si="169"/>
        <v>22666.666666666657</v>
      </c>
      <c r="AA259" s="129">
        <v>0</v>
      </c>
      <c r="AB259" s="140" t="s">
        <v>89</v>
      </c>
      <c r="AC259" s="139">
        <f t="shared" si="183"/>
        <v>136000</v>
      </c>
      <c r="AD259" s="132">
        <v>0</v>
      </c>
      <c r="AE259" s="52" t="str">
        <f t="shared" si="184"/>
        <v>432110244</v>
      </c>
      <c r="AF259" s="141">
        <f t="shared" si="203"/>
        <v>113333.33333333334</v>
      </c>
      <c r="AG259" s="142"/>
      <c r="AH259" s="58">
        <f t="shared" si="185"/>
        <v>113333.33333333334</v>
      </c>
      <c r="AI259" s="60">
        <f t="shared" si="207"/>
        <v>136000</v>
      </c>
      <c r="AJ259" s="287" t="str">
        <f t="shared" si="215"/>
        <v>2020-03-31</v>
      </c>
      <c r="AK259" s="143" t="str">
        <f t="shared" si="187"/>
        <v>888432110244</v>
      </c>
      <c r="AL259" s="132" t="str">
        <f t="shared" si="188"/>
        <v>12100000531</v>
      </c>
      <c r="AM259" s="144"/>
      <c r="AN259" s="144"/>
      <c r="AO259" s="132" t="s">
        <v>89</v>
      </c>
      <c r="AP259" s="145" t="s">
        <v>89</v>
      </c>
      <c r="AQ259" s="132"/>
      <c r="AR259" s="132"/>
      <c r="AS259" s="146" t="str">
        <f t="shared" si="189"/>
        <v>888432110244</v>
      </c>
      <c r="AT259" s="143" t="str">
        <f t="shared" si="190"/>
        <v>5532110244</v>
      </c>
      <c r="AU259" s="137" t="str">
        <f t="shared" si="191"/>
        <v>9932110244</v>
      </c>
      <c r="AV259" s="137">
        <f t="shared" si="192"/>
        <v>7</v>
      </c>
      <c r="AW259" s="137" t="str">
        <f t="shared" si="193"/>
        <v>7732110244</v>
      </c>
      <c r="AX259" s="147" t="str">
        <f t="shared" si="194"/>
        <v>77432110244</v>
      </c>
      <c r="AY259" s="137">
        <v>0</v>
      </c>
      <c r="AZ259" s="137">
        <v>0</v>
      </c>
      <c r="BA259" s="286" t="str">
        <f t="shared" si="216"/>
        <v>2020-03-01</v>
      </c>
      <c r="BB259" s="286" t="str">
        <f t="shared" si="217"/>
        <v>2020-03-31</v>
      </c>
      <c r="BC259" s="148" t="s">
        <v>90</v>
      </c>
      <c r="BD259" s="131" t="str">
        <f t="shared" si="197"/>
        <v>a32110244</v>
      </c>
      <c r="BE259" s="143"/>
      <c r="BF259" s="143"/>
      <c r="BG259" s="140"/>
      <c r="BH259" s="254"/>
      <c r="BI259" s="254"/>
      <c r="BJ259" s="254"/>
      <c r="BK259" s="254"/>
      <c r="BL259" s="149"/>
      <c r="BM259" s="149"/>
      <c r="BN259" s="149"/>
      <c r="BO259" s="233"/>
      <c r="BP259" s="229"/>
      <c r="BQ259" s="230"/>
      <c r="BR259" s="230"/>
      <c r="BS259" s="230"/>
      <c r="BU259" s="357" t="str">
        <f t="shared" ca="1" si="198"/>
        <v>insert into x_t_invoice (TMP_ID,ID,DT, CLIENT_ID,EXTERNAL_ID,CONTRACT_ID,TOTAL_SUM,CURRENCY,DISCOUNT_TYPE,COMMISSION_TYPE,TYPE,LOYAL_CLIENTS,NDS,NDS_PCT,PERSON_ID) values (s_x_t_invoice.NEXTVAL, 32110244, date'2020-03-01',21210000053,'Б-32110244-1',1210000053,136000,'RUR',7,7,'y_invoice',0,1,20, 77432110244);insert into x_t_person (TMP_ID,ID) values (s_x_t_person.NEXTVAL, 77432110244);insert into x_t_act_internal(TMP_ID,ID,DT,CLIENT_ID,INVOICE_ID,HIDDEN,AMOUNT,EXTERNAL_ID,PAYMENT_TERM_DT,IS_LOYAL,TYPE) values (s_x_t_act_internal.NEXTVAL, 4321102441,date'2020-03-02',21210000053, 32110244    ,1,  136000  ,'43211024411',null, 0,'generic');insert into x_t_act_trans(TMP_ID, ACT_ID, CONSUME_ID, AMOUNT, AMOUNT_NDS, AMOUNT_NSP, NETTING, COMMISSION_TYPE) values (s_x_t_act_trans.NEXTVAL, 4321102441,  5532110244, 136000, 22666.6666666667,  0,null, 7);insert into x_t_consume (TMP_ID, ID, PARENT_ORDER_ID) values (s_x_t_consume.NEXTVAL, 5532110244,  9932110244);insert into x_t_order(TMP_ID, ID, SERVICE_ID, SERVICE_ORDER_ID, CLIENT_ID) values (s_x_t_order.NEXTVAL, 9932110244,  7,  7732110244,  432110244 );insert into x_mv_oebs_receipts_2(TMP_ID, INVOICE_EID, SUM, DT, DOC_DATE, COMISS_DATE, PAYMENT_NUMBER, SOURCE_TYPE) values (s_x_mv_oebs_receipts_2.NEXTVAL, 'Б-32110244-1', 136000, date'2020-03-31',date'2020-03-31', null, '888432110244' ,'PAYCASH');insert into x_yt_ar_direct_domain_stats (ID,IS_GRAY,DOMAIN,IS_BLACKLIST,SERVICE_ID,COST,BILLING_EXPORT_ID,FROM_DT,TILL_DT,SERVICE_ORDER_ID) values(s_x_yt_ar_direct_domain_stats.NEXTVAL, 0, 'a32110244', 0,7,3330000000,7732110244,  date'2020-03-01',to_date('2020-03-31'||' '||'23:59:59','YYYY-MM-DD HH24:MI:SS'),7732110244);</v>
      </c>
    </row>
    <row r="260" spans="1:73" s="151" customFormat="1" x14ac:dyDescent="0.35">
      <c r="A260" s="127">
        <v>53</v>
      </c>
      <c r="B260" s="128"/>
      <c r="C260" s="129" t="str">
        <f t="shared" si="172"/>
        <v>1210000053</v>
      </c>
      <c r="D260" s="129" t="str">
        <f t="shared" si="173"/>
        <v>1210000053/20</v>
      </c>
      <c r="E260" s="130" t="str">
        <f t="shared" si="174"/>
        <v>2020-01-01</v>
      </c>
      <c r="F260" s="130" t="str">
        <f t="shared" si="175"/>
        <v>2021-01-01</v>
      </c>
      <c r="G260" s="131" t="str">
        <f t="shared" si="176"/>
        <v>21210000053</v>
      </c>
      <c r="H260" s="132">
        <f t="shared" si="218"/>
        <v>2</v>
      </c>
      <c r="I260" s="133">
        <v>3</v>
      </c>
      <c r="J260" s="134">
        <f t="shared" si="199"/>
        <v>32110245</v>
      </c>
      <c r="K260" s="129" t="str">
        <f t="shared" si="177"/>
        <v>Б-32110245-1</v>
      </c>
      <c r="L260" s="286" t="str">
        <f t="shared" si="213"/>
        <v>2020-03-01</v>
      </c>
      <c r="M260" s="129" t="s">
        <v>87</v>
      </c>
      <c r="N260" s="135">
        <f t="shared" si="179"/>
        <v>20000</v>
      </c>
      <c r="O260" s="129" t="s">
        <v>88</v>
      </c>
      <c r="P260" s="133">
        <v>1</v>
      </c>
      <c r="Q260" s="129">
        <v>20</v>
      </c>
      <c r="R260" s="224">
        <v>1</v>
      </c>
      <c r="S260" s="224">
        <v>1</v>
      </c>
      <c r="T260" s="52" t="str">
        <f t="shared" si="180"/>
        <v>4321102451</v>
      </c>
      <c r="U260" s="137" t="str">
        <f t="shared" si="181"/>
        <v>43211024511</v>
      </c>
      <c r="V260" s="129">
        <v>1</v>
      </c>
      <c r="W260" s="286" t="str">
        <f t="shared" ca="1" si="214"/>
        <v>2020-03-09</v>
      </c>
      <c r="X260" s="129"/>
      <c r="Y260" s="139">
        <v>20000</v>
      </c>
      <c r="Z260" s="139">
        <f t="shared" si="169"/>
        <v>3333.3333333333321</v>
      </c>
      <c r="AA260" s="129">
        <v>0</v>
      </c>
      <c r="AB260" s="140" t="s">
        <v>89</v>
      </c>
      <c r="AC260" s="139">
        <f t="shared" si="183"/>
        <v>20000</v>
      </c>
      <c r="AD260" s="132">
        <v>0</v>
      </c>
      <c r="AE260" s="52" t="str">
        <f t="shared" si="184"/>
        <v>432110245</v>
      </c>
      <c r="AF260" s="141">
        <f t="shared" si="203"/>
        <v>16666.666666666668</v>
      </c>
      <c r="AG260" s="283">
        <f>SUM(AF255:AF261)</f>
        <v>205000</v>
      </c>
      <c r="AH260" s="58">
        <f t="shared" si="185"/>
        <v>16666.666666666668</v>
      </c>
      <c r="AI260" s="60">
        <f t="shared" si="207"/>
        <v>20000</v>
      </c>
      <c r="AJ260" s="287" t="str">
        <f t="shared" si="215"/>
        <v>2020-03-31</v>
      </c>
      <c r="AK260" s="143" t="str">
        <f t="shared" si="187"/>
        <v>888432110245</v>
      </c>
      <c r="AL260" s="132" t="str">
        <f t="shared" si="188"/>
        <v>12100000531</v>
      </c>
      <c r="AM260" s="144"/>
      <c r="AN260" s="144"/>
      <c r="AO260" s="132" t="s">
        <v>89</v>
      </c>
      <c r="AP260" s="145" t="s">
        <v>89</v>
      </c>
      <c r="AQ260" s="132"/>
      <c r="AR260" s="132"/>
      <c r="AS260" s="146" t="str">
        <f t="shared" si="189"/>
        <v>888432110245</v>
      </c>
      <c r="AT260" s="143" t="str">
        <f t="shared" si="190"/>
        <v>5532110245</v>
      </c>
      <c r="AU260" s="137" t="str">
        <f t="shared" si="191"/>
        <v>9932110245</v>
      </c>
      <c r="AV260" s="137">
        <f t="shared" si="192"/>
        <v>1</v>
      </c>
      <c r="AW260" s="137" t="str">
        <f t="shared" si="193"/>
        <v>7732110245</v>
      </c>
      <c r="AX260" s="147" t="str">
        <f t="shared" si="194"/>
        <v>77432110245</v>
      </c>
      <c r="AY260" s="137">
        <v>0</v>
      </c>
      <c r="AZ260" s="137">
        <v>0</v>
      </c>
      <c r="BA260" s="286" t="str">
        <f t="shared" si="216"/>
        <v>2020-03-01</v>
      </c>
      <c r="BB260" s="286" t="str">
        <f t="shared" si="217"/>
        <v>2020-03-31</v>
      </c>
      <c r="BC260" s="148" t="s">
        <v>90</v>
      </c>
      <c r="BD260" s="131" t="str">
        <f t="shared" si="197"/>
        <v>a32110245</v>
      </c>
      <c r="BE260" s="143"/>
      <c r="BF260" s="143"/>
      <c r="BG260" s="140"/>
      <c r="BH260" s="149"/>
      <c r="BI260" s="149"/>
      <c r="BJ260" s="149"/>
      <c r="BK260" s="149"/>
      <c r="BL260" s="149"/>
      <c r="BM260" s="149"/>
      <c r="BN260" s="149"/>
      <c r="BO260" s="232"/>
      <c r="BP260" s="229"/>
      <c r="BQ260" s="230"/>
      <c r="BR260" s="230"/>
      <c r="BS260" s="230"/>
      <c r="BU260" s="357" t="str">
        <f t="shared" ca="1" si="198"/>
        <v>insert into x_t_invoice (TMP_ID,ID,DT, CLIENT_ID,EXTERNAL_ID,CONTRACT_ID,TOTAL_SUM,CURRENCY,DISCOUNT_TYPE,COMMISSION_TYPE,TYPE,LOYAL_CLIENTS,NDS,NDS_PCT,PERSON_ID) values (s_x_t_invoice.NEXTVAL, 32110245, date'2020-03-01',21210000053,'Б-32110245-1',1210000053,20000,'RUR',1,1,'y_invoice',0,1,20, 77432110245);insert into x_t_person (TMP_ID,ID) values (s_x_t_person.NEXTVAL, 77432110245);insert into x_t_act_internal(TMP_ID,ID,DT,CLIENT_ID,INVOICE_ID,HIDDEN,AMOUNT,EXTERNAL_ID,PAYMENT_TERM_DT,IS_LOYAL,TYPE) values (s_x_t_act_internal.NEXTVAL, 4321102451,date'2020-03-09',21210000053, 32110245    ,1,  20000  ,'43211024511',null, 0,'generic');insert into x_t_act_trans(TMP_ID, ACT_ID, CONSUME_ID, AMOUNT, AMOUNT_NDS, AMOUNT_NSP, NETTING, COMMISSION_TYPE) values (s_x_t_act_trans.NEXTVAL, 4321102451,  5532110245, 20000, 3333.33333333333,  0,null, 1);insert into x_t_consume (TMP_ID, ID, PARENT_ORDER_ID) values (s_x_t_consume.NEXTVAL, 5532110245,  9932110245);insert into x_t_order(TMP_ID, ID, SERVICE_ID, SERVICE_ORDER_ID, CLIENT_ID) values (s_x_t_order.NEXTVAL, 9932110245,  1,  7732110245,  432110245 );insert into x_mv_oebs_receipts_2(TMP_ID, INVOICE_EID, SUM, DT, DOC_DATE, COMISS_DATE, PAYMENT_NUMBER, SOURCE_TYPE) values (s_x_mv_oebs_receipts_2.NEXTVAL, 'Б-32110245-1', 20000, date'2020-03-31',date'2020-03-31', null, '888432110245' ,'PAYCASH');insert into x_yt_ar_direct_domain_stats (ID,IS_GRAY,DOMAIN,IS_BLACKLIST,SERVICE_ID,COST,BILLING_EXPORT_ID,FROM_DT,TILL_DT,SERVICE_ORDER_ID) values(s_x_yt_ar_direct_domain_stats.NEXTVAL, 0, 'a32110245', 0,1,3330000000,7732110245,  date'2020-03-01',to_date('2020-03-31'||' '||'23:59:59','YYYY-MM-DD HH24:MI:SS'),7732110245);</v>
      </c>
    </row>
    <row r="261" spans="1:73" s="177" customFormat="1" ht="15" thickBot="1" x14ac:dyDescent="0.4">
      <c r="A261" s="152">
        <v>53</v>
      </c>
      <c r="B261" s="153"/>
      <c r="C261" s="154" t="str">
        <f t="shared" si="172"/>
        <v>1210000053</v>
      </c>
      <c r="D261" s="154" t="str">
        <f t="shared" si="173"/>
        <v>1210000053/20</v>
      </c>
      <c r="E261" s="155" t="str">
        <f t="shared" si="174"/>
        <v>2020-01-01</v>
      </c>
      <c r="F261" s="155" t="str">
        <f t="shared" si="175"/>
        <v>2021-01-01</v>
      </c>
      <c r="G261" s="156" t="str">
        <f t="shared" si="176"/>
        <v>21210000053</v>
      </c>
      <c r="H261" s="157">
        <f t="shared" si="218"/>
        <v>2</v>
      </c>
      <c r="I261" s="158">
        <v>3</v>
      </c>
      <c r="J261" s="159">
        <f t="shared" si="199"/>
        <v>32110246</v>
      </c>
      <c r="K261" s="154" t="str">
        <f t="shared" si="177"/>
        <v>Б-32110246-1</v>
      </c>
      <c r="L261" s="288" t="str">
        <f t="shared" si="213"/>
        <v>2020-03-01</v>
      </c>
      <c r="M261" s="154" t="s">
        <v>87</v>
      </c>
      <c r="N261" s="160">
        <f t="shared" si="179"/>
        <v>30000</v>
      </c>
      <c r="O261" s="154" t="s">
        <v>88</v>
      </c>
      <c r="P261" s="158">
        <v>1</v>
      </c>
      <c r="Q261" s="154">
        <v>20</v>
      </c>
      <c r="R261" s="159">
        <v>37</v>
      </c>
      <c r="S261" s="159">
        <v>37</v>
      </c>
      <c r="T261" s="81" t="str">
        <f t="shared" si="180"/>
        <v>4321102461</v>
      </c>
      <c r="U261" s="171" t="str">
        <f t="shared" si="181"/>
        <v>43211024611</v>
      </c>
      <c r="V261" s="154">
        <v>1</v>
      </c>
      <c r="W261" s="288" t="str">
        <f t="shared" ca="1" si="214"/>
        <v>2020-03-03</v>
      </c>
      <c r="X261" s="154"/>
      <c r="Y261" s="226">
        <v>30000</v>
      </c>
      <c r="Z261" s="226">
        <f t="shared" si="169"/>
        <v>5000</v>
      </c>
      <c r="AA261" s="154">
        <v>0</v>
      </c>
      <c r="AB261" s="163" t="s">
        <v>89</v>
      </c>
      <c r="AC261" s="226">
        <f t="shared" si="183"/>
        <v>30000</v>
      </c>
      <c r="AD261" s="157">
        <v>0</v>
      </c>
      <c r="AE261" s="81" t="str">
        <f t="shared" si="184"/>
        <v>432110246</v>
      </c>
      <c r="AF261" s="165">
        <f t="shared" si="203"/>
        <v>25000</v>
      </c>
      <c r="AG261" s="227"/>
      <c r="AH261" s="91">
        <f t="shared" si="185"/>
        <v>25000</v>
      </c>
      <c r="AI261" s="93">
        <f t="shared" si="207"/>
        <v>30000</v>
      </c>
      <c r="AJ261" s="289" t="str">
        <f t="shared" si="215"/>
        <v>2020-03-31</v>
      </c>
      <c r="AK261" s="167" t="str">
        <f t="shared" si="187"/>
        <v>888432110246</v>
      </c>
      <c r="AL261" s="157" t="str">
        <f t="shared" si="188"/>
        <v>12100000531</v>
      </c>
      <c r="AM261" s="168"/>
      <c r="AN261" s="168"/>
      <c r="AO261" s="157" t="s">
        <v>89</v>
      </c>
      <c r="AP261" s="169" t="s">
        <v>89</v>
      </c>
      <c r="AQ261" s="157"/>
      <c r="AR261" s="157"/>
      <c r="AS261" s="170" t="str">
        <f t="shared" si="189"/>
        <v>888432110246</v>
      </c>
      <c r="AT261" s="167" t="str">
        <f t="shared" si="190"/>
        <v>5532110246</v>
      </c>
      <c r="AU261" s="171" t="str">
        <f t="shared" si="191"/>
        <v>9932110246</v>
      </c>
      <c r="AV261" s="171">
        <f t="shared" si="192"/>
        <v>37</v>
      </c>
      <c r="AW261" s="171" t="str">
        <f t="shared" si="193"/>
        <v>7732110246</v>
      </c>
      <c r="AX261" s="172" t="str">
        <f t="shared" si="194"/>
        <v>77432110246</v>
      </c>
      <c r="AY261" s="171">
        <v>0</v>
      </c>
      <c r="AZ261" s="171">
        <v>0</v>
      </c>
      <c r="BA261" s="288" t="str">
        <f t="shared" si="216"/>
        <v>2020-03-01</v>
      </c>
      <c r="BB261" s="288" t="str">
        <f t="shared" si="217"/>
        <v>2020-03-31</v>
      </c>
      <c r="BC261" s="173" t="s">
        <v>90</v>
      </c>
      <c r="BD261" s="156" t="str">
        <f t="shared" si="197"/>
        <v>a32110246</v>
      </c>
      <c r="BE261" s="167"/>
      <c r="BF261" s="167"/>
      <c r="BG261" s="163"/>
      <c r="BH261" s="174"/>
      <c r="BI261" s="174"/>
      <c r="BJ261" s="174"/>
      <c r="BK261" s="174"/>
      <c r="BL261" s="174"/>
      <c r="BM261" s="174"/>
      <c r="BN261" s="174"/>
      <c r="BO261" s="228"/>
      <c r="BP261" s="228"/>
      <c r="BQ261" s="160"/>
      <c r="BR261" s="175"/>
      <c r="BS261" s="175"/>
      <c r="BU261" s="358" t="str">
        <f t="shared" ca="1" si="198"/>
        <v>insert into x_t_invoice (TMP_ID,ID,DT, CLIENT_ID,EXTERNAL_ID,CONTRACT_ID,TOTAL_SUM,CURRENCY,DISCOUNT_TYPE,COMMISSION_TYPE,TYPE,LOYAL_CLIENTS,NDS,NDS_PCT,PERSON_ID) values (s_x_t_invoice.NEXTVAL, 32110246, date'2020-03-01',21210000053,'Б-32110246-1',1210000053,30000,'RUR',37,37,'y_invoice',0,1,20, 77432110246);insert into x_t_person (TMP_ID,ID) values (s_x_t_person.NEXTVAL, 77432110246);insert into x_t_act_internal(TMP_ID,ID,DT,CLIENT_ID,INVOICE_ID,HIDDEN,AMOUNT,EXTERNAL_ID,PAYMENT_TERM_DT,IS_LOYAL,TYPE) values (s_x_t_act_internal.NEXTVAL, 4321102461,date'2020-03-03',21210000053, 32110246    ,1,  30000  ,'43211024611',null, 0,'generic');insert into x_t_act_trans(TMP_ID, ACT_ID, CONSUME_ID, AMOUNT, AMOUNT_NDS, AMOUNT_NSP, NETTING, COMMISSION_TYPE) values (s_x_t_act_trans.NEXTVAL, 4321102461,  5532110246, 30000, 5000,  0,null, 37);insert into x_t_consume (TMP_ID, ID, PARENT_ORDER_ID) values (s_x_t_consume.NEXTVAL, 5532110246,  9932110246);insert into x_t_order(TMP_ID, ID, SERVICE_ID, SERVICE_ORDER_ID, CLIENT_ID) values (s_x_t_order.NEXTVAL, 9932110246,  37,  7732110246,  432110246 );insert into x_mv_oebs_receipts_2(TMP_ID, INVOICE_EID, SUM, DT, DOC_DATE, COMISS_DATE, PAYMENT_NUMBER, SOURCE_TYPE) values (s_x_mv_oebs_receipts_2.NEXTVAL, 'Б-32110246-1', 30000, date'2020-03-31',date'2020-03-31', null, '888432110246' ,'PAYCASH');insert into x_yt_ar_direct_domain_stats (ID,IS_GRAY,DOMAIN,IS_BLACKLIST,SERVICE_ID,COST,BILLING_EXPORT_ID,FROM_DT,TILL_DT,SERVICE_ORDER_ID) values(s_x_yt_ar_direct_domain_stats.NEXTVAL, 0, 'a32110246', 0,37,3330000000,7732110246,  date'2020-03-01',to_date('2020-03-31'||' '||'23:59:59','YYYY-MM-DD HH24:MI:SS'),7732110246);</v>
      </c>
    </row>
    <row r="262" spans="1:73" s="195" customFormat="1" x14ac:dyDescent="0.35">
      <c r="A262" s="127">
        <v>54</v>
      </c>
      <c r="B262" s="178"/>
      <c r="C262" s="129" t="str">
        <f t="shared" si="172"/>
        <v>1210000054</v>
      </c>
      <c r="D262" s="129" t="str">
        <f t="shared" si="173"/>
        <v>1210000054/20</v>
      </c>
      <c r="E262" s="130" t="str">
        <f t="shared" si="174"/>
        <v>2020-01-01</v>
      </c>
      <c r="F262" s="130" t="str">
        <f t="shared" si="175"/>
        <v>2021-01-01</v>
      </c>
      <c r="G262" s="131" t="str">
        <f t="shared" si="176"/>
        <v>21210000054</v>
      </c>
      <c r="H262" s="132">
        <f t="shared" si="218"/>
        <v>2</v>
      </c>
      <c r="I262" s="133">
        <v>3</v>
      </c>
      <c r="J262" s="134">
        <f t="shared" si="199"/>
        <v>32110247</v>
      </c>
      <c r="K262" s="129" t="str">
        <f t="shared" si="177"/>
        <v>Б-32110247-1</v>
      </c>
      <c r="L262" s="130" t="str">
        <f t="shared" ref="L262:L269" si="219">TEXT(DATE(YEAR($F$2),MONTH($F$2),1),"ГГГГ-ММ-ДД")</f>
        <v>2020-01-01</v>
      </c>
      <c r="M262" s="129" t="s">
        <v>87</v>
      </c>
      <c r="N262" s="135">
        <f t="shared" si="179"/>
        <v>40000</v>
      </c>
      <c r="O262" s="129" t="s">
        <v>88</v>
      </c>
      <c r="P262" s="133">
        <v>1</v>
      </c>
      <c r="Q262" s="129">
        <v>20</v>
      </c>
      <c r="R262" s="219">
        <f t="shared" ref="R262:R267" si="220">S262</f>
        <v>7</v>
      </c>
      <c r="S262" s="219">
        <v>7</v>
      </c>
      <c r="T262" s="134" t="str">
        <f t="shared" si="180"/>
        <v>4321102471</v>
      </c>
      <c r="U262" s="137" t="str">
        <f t="shared" si="181"/>
        <v>43211024711</v>
      </c>
      <c r="V262" s="129">
        <v>1</v>
      </c>
      <c r="W262" s="130" t="str">
        <f t="shared" ref="W262:W269" ca="1" si="221">TEXT(DATE(YEAR($F$2),MONTH($F$2),RANDBETWEEN(1,9)),"ГГГГ-ММ-ДД")</f>
        <v>2020-01-01</v>
      </c>
      <c r="X262" s="129"/>
      <c r="Y262" s="139">
        <v>40000</v>
      </c>
      <c r="Z262" s="139">
        <f>Y262-(Y262/1.2)</f>
        <v>6666.6666666666642</v>
      </c>
      <c r="AA262" s="42">
        <v>0</v>
      </c>
      <c r="AB262" s="186" t="s">
        <v>89</v>
      </c>
      <c r="AC262" s="185">
        <f t="shared" si="183"/>
        <v>40000</v>
      </c>
      <c r="AD262" s="45">
        <v>0</v>
      </c>
      <c r="AE262" s="255" t="str">
        <f t="shared" si="184"/>
        <v>432110247</v>
      </c>
      <c r="AF262" s="187">
        <f t="shared" si="203"/>
        <v>33333.333333333336</v>
      </c>
      <c r="AG262" s="290">
        <f>(Y262+Y263)/SUM(Y262:Y267)</f>
        <v>0.7142857142857143</v>
      </c>
      <c r="AH262" s="58">
        <f t="shared" si="185"/>
        <v>33333.333333333336</v>
      </c>
      <c r="AI262" s="60">
        <f t="shared" si="207"/>
        <v>40000</v>
      </c>
      <c r="AJ262" s="49" t="str">
        <f t="shared" ref="AJ262:AJ269" si="222">TEXT(DATE(YEAR($F$2),MONTH($F$2)+1,0),"ГГГГ-ММ-ДД")</f>
        <v>2020-01-31</v>
      </c>
      <c r="AK262" s="189" t="str">
        <f t="shared" si="187"/>
        <v>888432110247</v>
      </c>
      <c r="AL262" s="45" t="str">
        <f t="shared" si="188"/>
        <v>12100000541</v>
      </c>
      <c r="AM262" s="256" t="str">
        <f>TEXT(DATE(YEAR($F$2),MONTH($F$2),1),"ГГГГ-ММ-ДД")</f>
        <v>2020-01-01</v>
      </c>
      <c r="AN262" s="256" t="str">
        <f>TEXT(DATE(YEAR($F$2),MONTH($F$2)+1,0),"ГГГГ-ММ-ДД")</f>
        <v>2020-01-31</v>
      </c>
      <c r="AO262" s="102">
        <v>1</v>
      </c>
      <c r="AP262" s="102" t="str">
        <f>"99"&amp;AE262</f>
        <v>99432110247</v>
      </c>
      <c r="AQ262" s="45"/>
      <c r="AR262" s="45"/>
      <c r="AS262" s="146" t="str">
        <f t="shared" si="189"/>
        <v>888432110247</v>
      </c>
      <c r="AT262" s="143" t="str">
        <f t="shared" si="190"/>
        <v>5532110247</v>
      </c>
      <c r="AU262" s="137" t="str">
        <f t="shared" si="191"/>
        <v>9932110247</v>
      </c>
      <c r="AV262" s="137">
        <f t="shared" si="192"/>
        <v>7</v>
      </c>
      <c r="AW262" s="137" t="str">
        <f t="shared" si="193"/>
        <v>7732110247</v>
      </c>
      <c r="AX262" s="147" t="str">
        <f t="shared" si="194"/>
        <v>77432110247</v>
      </c>
      <c r="AY262" s="183">
        <v>0</v>
      </c>
      <c r="AZ262" s="183">
        <v>0</v>
      </c>
      <c r="BA262" s="43" t="str">
        <f t="shared" ref="BA262:BA269" si="223">TEXT(DATE(YEAR($F$2),MONTH($F$2),1),"ГГГГ-ММ-ДД")</f>
        <v>2020-01-01</v>
      </c>
      <c r="BB262" s="43" t="str">
        <f t="shared" ref="BB262:BB269" si="224">TEXT(DATE(YEAR($F$2),MONTH($F$2)+1,0),"ГГГГ-ММ-ДД")</f>
        <v>2020-01-31</v>
      </c>
      <c r="BC262" s="148" t="s">
        <v>90</v>
      </c>
      <c r="BD262" s="131" t="str">
        <f t="shared" si="197"/>
        <v>a32110247</v>
      </c>
      <c r="BE262" s="143"/>
      <c r="BF262" s="189"/>
      <c r="BG262" s="186"/>
      <c r="BH262" s="149"/>
      <c r="BI262" s="149"/>
      <c r="BJ262" s="149"/>
      <c r="BK262" s="149"/>
      <c r="BL262" s="149"/>
      <c r="BM262" s="149"/>
      <c r="BN262" s="149"/>
      <c r="BO262" s="241" t="s">
        <v>187</v>
      </c>
      <c r="BP262" s="328">
        <v>7</v>
      </c>
      <c r="BQ262" s="242">
        <f>SUM(AF262:AF267)</f>
        <v>175000</v>
      </c>
      <c r="BR262" s="242">
        <f>BQ262*0.05</f>
        <v>8750</v>
      </c>
      <c r="BS262" s="242">
        <f>BR262</f>
        <v>8750</v>
      </c>
      <c r="BU262" s="357" t="str">
        <f ca="1">IF(((LEN(C262)&gt;0) *(C262&lt;&gt;C261)=1), "insert into x_t_contract2(TMP_ID,ID,EXTERNAL_ID,CLIENT_ID) values(s_x_t_contract2.NEXTVAL, "&amp;C262&amp;", '"&amp;D262&amp;"',"&amp;G262&amp;");","")&amp;IF(((LEN(C262)&gt;0) *(C262&lt;&gt;C261)=1), "insert into x_t_contract_collateral(TMP_ID,ID,CONTRACT2_ID,DT,IS_SIGNED) values(s_x_t_contract_collateral.NEXTVAL, "&amp;AL262&amp;", "&amp;C262&amp;", date'"&amp;E262&amp;"', date'"&amp;E262&amp;"');","")&amp;         IF(((LEN(C262)&gt;0) *(C262&lt;&gt;C261)=1),"insert into x_mv_contract_signed_attr (TMP_ID,CONTRACT_ID,COLLATERAL_ID,CODE,VALUE_DT) values (s_x_mv_contract_signed_attr.NEXTVAL, "&amp;C262&amp;", "&amp;AL262&amp;",'FINISH_DT' ,date'"&amp;F262&amp;"');","")&amp;
IF(((LEN(C262)&gt;0) *(C262&lt;&gt;C261)=1), "insert into x_mv_contract_signed_attr_hist(TMP_ID,VALUE_NUM,UPDATE_DT,CONTRACT2_ID,CODE,CL_DT,STAMP,DT) values(s_x_mv_contract_signed_attr_hist.NEXTVAL, "&amp;$E$2&amp;", date'"&amp;E262&amp;"', "&amp;C262&amp;",'FIRM',date'"&amp;E262&amp;"',"&amp;AS262&amp;",date'"&amp;E262&amp;"');","")&amp;IF(((LEN(C262)&gt;0) *(C262&lt;&gt;C261)*($G$2="opt")=1), "insert into x_mv_contract_signed_attr_hist(TMP_ID,VALUE_NUM,UPDATE_DT,CONTRACT2_ID,CODE,CL_DT,STAMP,DT) values(s_x_mv_contract_signed_attr_hist.NEXTVAL, "&amp;H262&amp;", date'"&amp;E262&amp;"', "&amp;C262&amp;",'WHOLESALE_AGENT_PREMIUM_AWARDS_SCALE_TYPE',date'"&amp;E262&amp;"',"&amp;AS262&amp;",date'"&amp;E262&amp;"');","")&amp;IF(((LEN(C262)&gt;0) *(C262&lt;&gt;C261)*($G$2="comm")=1), "insert into x_mv_contract_signed_attr(TMP_ID,VALUE_NUM,CONTRACT_ID,CODE,DT,COLLATERAL_ID) values(s_x_mv_contract_signed_attr.NEXTVAL, "&amp;H262&amp;","&amp;C262&amp;",'COMMISSION_TYPE',date'"&amp;E262&amp;"', "&amp;AL262&amp;");","")&amp;IF(((LEN(C262)&gt;0) *(C262&lt;&gt;C261)*($G$2="opt")=1), "insert into x_mv_contract_signed_attr_hist(TMP_ID,VALUE_NUM,UPDATE_DT,CONTRACT2_ID,CODE,CL_DT,STAMP,DT) values(s_x_mv_contract_signed_attr_hist.NEXTVAL, "&amp;I262&amp;", date'"&amp;E262&amp;"', "&amp;C262&amp;",'PAYMENT_TYPE',date'"&amp;E262&amp;"',"&amp;AS262&amp;",date'"&amp;E262&amp;"');","")&amp;IF(((LEN(C262)&gt;0) *(C262&lt;&gt;C261)*($G$2="comm")=1), "insert into x_mv_contract_signed_attr(TMP_ID,VALUE_NUM,CONTRACT_ID,CODE,DT,COLLATERAL_ID) values(s_x_mv_contract_signed_attr.NEXTVAL,  "&amp;I262&amp;","&amp;C262&amp;",'PAYMENT_TYPE',date'"&amp;E262&amp;"', "&amp;AL262&amp;");","")&amp;IF(LEN(BG262)&gt;0, "insert into x_mv_contract_signed_attr_hist(TMP_ID,VALUE_NUM,UPDATE_DT,CONTRACT2_ID,CODE,CL_DT,STAMP,DT) values(s_x_mv_contract_signed_attr_hist.NEXTVAL, "&amp;BG262&amp;", date'"&amp;E262&amp;"', "&amp;C262&amp;",'AR_PAYMENT_CONTROL_TYPE',date'"&amp;E262&amp;"',"&amp;AS262&amp;",date'"&amp;E262&amp;"');","")&amp;
IF(((LEN(J262)&gt;0) *(J262&lt;&gt;J261)*(N262&lt;&gt;"null")=1), "insert into x_t_invoice (TMP_ID,ID,DT, CLIENT_ID,EXTERNAL_ID,CONTRACT_ID,TOTAL_SUM,CURRENCY,DISCOUNT_TYPE,COMMISSION_TYPE,TYPE,LOYAL_CLIENTS,NDS,NDS_PCT,PERSON_ID) values (s_x_t_invoice.NEXTVAL, "&amp;J262&amp;", date'"&amp;L262&amp;"',"&amp;G262&amp;",'"&amp;K262&amp;"',"&amp;IF((LEN(C262)&gt;0),""&amp;C262&amp;"","null")&amp;","&amp;N262&amp;",'"&amp;O262&amp;"',"&amp;R262&amp;","&amp;R262&amp;",'"&amp;M262&amp;"',"&amp;AD262&amp;","&amp;P262&amp;","&amp;Q262&amp;", "&amp;AX262&amp;");","")&amp;IF(((LEN(AX262)&gt;0) *(AX262&lt;&gt;AX261)=1), "insert into x_t_person (TMP_ID,ID) values (s_x_t_person.NEXTVAL, "&amp;AX262&amp;");","")&amp;
IF(AQ262=1,"insert into x_t_extprops(TMP_ID, CLASSNAME,ATTRNAME,OBJECT_ID,VALUE_NUM) values (s_x_t_extprops.NEXTVAL, 'PersonalAccount', 'subclient_id',"&amp;AR262&amp;" , "&amp;AE262&amp;");insert into x_t_invoice_repayment(TMP_ID, INVOICE_ID,REPAYMENT_INVOICE_ID) values (s_x_t_invoice_repayment.NEXTVAL,"&amp;AR262&amp;" , "&amp;J262&amp;");","")&amp;IF(((LEN(T262)&gt;0) *(T262&lt;&gt;T261)=1), "insert into x_t_act_internal(TMP_ID,ID,DT,CLIENT_ID,INVOICE_ID,HIDDEN,AMOUNT,EXTERNAL_ID,PAYMENT_TERM_DT,IS_LOYAL,TYPE) values (s_x_t_act_internal.NEXTVAL, "&amp;T262&amp;",date'"&amp;W262&amp;"',"&amp;G262&amp;", "&amp;J262&amp;"    ,"&amp;V262&amp;",  "&amp;AC262&amp;"  ,'"&amp;U262&amp;"',"&amp;IF((LEN(X262)&gt;0),"date'"&amp;X262&amp;"'","null")&amp;", "&amp;AD262&amp;",'generic');","")&amp;
IF(((LEN(T262)&gt;0) *(Y262&lt;&gt;"null")=1),"insert into x_t_act_trans(TMP_ID, ACT_ID, CONSUME_ID, AMOUNT, AMOUNT_NDS, AMOUNT_NSP, NETTING, COMMISSION_TYPE) values (s_x_t_act_trans.NEXTVAL, "&amp;T262&amp;",  "&amp;AT262&amp;", "&amp;Y262&amp;", "&amp;Z262&amp;",  "&amp;AA262&amp;","&amp;AB262&amp;", "&amp;S262&amp;");","")&amp;
IF(((LEN(AT262)&gt;0)*(AT262&lt;&gt;AT261)=1),"insert into x_t_consume (TMP_ID, ID, PARENT_ORDER_ID) values (s_x_t_consume.NEXTVAL, "&amp;AT262&amp;",  "&amp;AU262&amp;");","")&amp;
IF(((LEN(AU262)&gt;0)*(AU262&lt;&gt;AU261))=1,"insert into x_t_order(TMP_ID, ID, SERVICE_ID, SERVICE_ORDER_ID, CLIENT_ID) values (s_x_t_order.NEXTVAL, "&amp;AU262&amp;",  "&amp;AV262&amp;",  "&amp;AW262&amp;",  "&amp;AE262&amp;" );","")&amp;IF(LEN(AI262)&gt;0,"insert into x_mv_oebs_receipts_2(TMP_ID, INVOICE_EID, SUM, DT, DOC_DATE, COMISS_DATE, PAYMENT_NUMBER, SOURCE_TYPE) values (s_x_mv_oebs_receipts_2.NEXTVAL, '"&amp;K262&amp;"', "&amp;AI262&amp;", date'"&amp;AJ262&amp;"',date'"&amp;AJ262&amp;"', null, '"&amp;AK262&amp;"' ,'PAYCASH');","")&amp;
IF(((AP262&lt;&gt;AP261)* (AP263&lt;&gt;"null")=1),"insert into x_mv_ui_contract_apex (TMP_ID,CONTRACT_ID,CONTRACT_EID,DT,FINISH_DT,CLIENT_ID,AGENCY_ID) values (s_x_mv_ui_contract_apex.NEXTVAL, "&amp;C262&amp;", '"&amp;D262&amp;"',"&amp;IF((LEN(AM262)&gt;0),"date'"&amp;AM262&amp;"'","null")&amp;", "&amp;IF((LEN(AN262)&gt;0),"date'"&amp;AN262&amp;"'","null")&amp;","&amp;AP262&amp;","&amp;G262&amp;" );","")&amp;IF(AP262&lt;&gt;"null","insert into x_mv_contract_signed_attr (TMP_ID,CONTRACT_ID,COLLATERAL_ID,CODE,KEY_NUM,COLLATERAL_DT,VALUE_NUM) values (s_x_mv_contract_signed_attr.NEXTVAL, "&amp;C262&amp;", "&amp;AL262&amp;",'BRAND_CLIENTS' , "&amp;AE262&amp;", "&amp;IF((LEN(AM262)&gt;0),"date'"&amp;AM262&amp;"'","null")&amp;",  "&amp;AO262&amp;");","")&amp;IF(LEN(BA262)&gt;0,"insert into x_yt_ar_direct_domain_stats (ID,IS_GRAY,DOMAIN,IS_BLACKLIST,SERVICE_ID,COST,BILLING_EXPORT_ID,FROM_DT,TILL_DT,SERVICE_ORDER_ID) values(s_x_yt_ar_direct_domain_stats.NEXTVAL, "&amp;AY262&amp;", '"&amp;BD262&amp;"', "&amp;AZ262&amp;","&amp;AV262&amp;","&amp;BC262&amp;","&amp;AW262&amp;",  date'"&amp;BA262&amp;"',to_date('"&amp;BB262&amp;"'||' '||'23:59:59','YYYY-MM-DD HH24:MI:SS'),"&amp;AW262&amp;");","")&amp;IF(LEN(BE262)&gt;0,"insert into x_yt_fin_docs (ID, CONTRACT_EID, AGENCY_ID, FROM_DT, RECEIVE_DT) values (s_x_yt_fin_docs.NEXTVAL, '"&amp;D262&amp;"', "&amp;G262&amp;", date'"&amp;BE262&amp;"', date'"&amp;BF262&amp;"');","")&amp; IF(((LEN(BL262)&gt;0)*(LEN(BM262)&gt;0)=1), "insert into x_mv_contract_signed_attr_hist(TMP_ID,VALUE_DT,CODE,COLLATERAL_ID,CL_DT,CONTRACT2_ID) values(s_x_mv_contract_signed_attr_hist.NEXTVAL, date'"&amp;AN262&amp;"', 'CONSOLIDATION_FINISH_DT', "&amp;AL262&amp;",date'"&amp;AM262&amp;"',"&amp;C262&amp;");insert into x_mv_contract_signed_attr_hist(TMP_ID,VALUE_NUM,CODE,COLLATERAL_ID,CL_DT,CONTRACT2_ID,KEY_NUM) values(s_x_mv_contract_signed_attr_hist.NEXTVAL, "&amp;AO262&amp;", 'LINKED_REWARD_CONTRACTS', "&amp;AL262&amp;",date'"&amp;AM262&amp;"',"&amp;C262&amp;","&amp;BL262&amp;");","")&amp; IF(((LEN(BL262)&gt;0)*(LEN(BM262)=0)=1), "insert into x_mv_contract_signed_attr_hist(TMP_ID,VALUE_NUM,CODE,COLLATERAL_ID,CL_DT,CONTRACT2_ID,KEY_NUM) values(s_x_mv_contract_signed_attr_hist.NEXTVAL, "&amp;AO262&amp;", 'LINKED_REWARD_CONTRACTS', "&amp;AL262&amp;",date'"&amp;AM262&amp;"',"&amp;C262&amp;","&amp;BL262&amp;");","")&amp;IF(LEN(BM262)&gt;0, "insert into x_mv_contract_signed_attr_hist(TMP_ID,VALUE_NUM,CL_DT,CODE,COLLATERAL_ID,CONTRACT2_ID) values(s_x_mv_contract_signed_attr_hist.NEXTVAL,"&amp;BM262&amp;", date'"&amp;AM262&amp;"','REWARD_CONSOLIDATION_PERIOD', "&amp;AL262&amp;","&amp;C262&amp;");","")&amp;IF(LEN(BN262)&gt;0, "insert into x_mv_contract_signed_attr_hist(TMP_ID,VALUE_NUM,CL_DT,CODE,COLLATERAL_ID,CONTRACT2_ID) values(s_x_mv_contract_signed_attr_hist.NEXTVAL,"&amp;BN262&amp;", date'"&amp;AM262&amp;"','REWARD_CONSOLIDATION_TYPE', "&amp;AL262&amp;","&amp;C262&amp;");","")&amp;IF(LEN(BH262)&gt;0, "insert into x_yt_loyal_domains(TMP_ID,DOMAIN,PERIOD) values(s_x_yt_loyal_domains.NEXTVAL,'"&amp;BD262&amp;"', date'"&amp;BI262&amp;"');","")&amp;IF(LEN(BJ262)&gt;0, "insert into x_yt_new_domains(TMP_ID,DOMAIN,PERIOD) values(s_x_yt_new_domains.NEXTVAL,'"&amp;BD262&amp;"', date'"&amp;BK262&amp;"');","")</f>
        <v>insert into x_t_contract2(TMP_ID,ID,EXTERNAL_ID,CLIENT_ID) values(s_x_t_contract2.NEXTVAL, 1210000054, '1210000054/20',21210000054);insert into x_t_contract_collateral(TMP_ID,ID,CONTRACT2_ID,DT,IS_SIGNED) values(s_x_t_contract_collateral.NEXTVAL, 12100000541, 1210000054, date'2020-01-01', date'2020-01-01');insert into x_mv_contract_signed_attr (TMP_ID,CONTRACT_ID,COLLATERAL_ID,CODE,VALUE_DT) values (s_x_mv_contract_signed_attr.NEXTVAL, 1210000054, 12100000541,'FINISH_DT' ,date'2021-01-01');insert into x_mv_contract_signed_attr_hist(TMP_ID,VALUE_NUM,UPDATE_DT,CONTRACT2_ID,CODE,CL_DT,STAMP,DT) values(s_x_mv_contract_signed_attr_hist.NEXTVAL, 1, date'2020-01-01', 1210000054,'FIRM',date'2020-01-01',888432110247,date'2020-01-01');insert into x_mv_contract_signed_attr_hist(TMP_ID,VALUE_NUM,UPDATE_DT,CONTRACT2_ID,CODE,CL_DT,STAMP,DT) values(s_x_mv_contract_signed_attr_hist.NEXTVAL, 2, date'2020-01-01', 1210000054,'WHOLESALE_AGENT_PREMIUM_AWARDS_SCALE_TYPE',date'2020-01-01',888432110247,date'2020-01-01');insert into x_mv_contract_signed_attr_hist(TMP_ID,VALUE_NUM,UPDATE_DT,CONTRACT2_ID,CODE,CL_DT,STAMP,DT) values(s_x_mv_contract_signed_attr_hist.NEXTVAL, 3, date'2020-01-01', 1210000054,'PAYMENT_TYPE',date'2020-01-01',888432110247,date'2020-01-01');insert into x_t_invoice (TMP_ID,ID,DT, CLIENT_ID,EXTERNAL_ID,CONTRACT_ID,TOTAL_SUM,CURRENCY,DISCOUNT_TYPE,COMMISSION_TYPE,TYPE,LOYAL_CLIENTS,NDS,NDS_PCT,PERSON_ID) values (s_x_t_invoice.NEXTVAL, 32110247, date'2020-01-01',21210000054,'Б-32110247-1',1210000054,40000,'RUR',7,7,'y_invoice',0,1,20, 77432110247);insert into x_t_person (TMP_ID,ID) values (s_x_t_person.NEXTVAL, 77432110247);insert into x_t_act_internal(TMP_ID,ID,DT,CLIENT_ID,INVOICE_ID,HIDDEN,AMOUNT,EXTERNAL_ID,PAYMENT_TERM_DT,IS_LOYAL,TYPE) values (s_x_t_act_internal.NEXTVAL, 4321102471,date'2020-01-01',21210000054, 32110247    ,1,  40000  ,'43211024711',null, 0,'generic');insert into x_t_act_trans(TMP_ID, ACT_ID, CONSUME_ID, AMOUNT, AMOUNT_NDS, AMOUNT_NSP, NETTING, COMMISSION_TYPE) values (s_x_t_act_trans.NEXTVAL, 4321102471,  5532110247, 40000, 6666.66666666666,  0,null, 7);insert into x_t_consume (TMP_ID, ID, PARENT_ORDER_ID) values (s_x_t_consume.NEXTVAL, 5532110247,  9932110247);insert into x_t_order(TMP_ID, ID, SERVICE_ID, SERVICE_ORDER_ID, CLIENT_ID) values (s_x_t_order.NEXTVAL, 9932110247,  7,  7732110247,  432110247 );insert into x_mv_oebs_receipts_2(TMP_ID, INVOICE_EID, SUM, DT, DOC_DATE, COMISS_DATE, PAYMENT_NUMBER, SOURCE_TYPE) values (s_x_mv_oebs_receipts_2.NEXTVAL, 'Б-32110247-1', 40000, date'2020-01-31',date'2020-01-31', null, '888432110247' ,'PAYCASH');insert into x_mv_ui_contract_apex (TMP_ID,CONTRACT_ID,CONTRACT_EID,DT,FINISH_DT,CLIENT_ID,AGENCY_ID) values (s_x_mv_ui_contract_apex.NEXTVAL, 1210000054, '1210000054/20',date'2020-01-01', date'2020-01-31',99432110247,21210000054 );insert into x_mv_contract_signed_attr (TMP_ID,CONTRACT_ID,COLLATERAL_ID,CODE,KEY_NUM,COLLATERAL_DT,VALUE_NUM) values (s_x_mv_contract_signed_attr.NEXTVAL, 1210000054, 12100000541,'BRAND_CLIENTS' , 432110247, date'2020-01-01',  1);insert into x_yt_ar_direct_domain_stats (ID,IS_GRAY,DOMAIN,IS_BLACKLIST,SERVICE_ID,COST,BILLING_EXPORT_ID,FROM_DT,TILL_DT,SERVICE_ORDER_ID) values(s_x_yt_ar_direct_domain_stats.NEXTVAL, 0, 'a32110247', 0,7,3330000000,7732110247,  date'2020-01-01',to_date('2020-01-31'||' '||'23:59:59','YYYY-MM-DD HH24:MI:SS'),7732110247);</v>
      </c>
    </row>
    <row r="263" spans="1:73" s="195" customFormat="1" x14ac:dyDescent="0.35">
      <c r="A263" s="127">
        <v>54</v>
      </c>
      <c r="B263" s="178"/>
      <c r="C263" s="129" t="str">
        <f t="shared" si="172"/>
        <v>1210000054</v>
      </c>
      <c r="D263" s="129" t="str">
        <f t="shared" si="173"/>
        <v>1210000054/20</v>
      </c>
      <c r="E263" s="130" t="str">
        <f t="shared" si="174"/>
        <v>2020-01-01</v>
      </c>
      <c r="F263" s="130" t="str">
        <f t="shared" si="175"/>
        <v>2021-01-01</v>
      </c>
      <c r="G263" s="131" t="str">
        <f t="shared" si="176"/>
        <v>21210000054</v>
      </c>
      <c r="H263" s="132">
        <f t="shared" si="218"/>
        <v>2</v>
      </c>
      <c r="I263" s="133">
        <v>3</v>
      </c>
      <c r="J263" s="134">
        <f t="shared" si="199"/>
        <v>32110248</v>
      </c>
      <c r="K263" s="129" t="str">
        <f t="shared" si="177"/>
        <v>Б-32110248-1</v>
      </c>
      <c r="L263" s="130" t="str">
        <f t="shared" si="219"/>
        <v>2020-01-01</v>
      </c>
      <c r="M263" s="129" t="s">
        <v>87</v>
      </c>
      <c r="N263" s="135">
        <f t="shared" si="179"/>
        <v>110000</v>
      </c>
      <c r="O263" s="129" t="s">
        <v>88</v>
      </c>
      <c r="P263" s="133">
        <v>1</v>
      </c>
      <c r="Q263" s="129">
        <v>20</v>
      </c>
      <c r="R263" s="219">
        <f t="shared" si="220"/>
        <v>7</v>
      </c>
      <c r="S263" s="219">
        <v>7</v>
      </c>
      <c r="T263" s="134" t="str">
        <f t="shared" si="180"/>
        <v>4321102481</v>
      </c>
      <c r="U263" s="137" t="str">
        <f t="shared" si="181"/>
        <v>43211024811</v>
      </c>
      <c r="V263" s="129">
        <v>1</v>
      </c>
      <c r="W263" s="130" t="str">
        <f t="shared" ca="1" si="221"/>
        <v>2020-01-01</v>
      </c>
      <c r="X263" s="129"/>
      <c r="Y263" s="139">
        <v>110000</v>
      </c>
      <c r="Z263" s="139">
        <f t="shared" si="169"/>
        <v>18333.333333333328</v>
      </c>
      <c r="AA263" s="42">
        <v>0</v>
      </c>
      <c r="AB263" s="186" t="s">
        <v>89</v>
      </c>
      <c r="AC263" s="185">
        <f t="shared" si="183"/>
        <v>110000</v>
      </c>
      <c r="AD263" s="45">
        <v>0</v>
      </c>
      <c r="AE263" s="255" t="str">
        <f t="shared" si="184"/>
        <v>432110248</v>
      </c>
      <c r="AF263" s="187">
        <f t="shared" si="203"/>
        <v>91666.666666666672</v>
      </c>
      <c r="AG263" s="240"/>
      <c r="AH263" s="58">
        <f t="shared" si="185"/>
        <v>91666.666666666672</v>
      </c>
      <c r="AI263" s="60">
        <f t="shared" si="207"/>
        <v>110000</v>
      </c>
      <c r="AJ263" s="49" t="str">
        <f t="shared" si="222"/>
        <v>2020-01-31</v>
      </c>
      <c r="AK263" s="189" t="str">
        <f t="shared" si="187"/>
        <v>888432110248</v>
      </c>
      <c r="AL263" s="45" t="str">
        <f t="shared" si="188"/>
        <v>12100000541</v>
      </c>
      <c r="AM263" s="256" t="str">
        <f>TEXT(DATE(YEAR($F$2),MONTH($F$2),1),"ГГГГ-ММ-ДД")</f>
        <v>2020-01-01</v>
      </c>
      <c r="AN263" s="256" t="str">
        <f>TEXT(DATE(YEAR($F$2),MONTH($F$2)+1,0),"ГГГГ-ММ-ДД")</f>
        <v>2020-01-31</v>
      </c>
      <c r="AO263" s="102">
        <v>1</v>
      </c>
      <c r="AP263" s="102" t="str">
        <f>AP262</f>
        <v>99432110247</v>
      </c>
      <c r="AQ263" s="45"/>
      <c r="AR263" s="45"/>
      <c r="AS263" s="146" t="str">
        <f t="shared" si="189"/>
        <v>888432110248</v>
      </c>
      <c r="AT263" s="143" t="str">
        <f t="shared" si="190"/>
        <v>5532110248</v>
      </c>
      <c r="AU263" s="137" t="str">
        <f t="shared" si="191"/>
        <v>9932110248</v>
      </c>
      <c r="AV263" s="137">
        <f t="shared" si="192"/>
        <v>7</v>
      </c>
      <c r="AW263" s="137" t="str">
        <f t="shared" si="193"/>
        <v>7732110248</v>
      </c>
      <c r="AX263" s="147" t="str">
        <f t="shared" si="194"/>
        <v>77432110248</v>
      </c>
      <c r="AY263" s="183">
        <v>0</v>
      </c>
      <c r="AZ263" s="183">
        <v>0</v>
      </c>
      <c r="BA263" s="43" t="str">
        <f t="shared" si="223"/>
        <v>2020-01-01</v>
      </c>
      <c r="BB263" s="43" t="str">
        <f t="shared" si="224"/>
        <v>2020-01-31</v>
      </c>
      <c r="BC263" s="148" t="s">
        <v>90</v>
      </c>
      <c r="BD263" s="131" t="str">
        <f t="shared" si="197"/>
        <v>a32110248</v>
      </c>
      <c r="BE263" s="143"/>
      <c r="BF263" s="189"/>
      <c r="BG263" s="186"/>
      <c r="BH263" s="149"/>
      <c r="BI263" s="149"/>
      <c r="BJ263" s="149"/>
      <c r="BK263" s="149"/>
      <c r="BL263" s="149"/>
      <c r="BM263" s="149"/>
      <c r="BN263" s="149"/>
      <c r="BO263" s="243" t="s">
        <v>180</v>
      </c>
      <c r="BP263" s="328">
        <v>1</v>
      </c>
      <c r="BQ263" s="242">
        <f>AF268</f>
        <v>16666.666666666668</v>
      </c>
      <c r="BR263" s="242">
        <f>BQ263*0.13</f>
        <v>2166.666666666667</v>
      </c>
      <c r="BS263" s="242">
        <f>BR263</f>
        <v>2166.666666666667</v>
      </c>
      <c r="BU263" s="357" t="str">
        <f t="shared" ref="BU263:BU293" ca="1" si="225">IF(((LEN(C263)&gt;0) *(C263&lt;&gt;C262)=1), "insert into x_t_contract2(TMP_ID,ID,EXTERNAL_ID,CLIENT_ID) values(s_x_t_contract2.NEXTVAL, "&amp;C263&amp;", '"&amp;D263&amp;"',"&amp;G263&amp;");","")&amp;IF(((LEN(C263)&gt;0) *(C263&lt;&gt;C262)=1), "insert into x_t_contract_collateral(TMP_ID,ID,CONTRACT2_ID,DT,IS_SIGNED) values(s_x_t_contract_collateral.NEXTVAL, "&amp;AL263&amp;", "&amp;C263&amp;", date'"&amp;E263&amp;"', date'"&amp;E263&amp;"');","")&amp;         IF(((LEN(C263)&gt;0) *(C263&lt;&gt;C262)=1),"insert into x_mv_contract_signed_attr (TMP_ID,CONTRACT_ID,COLLATERAL_ID,CODE,VALUE_DT) values (s_x_mv_contract_signed_attr.NEXTVAL, "&amp;C263&amp;", "&amp;AL263&amp;",'FINISH_DT' ,date'"&amp;F263&amp;"');","")&amp;
IF(((LEN(C263)&gt;0) *(C263&lt;&gt;C262)=1), "insert into x_mv_contract_signed_attr_hist(TMP_ID,VALUE_NUM,UPDATE_DT,CONTRACT2_ID,CODE,CL_DT,STAMP,DT) values(s_x_mv_contract_signed_attr_hist.NEXTVAL, "&amp;$E$2&amp;", date'"&amp;E263&amp;"', "&amp;C263&amp;",'FIRM',date'"&amp;E263&amp;"',"&amp;AS263&amp;",date'"&amp;E263&amp;"');","")&amp;IF(((LEN(C263)&gt;0) *(C263&lt;&gt;C262)*($G$2="opt")=1), "insert into x_mv_contract_signed_attr_hist(TMP_ID,VALUE_NUM,UPDATE_DT,CONTRACT2_ID,CODE,CL_DT,STAMP,DT) values(s_x_mv_contract_signed_attr_hist.NEXTVAL, "&amp;H263&amp;", date'"&amp;E263&amp;"', "&amp;C263&amp;",'WHOLESALE_AGENT_PREMIUM_AWARDS_SCALE_TYPE',date'"&amp;E263&amp;"',"&amp;AS263&amp;",date'"&amp;E263&amp;"');","")&amp;IF(((LEN(C263)&gt;0) *(C263&lt;&gt;C262)*($G$2="comm")=1), "insert into x_mv_contract_signed_attr(TMP_ID,VALUE_NUM,CONTRACT_ID,CODE,DT,COLLATERAL_ID) values(s_x_mv_contract_signed_attr.NEXTVAL, "&amp;H263&amp;","&amp;C263&amp;",'COMMISSION_TYPE',date'"&amp;E263&amp;"', "&amp;AL263&amp;");","")&amp;IF(((LEN(C263)&gt;0) *(C263&lt;&gt;C262)*($G$2="opt")=1), "insert into x_mv_contract_signed_attr_hist(TMP_ID,VALUE_NUM,UPDATE_DT,CONTRACT2_ID,CODE,CL_DT,STAMP,DT) values(s_x_mv_contract_signed_attr_hist.NEXTVAL, "&amp;I263&amp;", date'"&amp;E263&amp;"', "&amp;C263&amp;",'PAYMENT_TYPE',date'"&amp;E263&amp;"',"&amp;AS263&amp;",date'"&amp;E263&amp;"');","")&amp;IF(((LEN(C263)&gt;0) *(C263&lt;&gt;C262)*($G$2="comm")=1), "insert into x_mv_contract_signed_attr(TMP_ID,VALUE_NUM,CONTRACT_ID,CODE,DT,COLLATERAL_ID) values(s_x_mv_contract_signed_attr.NEXTVAL,  "&amp;I263&amp;","&amp;C263&amp;",'PAYMENT_TYPE',date'"&amp;E263&amp;"', "&amp;AL263&amp;");","")&amp;IF(LEN(BG263)&gt;0, "insert into x_mv_contract_signed_attr_hist(TMP_ID,VALUE_NUM,UPDATE_DT,CONTRACT2_ID,CODE,CL_DT,STAMP,DT) values(s_x_mv_contract_signed_attr_hist.NEXTVAL, "&amp;BG263&amp;", date'"&amp;E263&amp;"', "&amp;C263&amp;",'AR_PAYMENT_CONTROL_TYPE',date'"&amp;E263&amp;"',"&amp;AS263&amp;",date'"&amp;E263&amp;"');","")&amp;
IF(((LEN(J263)&gt;0) *(J263&lt;&gt;J262)*(N263&lt;&gt;"null")=1), "insert into x_t_invoice (TMP_ID,ID,DT, CLIENT_ID,EXTERNAL_ID,CONTRACT_ID,TOTAL_SUM,CURRENCY,DISCOUNT_TYPE,COMMISSION_TYPE,TYPE,LOYAL_CLIENTS,NDS,NDS_PCT,PERSON_ID) values (s_x_t_invoice.NEXTVAL, "&amp;J263&amp;", date'"&amp;L263&amp;"',"&amp;G263&amp;",'"&amp;K263&amp;"',"&amp;IF((LEN(C263)&gt;0),""&amp;C263&amp;"","null")&amp;","&amp;N263&amp;",'"&amp;O263&amp;"',"&amp;R263&amp;","&amp;R263&amp;",'"&amp;M263&amp;"',"&amp;AD263&amp;","&amp;P263&amp;","&amp;Q263&amp;", "&amp;AX263&amp;");","")&amp;IF(((LEN(AX263)&gt;0) *(AX263&lt;&gt;AX262)=1), "insert into x_t_person (TMP_ID,ID) values (s_x_t_person.NEXTVAL, "&amp;AX263&amp;");","")&amp;
IF(AQ263=1,"insert into x_t_extprops(TMP_ID, CLASSNAME,ATTRNAME,OBJECT_ID,VALUE_NUM) values (s_x_t_extprops.NEXTVAL, 'PersonalAccount', 'subclient_id',"&amp;AR263&amp;" , "&amp;AE263&amp;");insert into x_t_invoice_repayment(TMP_ID, INVOICE_ID,REPAYMENT_INVOICE_ID) values (s_x_t_invoice_repayment.NEXTVAL,"&amp;AR263&amp;" , "&amp;J263&amp;");","")&amp;IF(((LEN(T263)&gt;0) *(T263&lt;&gt;T262)=1), "insert into x_t_act_internal(TMP_ID,ID,DT,CLIENT_ID,INVOICE_ID,HIDDEN,AMOUNT,EXTERNAL_ID,PAYMENT_TERM_DT,IS_LOYAL,TYPE) values (s_x_t_act_internal.NEXTVAL, "&amp;T263&amp;",date'"&amp;W263&amp;"',"&amp;G263&amp;", "&amp;J263&amp;"    ,"&amp;V263&amp;",  "&amp;AC263&amp;"  ,'"&amp;U263&amp;"',"&amp;IF((LEN(X263)&gt;0),"date'"&amp;X263&amp;"'","null")&amp;", "&amp;AD263&amp;",'generic');","")&amp;
IF(((LEN(T263)&gt;0) *(Y263&lt;&gt;"null")=1),"insert into x_t_act_trans(TMP_ID, ACT_ID, CONSUME_ID, AMOUNT, AMOUNT_NDS, AMOUNT_NSP, NETTING, COMMISSION_TYPE) values (s_x_t_act_trans.NEXTVAL, "&amp;T263&amp;",  "&amp;AT263&amp;", "&amp;Y263&amp;", "&amp;Z263&amp;",  "&amp;AA263&amp;","&amp;AB263&amp;", "&amp;S263&amp;");","")&amp;
IF(((LEN(AT263)&gt;0)*(AT263&lt;&gt;AT262)=1),"insert into x_t_consume (TMP_ID, ID, PARENT_ORDER_ID) values (s_x_t_consume.NEXTVAL, "&amp;AT263&amp;",  "&amp;AU263&amp;");","")&amp;
IF(((LEN(AU263)&gt;0)*(AU263&lt;&gt;AU262))=1,"insert into x_t_order(TMP_ID, ID, SERVICE_ID, SERVICE_ORDER_ID, CLIENT_ID) values (s_x_t_order.NEXTVAL, "&amp;AU263&amp;",  "&amp;AV263&amp;",  "&amp;AW263&amp;",  "&amp;AE263&amp;" );","")&amp;IF(LEN(AI263)&gt;0,"insert into x_mv_oebs_receipts_2(TMP_ID, INVOICE_EID, SUM, DT, DOC_DATE, COMISS_DATE, PAYMENT_NUMBER, SOURCE_TYPE) values (s_x_mv_oebs_receipts_2.NEXTVAL, '"&amp;K263&amp;"', "&amp;AI263&amp;", date'"&amp;AJ263&amp;"',date'"&amp;AJ263&amp;"', null, '"&amp;AK263&amp;"' ,'PAYCASH');","")&amp;
IF(((AP263&lt;&gt;AP262)* (AP264&lt;&gt;"null")=1),"insert into x_mv_ui_contract_apex (TMP_ID,CONTRACT_ID,CONTRACT_EID,DT,FINISH_DT,CLIENT_ID,AGENCY_ID) values (s_x_mv_ui_contract_apex.NEXTVAL, "&amp;C263&amp;", '"&amp;D263&amp;"',"&amp;IF((LEN(AM263)&gt;0),"date'"&amp;AM263&amp;"'","null")&amp;", "&amp;IF((LEN(AN263)&gt;0),"date'"&amp;AN263&amp;"'","null")&amp;","&amp;AP263&amp;","&amp;G263&amp;" );","")&amp;IF(AP263&lt;&gt;"null","insert into x_mv_contract_signed_attr (TMP_ID,CONTRACT_ID,COLLATERAL_ID,CODE,KEY_NUM,COLLATERAL_DT,VALUE_NUM) values (s_x_mv_contract_signed_attr.NEXTVAL, "&amp;C263&amp;", "&amp;AL263&amp;",'BRAND_CLIENTS' , "&amp;AE263&amp;", "&amp;IF((LEN(AM263)&gt;0),"date'"&amp;AM263&amp;"'","null")&amp;",  "&amp;AO263&amp;");","")&amp;IF(LEN(BA263)&gt;0,"insert into x_yt_ar_direct_domain_stats (ID,IS_GRAY,DOMAIN,IS_BLACKLIST,SERVICE_ID,COST,BILLING_EXPORT_ID,FROM_DT,TILL_DT,SERVICE_ORDER_ID) values(s_x_yt_ar_direct_domain_stats.NEXTVAL, "&amp;AY263&amp;", '"&amp;BD263&amp;"', "&amp;AZ263&amp;","&amp;AV263&amp;","&amp;BC263&amp;","&amp;AW263&amp;",  date'"&amp;BA263&amp;"',to_date('"&amp;BB263&amp;"'||' '||'23:59:59','YYYY-MM-DD HH24:MI:SS'),"&amp;AW263&amp;");","")&amp;IF(LEN(BE263)&gt;0,"insert into x_yt_fin_docs (ID, CONTRACT_EID, AGENCY_ID, FROM_DT, RECEIVE_DT) values (s_x_yt_fin_docs.NEXTVAL, '"&amp;D263&amp;"', "&amp;G263&amp;", date'"&amp;BE263&amp;"', date'"&amp;BF263&amp;"');","")&amp; IF(((LEN(BL263)&gt;0)*(LEN(BM263)&gt;0)=1), "insert into x_mv_contract_signed_attr_hist(TMP_ID,VALUE_DT,CODE,COLLATERAL_ID,CL_DT,CONTRACT2_ID) values(s_x_mv_contract_signed_attr_hist.NEXTVAL, date'"&amp;AN263&amp;"', 'CONSOLIDATION_FINISH_DT', "&amp;AL263&amp;",date'"&amp;AM263&amp;"',"&amp;C263&amp;");insert into x_mv_contract_signed_attr_hist(TMP_ID,VALUE_NUM,CODE,COLLATERAL_ID,CL_DT,CONTRACT2_ID,KEY_NUM) values(s_x_mv_contract_signed_attr_hist.NEXTVAL, "&amp;AO263&amp;", 'LINKED_REWARD_CONTRACTS', "&amp;AL263&amp;",date'"&amp;AM263&amp;"',"&amp;C263&amp;","&amp;BL263&amp;");","")&amp; IF(((LEN(BL263)&gt;0)*(LEN(BM263)=0)=1), "insert into x_mv_contract_signed_attr_hist(TMP_ID,VALUE_NUM,CODE,COLLATERAL_ID,CL_DT,CONTRACT2_ID,KEY_NUM) values(s_x_mv_contract_signed_attr_hist.NEXTVAL, "&amp;AO263&amp;", 'LINKED_REWARD_CONTRACTS', "&amp;AL263&amp;",date'"&amp;AM263&amp;"',"&amp;C263&amp;","&amp;BL263&amp;");","")&amp;IF(LEN(BM263)&gt;0, "insert into x_mv_contract_signed_attr_hist(TMP_ID,VALUE_NUM,CL_DT,CODE,COLLATERAL_ID,CONTRACT2_ID) values(s_x_mv_contract_signed_attr_hist.NEXTVAL,"&amp;BM263&amp;", date'"&amp;AM263&amp;"','REWARD_CONSOLIDATION_PERIOD', "&amp;AL263&amp;","&amp;C263&amp;");","")&amp;IF(LEN(BN263)&gt;0, "insert into x_mv_contract_signed_attr_hist(TMP_ID,VALUE_NUM,CL_DT,CODE,COLLATERAL_ID,CONTRACT2_ID) values(s_x_mv_contract_signed_attr_hist.NEXTVAL,"&amp;BN263&amp;", date'"&amp;AM263&amp;"','REWARD_CONSOLIDATION_TYPE', "&amp;AL263&amp;","&amp;C263&amp;");","")&amp;IF(LEN(BH263)&gt;0, "insert into x_yt_loyal_domains(TMP_ID,DOMAIN,PERIOD) values(s_x_yt_loyal_domains.NEXTVAL,'"&amp;BD263&amp;"', date'"&amp;BI263&amp;"');","")&amp;IF(LEN(BJ263)&gt;0, "insert into x_yt_new_domains(TMP_ID,DOMAIN,PERIOD) values(s_x_yt_new_domains.NEXTVAL,'"&amp;BD263&amp;"', date'"&amp;BK263&amp;"');","")</f>
        <v>insert into x_t_invoice (TMP_ID,ID,DT, CLIENT_ID,EXTERNAL_ID,CONTRACT_ID,TOTAL_SUM,CURRENCY,DISCOUNT_TYPE,COMMISSION_TYPE,TYPE,LOYAL_CLIENTS,NDS,NDS_PCT,PERSON_ID) values (s_x_t_invoice.NEXTVAL, 32110248, date'2020-01-01',21210000054,'Б-32110248-1',1210000054,110000,'RUR',7,7,'y_invoice',0,1,20, 77432110248);insert into x_t_person (TMP_ID,ID) values (s_x_t_person.NEXTVAL, 77432110248);insert into x_t_act_internal(TMP_ID,ID,DT,CLIENT_ID,INVOICE_ID,HIDDEN,AMOUNT,EXTERNAL_ID,PAYMENT_TERM_DT,IS_LOYAL,TYPE) values (s_x_t_act_internal.NEXTVAL, 4321102481,date'2020-01-01',21210000054, 32110248    ,1,  110000  ,'43211024811',null, 0,'generic');insert into x_t_act_trans(TMP_ID, ACT_ID, CONSUME_ID, AMOUNT, AMOUNT_NDS, AMOUNT_NSP, NETTING, COMMISSION_TYPE) values (s_x_t_act_trans.NEXTVAL, 4321102481,  5532110248, 110000, 18333.3333333333,  0,null, 7);insert into x_t_consume (TMP_ID, ID, PARENT_ORDER_ID) values (s_x_t_consume.NEXTVAL, 5532110248,  9932110248);insert into x_t_order(TMP_ID, ID, SERVICE_ID, SERVICE_ORDER_ID, CLIENT_ID) values (s_x_t_order.NEXTVAL, 9932110248,  7,  7732110248,  432110248 );insert into x_mv_oebs_receipts_2(TMP_ID, INVOICE_EID, SUM, DT, DOC_DATE, COMISS_DATE, PAYMENT_NUMBER, SOURCE_TYPE) values (s_x_mv_oebs_receipts_2.NEXTVAL, 'Б-32110248-1', 110000, date'2020-01-31',date'2020-01-31', null, '888432110248' ,'PAYCASH');insert into x_mv_contract_signed_attr (TMP_ID,CONTRACT_ID,COLLATERAL_ID,CODE,KEY_NUM,COLLATERAL_DT,VALUE_NUM) values (s_x_mv_contract_signed_attr.NEXTVAL, 1210000054, 12100000541,'BRAND_CLIENTS' , 432110248, date'2020-01-01',  1);insert into x_yt_ar_direct_domain_stats (ID,IS_GRAY,DOMAIN,IS_BLACKLIST,SERVICE_ID,COST,BILLING_EXPORT_ID,FROM_DT,TILL_DT,SERVICE_ORDER_ID) values(s_x_yt_ar_direct_domain_stats.NEXTVAL, 0, 'a32110248', 0,7,3330000000,7732110248,  date'2020-01-01',to_date('2020-01-31'||' '||'23:59:59','YYYY-MM-DD HH24:MI:SS'),7732110248);</v>
      </c>
    </row>
    <row r="264" spans="1:73" s="195" customFormat="1" x14ac:dyDescent="0.35">
      <c r="A264" s="127">
        <v>54</v>
      </c>
      <c r="B264" s="178"/>
      <c r="C264" s="129" t="str">
        <f t="shared" si="172"/>
        <v>1210000054</v>
      </c>
      <c r="D264" s="129" t="str">
        <f t="shared" si="173"/>
        <v>1210000054/20</v>
      </c>
      <c r="E264" s="130" t="str">
        <f t="shared" si="174"/>
        <v>2020-01-01</v>
      </c>
      <c r="F264" s="130" t="str">
        <f t="shared" si="175"/>
        <v>2021-01-01</v>
      </c>
      <c r="G264" s="131" t="str">
        <f t="shared" si="176"/>
        <v>21210000054</v>
      </c>
      <c r="H264" s="132">
        <f t="shared" si="218"/>
        <v>2</v>
      </c>
      <c r="I264" s="133">
        <v>3</v>
      </c>
      <c r="J264" s="134">
        <f t="shared" si="199"/>
        <v>32110249</v>
      </c>
      <c r="K264" s="129" t="str">
        <f t="shared" si="177"/>
        <v>Б-32110249-1</v>
      </c>
      <c r="L264" s="130" t="str">
        <f t="shared" si="219"/>
        <v>2020-01-01</v>
      </c>
      <c r="M264" s="129" t="s">
        <v>87</v>
      </c>
      <c r="N264" s="135">
        <f t="shared" si="179"/>
        <v>10000</v>
      </c>
      <c r="O264" s="129" t="s">
        <v>88</v>
      </c>
      <c r="P264" s="133">
        <v>1</v>
      </c>
      <c r="Q264" s="129">
        <v>20</v>
      </c>
      <c r="R264" s="219">
        <f t="shared" si="220"/>
        <v>7</v>
      </c>
      <c r="S264" s="219">
        <v>7</v>
      </c>
      <c r="T264" s="134" t="str">
        <f t="shared" si="180"/>
        <v>4321102491</v>
      </c>
      <c r="U264" s="137" t="str">
        <f t="shared" si="181"/>
        <v>43211024911</v>
      </c>
      <c r="V264" s="129">
        <v>1</v>
      </c>
      <c r="W264" s="130" t="str">
        <f t="shared" ca="1" si="221"/>
        <v>2020-01-05</v>
      </c>
      <c r="X264" s="129"/>
      <c r="Y264" s="139">
        <v>10000</v>
      </c>
      <c r="Z264" s="139">
        <f t="shared" ref="Z264:Z269" si="226">Y264-(Y264/1.2)</f>
        <v>1666.6666666666661</v>
      </c>
      <c r="AA264" s="42">
        <v>0</v>
      </c>
      <c r="AB264" s="186" t="s">
        <v>89</v>
      </c>
      <c r="AC264" s="185">
        <f t="shared" si="183"/>
        <v>10000</v>
      </c>
      <c r="AD264" s="45">
        <v>0</v>
      </c>
      <c r="AE264" s="52" t="str">
        <f>4&amp;J264</f>
        <v>432110249</v>
      </c>
      <c r="AF264" s="187">
        <f t="shared" si="203"/>
        <v>8333.3333333333339</v>
      </c>
      <c r="AG264" s="240"/>
      <c r="AH264" s="58">
        <f t="shared" si="185"/>
        <v>8333.3333333333339</v>
      </c>
      <c r="AI264" s="60">
        <f t="shared" si="207"/>
        <v>10000</v>
      </c>
      <c r="AJ264" s="49" t="str">
        <f t="shared" si="222"/>
        <v>2020-01-31</v>
      </c>
      <c r="AK264" s="189" t="str">
        <f t="shared" si="187"/>
        <v>888432110249</v>
      </c>
      <c r="AL264" s="45" t="str">
        <f t="shared" si="188"/>
        <v>12100000541</v>
      </c>
      <c r="AM264" s="190"/>
      <c r="AN264" s="190"/>
      <c r="AO264" s="45" t="s">
        <v>89</v>
      </c>
      <c r="AP264" s="145" t="s">
        <v>89</v>
      </c>
      <c r="AQ264" s="45"/>
      <c r="AR264" s="45"/>
      <c r="AS264" s="146" t="str">
        <f t="shared" si="189"/>
        <v>888432110249</v>
      </c>
      <c r="AT264" s="143" t="str">
        <f t="shared" si="190"/>
        <v>5532110249</v>
      </c>
      <c r="AU264" s="137" t="str">
        <f t="shared" si="191"/>
        <v>9932110249</v>
      </c>
      <c r="AV264" s="137">
        <f t="shared" si="192"/>
        <v>7</v>
      </c>
      <c r="AW264" s="137" t="str">
        <f t="shared" si="193"/>
        <v>7732110249</v>
      </c>
      <c r="AX264" s="147" t="str">
        <f t="shared" si="194"/>
        <v>77432110249</v>
      </c>
      <c r="AY264" s="183">
        <v>0</v>
      </c>
      <c r="AZ264" s="183">
        <v>0</v>
      </c>
      <c r="BA264" s="43" t="str">
        <f t="shared" si="223"/>
        <v>2020-01-01</v>
      </c>
      <c r="BB264" s="43" t="str">
        <f t="shared" si="224"/>
        <v>2020-01-31</v>
      </c>
      <c r="BC264" s="148" t="s">
        <v>90</v>
      </c>
      <c r="BD264" s="131" t="str">
        <f t="shared" si="197"/>
        <v>a32110249</v>
      </c>
      <c r="BE264" s="143"/>
      <c r="BF264" s="189"/>
      <c r="BG264" s="186"/>
      <c r="BH264" s="149"/>
      <c r="BI264" s="149"/>
      <c r="BJ264" s="149"/>
      <c r="BK264" s="149"/>
      <c r="BL264" s="149"/>
      <c r="BM264" s="149"/>
      <c r="BN264" s="149"/>
      <c r="BO264" s="243" t="s">
        <v>188</v>
      </c>
      <c r="BP264" s="328">
        <v>37</v>
      </c>
      <c r="BQ264" s="242">
        <f>AF269</f>
        <v>16666.666666666668</v>
      </c>
      <c r="BR264" s="242">
        <f>BQ264*0.11</f>
        <v>1833.3333333333335</v>
      </c>
      <c r="BS264" s="242">
        <f>BR264</f>
        <v>1833.3333333333335</v>
      </c>
      <c r="BU264" s="357" t="str">
        <f t="shared" ca="1" si="225"/>
        <v>insert into x_t_invoice (TMP_ID,ID,DT, CLIENT_ID,EXTERNAL_ID,CONTRACT_ID,TOTAL_SUM,CURRENCY,DISCOUNT_TYPE,COMMISSION_TYPE,TYPE,LOYAL_CLIENTS,NDS,NDS_PCT,PERSON_ID) values (s_x_t_invoice.NEXTVAL, 32110249, date'2020-01-01',21210000054,'Б-32110249-1',1210000054,10000,'RUR',7,7,'y_invoice',0,1,20, 77432110249);insert into x_t_person (TMP_ID,ID) values (s_x_t_person.NEXTVAL, 77432110249);insert into x_t_act_internal(TMP_ID,ID,DT,CLIENT_ID,INVOICE_ID,HIDDEN,AMOUNT,EXTERNAL_ID,PAYMENT_TERM_DT,IS_LOYAL,TYPE) values (s_x_t_act_internal.NEXTVAL, 4321102491,date'2020-01-05',21210000054, 32110249    ,1,  10000  ,'43211024911',null, 0,'generic');insert into x_t_act_trans(TMP_ID, ACT_ID, CONSUME_ID, AMOUNT, AMOUNT_NDS, AMOUNT_NSP, NETTING, COMMISSION_TYPE) values (s_x_t_act_trans.NEXTVAL, 4321102491,  5532110249, 10000, 1666.66666666667,  0,null, 7);insert into x_t_consume (TMP_ID, ID, PARENT_ORDER_ID) values (s_x_t_consume.NEXTVAL, 5532110249,  9932110249);insert into x_t_order(TMP_ID, ID, SERVICE_ID, SERVICE_ORDER_ID, CLIENT_ID) values (s_x_t_order.NEXTVAL, 9932110249,  7,  7732110249,  432110249 );insert into x_mv_oebs_receipts_2(TMP_ID, INVOICE_EID, SUM, DT, DOC_DATE, COMISS_DATE, PAYMENT_NUMBER, SOURCE_TYPE) values (s_x_mv_oebs_receipts_2.NEXTVAL, 'Б-32110249-1', 10000, date'2020-01-31',date'2020-01-31', null, '888432110249' ,'PAYCASH');insert into x_yt_ar_direct_domain_stats (ID,IS_GRAY,DOMAIN,IS_BLACKLIST,SERVICE_ID,COST,BILLING_EXPORT_ID,FROM_DT,TILL_DT,SERVICE_ORDER_ID) values(s_x_yt_ar_direct_domain_stats.NEXTVAL, 0, 'a32110249', 0,7,3330000000,7732110249,  date'2020-01-01',to_date('2020-01-31'||' '||'23:59:59','YYYY-MM-DD HH24:MI:SS'),7732110249);</v>
      </c>
    </row>
    <row r="265" spans="1:73" s="195" customFormat="1" x14ac:dyDescent="0.35">
      <c r="A265" s="127">
        <v>54</v>
      </c>
      <c r="B265" s="178"/>
      <c r="C265" s="129" t="str">
        <f t="shared" si="172"/>
        <v>1210000054</v>
      </c>
      <c r="D265" s="129" t="str">
        <f t="shared" si="173"/>
        <v>1210000054/20</v>
      </c>
      <c r="E265" s="130" t="str">
        <f t="shared" si="174"/>
        <v>2020-01-01</v>
      </c>
      <c r="F265" s="130" t="str">
        <f t="shared" si="175"/>
        <v>2021-01-01</v>
      </c>
      <c r="G265" s="131" t="str">
        <f t="shared" si="176"/>
        <v>21210000054</v>
      </c>
      <c r="H265" s="132">
        <f t="shared" si="218"/>
        <v>2</v>
      </c>
      <c r="I265" s="133">
        <v>3</v>
      </c>
      <c r="J265" s="134">
        <f t="shared" si="199"/>
        <v>32110250</v>
      </c>
      <c r="K265" s="129" t="str">
        <f t="shared" si="177"/>
        <v>Б-32110250-1</v>
      </c>
      <c r="L265" s="130" t="str">
        <f t="shared" si="219"/>
        <v>2020-01-01</v>
      </c>
      <c r="M265" s="129" t="s">
        <v>87</v>
      </c>
      <c r="N265" s="135">
        <f t="shared" si="179"/>
        <v>10000</v>
      </c>
      <c r="O265" s="129" t="s">
        <v>88</v>
      </c>
      <c r="P265" s="133">
        <v>1</v>
      </c>
      <c r="Q265" s="129">
        <v>20</v>
      </c>
      <c r="R265" s="219">
        <f t="shared" si="220"/>
        <v>7</v>
      </c>
      <c r="S265" s="219">
        <v>7</v>
      </c>
      <c r="T265" s="134" t="str">
        <f t="shared" si="180"/>
        <v>4321102501</v>
      </c>
      <c r="U265" s="137" t="str">
        <f t="shared" si="181"/>
        <v>43211025011</v>
      </c>
      <c r="V265" s="129">
        <v>1</v>
      </c>
      <c r="W265" s="130" t="str">
        <f t="shared" ca="1" si="221"/>
        <v>2020-01-08</v>
      </c>
      <c r="X265" s="129"/>
      <c r="Y265" s="139">
        <v>10000</v>
      </c>
      <c r="Z265" s="139">
        <f t="shared" si="226"/>
        <v>1666.6666666666661</v>
      </c>
      <c r="AA265" s="42">
        <v>0</v>
      </c>
      <c r="AB265" s="186" t="s">
        <v>89</v>
      </c>
      <c r="AC265" s="185">
        <f t="shared" si="183"/>
        <v>10000</v>
      </c>
      <c r="AD265" s="45">
        <v>0</v>
      </c>
      <c r="AE265" s="52" t="str">
        <f>4&amp;J265</f>
        <v>432110250</v>
      </c>
      <c r="AF265" s="187">
        <f t="shared" si="203"/>
        <v>8333.3333333333339</v>
      </c>
      <c r="AG265" s="240"/>
      <c r="AH265" s="58">
        <f t="shared" si="185"/>
        <v>8333.3333333333339</v>
      </c>
      <c r="AI265" s="60">
        <f t="shared" si="207"/>
        <v>10000</v>
      </c>
      <c r="AJ265" s="49" t="str">
        <f t="shared" si="222"/>
        <v>2020-01-31</v>
      </c>
      <c r="AK265" s="189" t="str">
        <f t="shared" si="187"/>
        <v>888432110250</v>
      </c>
      <c r="AL265" s="45" t="str">
        <f t="shared" si="188"/>
        <v>12100000541</v>
      </c>
      <c r="AM265" s="190"/>
      <c r="AN265" s="190"/>
      <c r="AO265" s="45" t="s">
        <v>89</v>
      </c>
      <c r="AP265" s="145" t="s">
        <v>89</v>
      </c>
      <c r="AQ265" s="45"/>
      <c r="AR265" s="45"/>
      <c r="AS265" s="146" t="str">
        <f t="shared" si="189"/>
        <v>888432110250</v>
      </c>
      <c r="AT265" s="143" t="str">
        <f t="shared" si="190"/>
        <v>5532110250</v>
      </c>
      <c r="AU265" s="137" t="str">
        <f t="shared" si="191"/>
        <v>9932110250</v>
      </c>
      <c r="AV265" s="137">
        <f t="shared" si="192"/>
        <v>7</v>
      </c>
      <c r="AW265" s="137" t="str">
        <f t="shared" si="193"/>
        <v>7732110250</v>
      </c>
      <c r="AX265" s="147" t="str">
        <f t="shared" si="194"/>
        <v>77432110250</v>
      </c>
      <c r="AY265" s="183">
        <v>0</v>
      </c>
      <c r="AZ265" s="183">
        <v>0</v>
      </c>
      <c r="BA265" s="43" t="str">
        <f t="shared" si="223"/>
        <v>2020-01-01</v>
      </c>
      <c r="BB265" s="43" t="str">
        <f t="shared" si="224"/>
        <v>2020-01-31</v>
      </c>
      <c r="BC265" s="148" t="s">
        <v>90</v>
      </c>
      <c r="BD265" s="131" t="str">
        <f t="shared" si="197"/>
        <v>a32110250</v>
      </c>
      <c r="BE265" s="143"/>
      <c r="BF265" s="189"/>
      <c r="BG265" s="186"/>
      <c r="BH265" s="149"/>
      <c r="BI265" s="149"/>
      <c r="BJ265" s="149"/>
      <c r="BK265" s="149"/>
      <c r="BL265" s="149"/>
      <c r="BM265" s="149"/>
      <c r="BN265" s="149"/>
      <c r="BO265" s="330" t="s">
        <v>189</v>
      </c>
      <c r="BP265" s="330"/>
      <c r="BU265" s="357" t="str">
        <f t="shared" ca="1" si="225"/>
        <v>insert into x_t_invoice (TMP_ID,ID,DT, CLIENT_ID,EXTERNAL_ID,CONTRACT_ID,TOTAL_SUM,CURRENCY,DISCOUNT_TYPE,COMMISSION_TYPE,TYPE,LOYAL_CLIENTS,NDS,NDS_PCT,PERSON_ID) values (s_x_t_invoice.NEXTVAL, 32110250, date'2020-01-01',21210000054,'Б-32110250-1',1210000054,10000,'RUR',7,7,'y_invoice',0,1,20, 77432110250);insert into x_t_person (TMP_ID,ID) values (s_x_t_person.NEXTVAL, 77432110250);insert into x_t_act_internal(TMP_ID,ID,DT,CLIENT_ID,INVOICE_ID,HIDDEN,AMOUNT,EXTERNAL_ID,PAYMENT_TERM_DT,IS_LOYAL,TYPE) values (s_x_t_act_internal.NEXTVAL, 4321102501,date'2020-01-08',21210000054, 32110250    ,1,  10000  ,'43211025011',null, 0,'generic');insert into x_t_act_trans(TMP_ID, ACT_ID, CONSUME_ID, AMOUNT, AMOUNT_NDS, AMOUNT_NSP, NETTING, COMMISSION_TYPE) values (s_x_t_act_trans.NEXTVAL, 4321102501,  5532110250, 10000, 1666.66666666667,  0,null, 7);insert into x_t_consume (TMP_ID, ID, PARENT_ORDER_ID) values (s_x_t_consume.NEXTVAL, 5532110250,  9932110250);insert into x_t_order(TMP_ID, ID, SERVICE_ID, SERVICE_ORDER_ID, CLIENT_ID) values (s_x_t_order.NEXTVAL, 9932110250,  7,  7732110250,  432110250 );insert into x_mv_oebs_receipts_2(TMP_ID, INVOICE_EID, SUM, DT, DOC_DATE, COMISS_DATE, PAYMENT_NUMBER, SOURCE_TYPE) values (s_x_mv_oebs_receipts_2.NEXTVAL, 'Б-32110250-1', 10000, date'2020-01-31',date'2020-01-31', null, '888432110250' ,'PAYCASH');insert into x_yt_ar_direct_domain_stats (ID,IS_GRAY,DOMAIN,IS_BLACKLIST,SERVICE_ID,COST,BILLING_EXPORT_ID,FROM_DT,TILL_DT,SERVICE_ORDER_ID) values(s_x_yt_ar_direct_domain_stats.NEXTVAL, 0, 'a32110250', 0,7,3330000000,7732110250,  date'2020-01-01',to_date('2020-01-31'||' '||'23:59:59','YYYY-MM-DD HH24:MI:SS'),7732110250);</v>
      </c>
    </row>
    <row r="266" spans="1:73" s="195" customFormat="1" ht="15" thickBot="1" x14ac:dyDescent="0.4">
      <c r="A266" s="127">
        <v>54</v>
      </c>
      <c r="B266" s="178"/>
      <c r="C266" s="129" t="str">
        <f t="shared" si="172"/>
        <v>1210000054</v>
      </c>
      <c r="D266" s="129" t="str">
        <f t="shared" si="173"/>
        <v>1210000054/20</v>
      </c>
      <c r="E266" s="130" t="str">
        <f t="shared" si="174"/>
        <v>2020-01-01</v>
      </c>
      <c r="F266" s="130" t="str">
        <f t="shared" si="175"/>
        <v>2021-01-01</v>
      </c>
      <c r="G266" s="131" t="str">
        <f t="shared" si="176"/>
        <v>21210000054</v>
      </c>
      <c r="H266" s="132">
        <f t="shared" si="218"/>
        <v>2</v>
      </c>
      <c r="I266" s="133">
        <v>3</v>
      </c>
      <c r="J266" s="134">
        <f t="shared" si="199"/>
        <v>32110251</v>
      </c>
      <c r="K266" s="129" t="str">
        <f t="shared" si="177"/>
        <v>Б-32110251-1</v>
      </c>
      <c r="L266" s="130" t="str">
        <f t="shared" si="219"/>
        <v>2020-01-01</v>
      </c>
      <c r="M266" s="129" t="s">
        <v>87</v>
      </c>
      <c r="N266" s="135">
        <f t="shared" si="179"/>
        <v>20000</v>
      </c>
      <c r="O266" s="129" t="s">
        <v>88</v>
      </c>
      <c r="P266" s="133">
        <v>1</v>
      </c>
      <c r="Q266" s="129">
        <v>20</v>
      </c>
      <c r="R266" s="219">
        <f t="shared" si="220"/>
        <v>7</v>
      </c>
      <c r="S266" s="219">
        <v>7</v>
      </c>
      <c r="T266" s="134" t="str">
        <f t="shared" si="180"/>
        <v>4321102511</v>
      </c>
      <c r="U266" s="137" t="str">
        <f t="shared" si="181"/>
        <v>43211025111</v>
      </c>
      <c r="V266" s="129">
        <v>1</v>
      </c>
      <c r="W266" s="130" t="str">
        <f t="shared" ca="1" si="221"/>
        <v>2020-01-05</v>
      </c>
      <c r="X266" s="129"/>
      <c r="Y266" s="139">
        <v>20000</v>
      </c>
      <c r="Z266" s="139">
        <f t="shared" si="226"/>
        <v>3333.3333333333321</v>
      </c>
      <c r="AA266" s="42">
        <v>0</v>
      </c>
      <c r="AB266" s="186" t="s">
        <v>89</v>
      </c>
      <c r="AC266" s="185">
        <f t="shared" si="183"/>
        <v>20000</v>
      </c>
      <c r="AD266" s="45">
        <v>0</v>
      </c>
      <c r="AE266" s="52" t="str">
        <f t="shared" ref="AE266:AE271" si="227">4&amp;J266</f>
        <v>432110251</v>
      </c>
      <c r="AF266" s="187">
        <f t="shared" si="203"/>
        <v>16666.666666666668</v>
      </c>
      <c r="AG266" s="240"/>
      <c r="AH266" s="58">
        <f t="shared" si="185"/>
        <v>16666.666666666668</v>
      </c>
      <c r="AI266" s="60">
        <f t="shared" si="207"/>
        <v>20000</v>
      </c>
      <c r="AJ266" s="49" t="str">
        <f t="shared" si="222"/>
        <v>2020-01-31</v>
      </c>
      <c r="AK266" s="189" t="str">
        <f t="shared" si="187"/>
        <v>888432110251</v>
      </c>
      <c r="AL266" s="45" t="str">
        <f t="shared" si="188"/>
        <v>12100000541</v>
      </c>
      <c r="AM266" s="190"/>
      <c r="AN266" s="190"/>
      <c r="AO266" s="45" t="s">
        <v>89</v>
      </c>
      <c r="AP266" s="145" t="s">
        <v>89</v>
      </c>
      <c r="AQ266" s="45"/>
      <c r="AR266" s="45"/>
      <c r="AS266" s="146" t="str">
        <f t="shared" si="189"/>
        <v>888432110251</v>
      </c>
      <c r="AT266" s="143" t="str">
        <f t="shared" si="190"/>
        <v>5532110251</v>
      </c>
      <c r="AU266" s="137" t="str">
        <f t="shared" si="191"/>
        <v>9932110251</v>
      </c>
      <c r="AV266" s="137">
        <f t="shared" si="192"/>
        <v>7</v>
      </c>
      <c r="AW266" s="137" t="str">
        <f t="shared" si="193"/>
        <v>7732110251</v>
      </c>
      <c r="AX266" s="147" t="str">
        <f t="shared" si="194"/>
        <v>77432110251</v>
      </c>
      <c r="AY266" s="183">
        <v>0</v>
      </c>
      <c r="AZ266" s="183">
        <v>0</v>
      </c>
      <c r="BA266" s="43" t="str">
        <f t="shared" si="223"/>
        <v>2020-01-01</v>
      </c>
      <c r="BB266" s="43" t="str">
        <f t="shared" si="224"/>
        <v>2020-01-31</v>
      </c>
      <c r="BC266" s="148" t="s">
        <v>90</v>
      </c>
      <c r="BD266" s="131" t="str">
        <f t="shared" si="197"/>
        <v>a32110251</v>
      </c>
      <c r="BE266" s="143"/>
      <c r="BF266" s="189"/>
      <c r="BG266" s="186"/>
      <c r="BH266" s="174"/>
      <c r="BI266" s="174"/>
      <c r="BJ266" s="174"/>
      <c r="BK266" s="174"/>
      <c r="BL266" s="149"/>
      <c r="BM266" s="149"/>
      <c r="BN266" s="149"/>
      <c r="BO266" s="247">
        <f>SUM(AF262:AF269)</f>
        <v>208333.33333333331</v>
      </c>
      <c r="BP266" s="328"/>
      <c r="BQ266" s="242"/>
      <c r="BR266" s="242"/>
      <c r="BS266" s="242"/>
      <c r="BU266" s="357" t="str">
        <f t="shared" ca="1" si="225"/>
        <v>insert into x_t_invoice (TMP_ID,ID,DT, CLIENT_ID,EXTERNAL_ID,CONTRACT_ID,TOTAL_SUM,CURRENCY,DISCOUNT_TYPE,COMMISSION_TYPE,TYPE,LOYAL_CLIENTS,NDS,NDS_PCT,PERSON_ID) values (s_x_t_invoice.NEXTVAL, 32110251, date'2020-01-01',21210000054,'Б-32110251-1',1210000054,20000,'RUR',7,7,'y_invoice',0,1,20, 77432110251);insert into x_t_person (TMP_ID,ID) values (s_x_t_person.NEXTVAL, 77432110251);insert into x_t_act_internal(TMP_ID,ID,DT,CLIENT_ID,INVOICE_ID,HIDDEN,AMOUNT,EXTERNAL_ID,PAYMENT_TERM_DT,IS_LOYAL,TYPE) values (s_x_t_act_internal.NEXTVAL, 4321102511,date'2020-01-05',21210000054, 32110251    ,1,  20000  ,'43211025111',null, 0,'generic');insert into x_t_act_trans(TMP_ID, ACT_ID, CONSUME_ID, AMOUNT, AMOUNT_NDS, AMOUNT_NSP, NETTING, COMMISSION_TYPE) values (s_x_t_act_trans.NEXTVAL, 4321102511,  5532110251, 20000, 3333.33333333333,  0,null, 7);insert into x_t_consume (TMP_ID, ID, PARENT_ORDER_ID) values (s_x_t_consume.NEXTVAL, 5532110251,  9932110251);insert into x_t_order(TMP_ID, ID, SERVICE_ID, SERVICE_ORDER_ID, CLIENT_ID) values (s_x_t_order.NEXTVAL, 9932110251,  7,  7732110251,  432110251 );insert into x_mv_oebs_receipts_2(TMP_ID, INVOICE_EID, SUM, DT, DOC_DATE, COMISS_DATE, PAYMENT_NUMBER, SOURCE_TYPE) values (s_x_mv_oebs_receipts_2.NEXTVAL, 'Б-32110251-1', 20000, date'2020-01-31',date'2020-01-31', null, '888432110251' ,'PAYCASH');insert into x_yt_ar_direct_domain_stats (ID,IS_GRAY,DOMAIN,IS_BLACKLIST,SERVICE_ID,COST,BILLING_EXPORT_ID,FROM_DT,TILL_DT,SERVICE_ORDER_ID) values(s_x_yt_ar_direct_domain_stats.NEXTVAL, 0, 'a32110251', 0,7,3330000000,7732110251,  date'2020-01-01',to_date('2020-01-31'||' '||'23:59:59','YYYY-MM-DD HH24:MI:SS'),7732110251);</v>
      </c>
    </row>
    <row r="267" spans="1:73" s="195" customFormat="1" x14ac:dyDescent="0.35">
      <c r="A267" s="127">
        <v>54</v>
      </c>
      <c r="B267" s="178"/>
      <c r="C267" s="129" t="str">
        <f t="shared" si="172"/>
        <v>1210000054</v>
      </c>
      <c r="D267" s="129" t="str">
        <f t="shared" si="173"/>
        <v>1210000054/20</v>
      </c>
      <c r="E267" s="130" t="str">
        <f t="shared" si="174"/>
        <v>2020-01-01</v>
      </c>
      <c r="F267" s="130" t="str">
        <f t="shared" si="175"/>
        <v>2021-01-01</v>
      </c>
      <c r="G267" s="131" t="str">
        <f t="shared" si="176"/>
        <v>21210000054</v>
      </c>
      <c r="H267" s="132">
        <f t="shared" si="218"/>
        <v>2</v>
      </c>
      <c r="I267" s="133">
        <v>3</v>
      </c>
      <c r="J267" s="134">
        <f t="shared" si="199"/>
        <v>32110252</v>
      </c>
      <c r="K267" s="129" t="str">
        <f t="shared" si="177"/>
        <v>Б-32110252-1</v>
      </c>
      <c r="L267" s="130" t="str">
        <f t="shared" si="219"/>
        <v>2020-01-01</v>
      </c>
      <c r="M267" s="129" t="s">
        <v>87</v>
      </c>
      <c r="N267" s="135">
        <f t="shared" si="179"/>
        <v>20000</v>
      </c>
      <c r="O267" s="129" t="s">
        <v>88</v>
      </c>
      <c r="P267" s="133">
        <v>1</v>
      </c>
      <c r="Q267" s="129">
        <v>20</v>
      </c>
      <c r="R267" s="219">
        <f t="shared" si="220"/>
        <v>7</v>
      </c>
      <c r="S267" s="219">
        <v>7</v>
      </c>
      <c r="T267" s="134" t="str">
        <f t="shared" si="180"/>
        <v>4321102521</v>
      </c>
      <c r="U267" s="137" t="str">
        <f t="shared" si="181"/>
        <v>43211025211</v>
      </c>
      <c r="V267" s="129">
        <v>1</v>
      </c>
      <c r="W267" s="130" t="str">
        <f t="shared" ca="1" si="221"/>
        <v>2020-01-04</v>
      </c>
      <c r="X267" s="129"/>
      <c r="Y267" s="139">
        <v>20000</v>
      </c>
      <c r="Z267" s="139">
        <f t="shared" si="226"/>
        <v>3333.3333333333321</v>
      </c>
      <c r="AA267" s="42">
        <v>0</v>
      </c>
      <c r="AB267" s="186" t="s">
        <v>89</v>
      </c>
      <c r="AC267" s="185">
        <f t="shared" si="183"/>
        <v>20000</v>
      </c>
      <c r="AD267" s="45">
        <v>0</v>
      </c>
      <c r="AE267" s="52" t="str">
        <f t="shared" si="227"/>
        <v>432110252</v>
      </c>
      <c r="AF267" s="187">
        <f t="shared" si="203"/>
        <v>16666.666666666668</v>
      </c>
      <c r="AG267" s="240"/>
      <c r="AH267" s="58">
        <f t="shared" si="185"/>
        <v>16666.666666666668</v>
      </c>
      <c r="AI267" s="60">
        <f t="shared" si="207"/>
        <v>20000</v>
      </c>
      <c r="AJ267" s="49" t="str">
        <f t="shared" si="222"/>
        <v>2020-01-31</v>
      </c>
      <c r="AK267" s="189" t="str">
        <f t="shared" si="187"/>
        <v>888432110252</v>
      </c>
      <c r="AL267" s="45" t="str">
        <f t="shared" si="188"/>
        <v>12100000541</v>
      </c>
      <c r="AM267" s="190"/>
      <c r="AN267" s="190"/>
      <c r="AO267" s="45" t="s">
        <v>89</v>
      </c>
      <c r="AP267" s="145" t="s">
        <v>89</v>
      </c>
      <c r="AQ267" s="45"/>
      <c r="AR267" s="45"/>
      <c r="AS267" s="146" t="str">
        <f t="shared" si="189"/>
        <v>888432110252</v>
      </c>
      <c r="AT267" s="143" t="str">
        <f t="shared" si="190"/>
        <v>5532110252</v>
      </c>
      <c r="AU267" s="137" t="str">
        <f t="shared" si="191"/>
        <v>9932110252</v>
      </c>
      <c r="AV267" s="137">
        <f t="shared" si="192"/>
        <v>7</v>
      </c>
      <c r="AW267" s="137" t="str">
        <f t="shared" si="193"/>
        <v>7732110252</v>
      </c>
      <c r="AX267" s="147" t="str">
        <f t="shared" si="194"/>
        <v>77432110252</v>
      </c>
      <c r="AY267" s="183">
        <v>0</v>
      </c>
      <c r="AZ267" s="183">
        <v>0</v>
      </c>
      <c r="BA267" s="43" t="str">
        <f t="shared" si="223"/>
        <v>2020-01-01</v>
      </c>
      <c r="BB267" s="43" t="str">
        <f t="shared" si="224"/>
        <v>2020-01-31</v>
      </c>
      <c r="BC267" s="148" t="s">
        <v>90</v>
      </c>
      <c r="BD267" s="131" t="str">
        <f t="shared" si="197"/>
        <v>a32110252</v>
      </c>
      <c r="BE267" s="143"/>
      <c r="BF267" s="189"/>
      <c r="BG267" s="186"/>
      <c r="BH267" s="246"/>
      <c r="BI267" s="246"/>
      <c r="BJ267" s="246"/>
      <c r="BK267" s="246"/>
      <c r="BL267" s="149"/>
      <c r="BM267" s="149"/>
      <c r="BN267" s="149"/>
      <c r="BO267" s="247"/>
      <c r="BP267" s="328"/>
      <c r="BQ267" s="242"/>
      <c r="BR267" s="242"/>
      <c r="BS267" s="242"/>
      <c r="BU267" s="357" t="str">
        <f t="shared" ca="1" si="225"/>
        <v>insert into x_t_invoice (TMP_ID,ID,DT, CLIENT_ID,EXTERNAL_ID,CONTRACT_ID,TOTAL_SUM,CURRENCY,DISCOUNT_TYPE,COMMISSION_TYPE,TYPE,LOYAL_CLIENTS,NDS,NDS_PCT,PERSON_ID) values (s_x_t_invoice.NEXTVAL, 32110252, date'2020-01-01',21210000054,'Б-32110252-1',1210000054,20000,'RUR',7,7,'y_invoice',0,1,20, 77432110252);insert into x_t_person (TMP_ID,ID) values (s_x_t_person.NEXTVAL, 77432110252);insert into x_t_act_internal(TMP_ID,ID,DT,CLIENT_ID,INVOICE_ID,HIDDEN,AMOUNT,EXTERNAL_ID,PAYMENT_TERM_DT,IS_LOYAL,TYPE) values (s_x_t_act_internal.NEXTVAL, 4321102521,date'2020-01-04',21210000054, 32110252    ,1,  20000  ,'43211025211',null, 0,'generic');insert into x_t_act_trans(TMP_ID, ACT_ID, CONSUME_ID, AMOUNT, AMOUNT_NDS, AMOUNT_NSP, NETTING, COMMISSION_TYPE) values (s_x_t_act_trans.NEXTVAL, 4321102521,  5532110252, 20000, 3333.33333333333,  0,null, 7);insert into x_t_consume (TMP_ID, ID, PARENT_ORDER_ID) values (s_x_t_consume.NEXTVAL, 5532110252,  9932110252);insert into x_t_order(TMP_ID, ID, SERVICE_ID, SERVICE_ORDER_ID, CLIENT_ID) values (s_x_t_order.NEXTVAL, 9932110252,  7,  7732110252,  432110252 );insert into x_mv_oebs_receipts_2(TMP_ID, INVOICE_EID, SUM, DT, DOC_DATE, COMISS_DATE, PAYMENT_NUMBER, SOURCE_TYPE) values (s_x_mv_oebs_receipts_2.NEXTVAL, 'Б-32110252-1', 20000, date'2020-01-31',date'2020-01-31', null, '888432110252' ,'PAYCASH');insert into x_yt_ar_direct_domain_stats (ID,IS_GRAY,DOMAIN,IS_BLACKLIST,SERVICE_ID,COST,BILLING_EXPORT_ID,FROM_DT,TILL_DT,SERVICE_ORDER_ID) values(s_x_yt_ar_direct_domain_stats.NEXTVAL, 0, 'a32110252', 0,7,3330000000,7732110252,  date'2020-01-01',to_date('2020-01-31'||' '||'23:59:59','YYYY-MM-DD HH24:MI:SS'),7732110252);</v>
      </c>
    </row>
    <row r="268" spans="1:73" s="195" customFormat="1" x14ac:dyDescent="0.35">
      <c r="A268" s="127">
        <v>54</v>
      </c>
      <c r="B268" s="178"/>
      <c r="C268" s="129" t="str">
        <f t="shared" si="172"/>
        <v>1210000054</v>
      </c>
      <c r="D268" s="129" t="str">
        <f t="shared" si="173"/>
        <v>1210000054/20</v>
      </c>
      <c r="E268" s="130" t="str">
        <f t="shared" si="174"/>
        <v>2020-01-01</v>
      </c>
      <c r="F268" s="130" t="str">
        <f t="shared" si="175"/>
        <v>2021-01-01</v>
      </c>
      <c r="G268" s="131" t="str">
        <f t="shared" si="176"/>
        <v>21210000054</v>
      </c>
      <c r="H268" s="132">
        <f t="shared" si="218"/>
        <v>2</v>
      </c>
      <c r="I268" s="133">
        <v>3</v>
      </c>
      <c r="J268" s="134">
        <f t="shared" si="199"/>
        <v>32110253</v>
      </c>
      <c r="K268" s="129" t="str">
        <f t="shared" si="177"/>
        <v>Б-32110253-1</v>
      </c>
      <c r="L268" s="130" t="str">
        <f t="shared" si="219"/>
        <v>2020-01-01</v>
      </c>
      <c r="M268" s="129" t="s">
        <v>87</v>
      </c>
      <c r="N268" s="135">
        <f t="shared" si="179"/>
        <v>20000</v>
      </c>
      <c r="O268" s="129" t="s">
        <v>88</v>
      </c>
      <c r="P268" s="133">
        <v>1</v>
      </c>
      <c r="Q268" s="129">
        <v>20</v>
      </c>
      <c r="R268" s="224">
        <v>1</v>
      </c>
      <c r="S268" s="224">
        <v>1</v>
      </c>
      <c r="T268" s="134" t="str">
        <f t="shared" si="180"/>
        <v>4321102531</v>
      </c>
      <c r="U268" s="137" t="str">
        <f t="shared" si="181"/>
        <v>43211025311</v>
      </c>
      <c r="V268" s="129">
        <v>1</v>
      </c>
      <c r="W268" s="130" t="str">
        <f t="shared" ca="1" si="221"/>
        <v>2020-01-06</v>
      </c>
      <c r="X268" s="129"/>
      <c r="Y268" s="139">
        <v>20000</v>
      </c>
      <c r="Z268" s="139">
        <f t="shared" si="226"/>
        <v>3333.3333333333321</v>
      </c>
      <c r="AA268" s="42">
        <v>0</v>
      </c>
      <c r="AB268" s="186" t="s">
        <v>89</v>
      </c>
      <c r="AC268" s="185">
        <f t="shared" si="183"/>
        <v>20000</v>
      </c>
      <c r="AD268" s="45">
        <v>0</v>
      </c>
      <c r="AE268" s="52" t="str">
        <f t="shared" si="227"/>
        <v>432110253</v>
      </c>
      <c r="AF268" s="187">
        <f t="shared" si="203"/>
        <v>16666.666666666668</v>
      </c>
      <c r="AG268" s="283">
        <f>SUM(AF262:AF269)</f>
        <v>208333.33333333331</v>
      </c>
      <c r="AH268" s="58">
        <f t="shared" si="185"/>
        <v>16666.666666666668</v>
      </c>
      <c r="AI268" s="60">
        <f t="shared" si="207"/>
        <v>20000</v>
      </c>
      <c r="AJ268" s="49" t="str">
        <f t="shared" si="222"/>
        <v>2020-01-31</v>
      </c>
      <c r="AK268" s="189" t="str">
        <f t="shared" si="187"/>
        <v>888432110253</v>
      </c>
      <c r="AL268" s="45" t="str">
        <f t="shared" si="188"/>
        <v>12100000541</v>
      </c>
      <c r="AM268" s="190"/>
      <c r="AN268" s="190"/>
      <c r="AO268" s="45" t="s">
        <v>89</v>
      </c>
      <c r="AP268" s="145" t="s">
        <v>89</v>
      </c>
      <c r="AQ268" s="45"/>
      <c r="AR268" s="45"/>
      <c r="AS268" s="146" t="str">
        <f t="shared" si="189"/>
        <v>888432110253</v>
      </c>
      <c r="AT268" s="143" t="str">
        <f t="shared" si="190"/>
        <v>5532110253</v>
      </c>
      <c r="AU268" s="137" t="str">
        <f t="shared" si="191"/>
        <v>9932110253</v>
      </c>
      <c r="AV268" s="137">
        <f t="shared" si="192"/>
        <v>1</v>
      </c>
      <c r="AW268" s="137" t="str">
        <f t="shared" si="193"/>
        <v>7732110253</v>
      </c>
      <c r="AX268" s="147" t="str">
        <f t="shared" si="194"/>
        <v>77432110253</v>
      </c>
      <c r="AY268" s="183">
        <v>0</v>
      </c>
      <c r="AZ268" s="183">
        <v>0</v>
      </c>
      <c r="BA268" s="43" t="str">
        <f t="shared" si="223"/>
        <v>2020-01-01</v>
      </c>
      <c r="BB268" s="43" t="str">
        <f t="shared" si="224"/>
        <v>2020-01-31</v>
      </c>
      <c r="BC268" s="148" t="s">
        <v>90</v>
      </c>
      <c r="BD268" s="131" t="str">
        <f t="shared" si="197"/>
        <v>a32110253</v>
      </c>
      <c r="BE268" s="143"/>
      <c r="BF268" s="189"/>
      <c r="BG268" s="186"/>
      <c r="BH268" s="149"/>
      <c r="BI268" s="149"/>
      <c r="BJ268" s="149"/>
      <c r="BK268" s="149"/>
      <c r="BL268" s="149"/>
      <c r="BM268" s="149"/>
      <c r="BN268" s="149"/>
      <c r="BO268" s="243"/>
      <c r="BP268" s="328"/>
      <c r="BQ268" s="242"/>
      <c r="BR268" s="242"/>
      <c r="BS268" s="242"/>
      <c r="BU268" s="357" t="str">
        <f t="shared" ca="1" si="225"/>
        <v>insert into x_t_invoice (TMP_ID,ID,DT, CLIENT_ID,EXTERNAL_ID,CONTRACT_ID,TOTAL_SUM,CURRENCY,DISCOUNT_TYPE,COMMISSION_TYPE,TYPE,LOYAL_CLIENTS,NDS,NDS_PCT,PERSON_ID) values (s_x_t_invoice.NEXTVAL, 32110253, date'2020-01-01',21210000054,'Б-32110253-1',1210000054,20000,'RUR',1,1,'y_invoice',0,1,20, 77432110253);insert into x_t_person (TMP_ID,ID) values (s_x_t_person.NEXTVAL, 77432110253);insert into x_t_act_internal(TMP_ID,ID,DT,CLIENT_ID,INVOICE_ID,HIDDEN,AMOUNT,EXTERNAL_ID,PAYMENT_TERM_DT,IS_LOYAL,TYPE) values (s_x_t_act_internal.NEXTVAL, 4321102531,date'2020-01-06',21210000054, 32110253    ,1,  20000  ,'43211025311',null, 0,'generic');insert into x_t_act_trans(TMP_ID, ACT_ID, CONSUME_ID, AMOUNT, AMOUNT_NDS, AMOUNT_NSP, NETTING, COMMISSION_TYPE) values (s_x_t_act_trans.NEXTVAL, 4321102531,  5532110253, 20000, 3333.33333333333,  0,null, 1);insert into x_t_consume (TMP_ID, ID, PARENT_ORDER_ID) values (s_x_t_consume.NEXTVAL, 5532110253,  9932110253);insert into x_t_order(TMP_ID, ID, SERVICE_ID, SERVICE_ORDER_ID, CLIENT_ID) values (s_x_t_order.NEXTVAL, 9932110253,  1,  7732110253,  432110253 );insert into x_mv_oebs_receipts_2(TMP_ID, INVOICE_EID, SUM, DT, DOC_DATE, COMISS_DATE, PAYMENT_NUMBER, SOURCE_TYPE) values (s_x_mv_oebs_receipts_2.NEXTVAL, 'Б-32110253-1', 20000, date'2020-01-31',date'2020-01-31', null, '888432110253' ,'PAYCASH');insert into x_yt_ar_direct_domain_stats (ID,IS_GRAY,DOMAIN,IS_BLACKLIST,SERVICE_ID,COST,BILLING_EXPORT_ID,FROM_DT,TILL_DT,SERVICE_ORDER_ID) values(s_x_yt_ar_direct_domain_stats.NEXTVAL, 0, 'a32110253', 0,1,3330000000,7732110253,  date'2020-01-01',to_date('2020-01-31'||' '||'23:59:59','YYYY-MM-DD HH24:MI:SS'),7732110253);</v>
      </c>
    </row>
    <row r="269" spans="1:73" s="305" customFormat="1" x14ac:dyDescent="0.35">
      <c r="A269" s="127">
        <v>54</v>
      </c>
      <c r="B269" s="291"/>
      <c r="C269" s="129" t="str">
        <f t="shared" si="172"/>
        <v>1210000054</v>
      </c>
      <c r="D269" s="129" t="str">
        <f t="shared" si="173"/>
        <v>1210000054/20</v>
      </c>
      <c r="E269" s="130" t="str">
        <f t="shared" si="174"/>
        <v>2020-01-01</v>
      </c>
      <c r="F269" s="261" t="str">
        <f t="shared" si="175"/>
        <v>2021-01-01</v>
      </c>
      <c r="G269" s="131" t="str">
        <f t="shared" si="176"/>
        <v>21210000054</v>
      </c>
      <c r="H269" s="132">
        <f t="shared" si="218"/>
        <v>2</v>
      </c>
      <c r="I269" s="262">
        <v>3</v>
      </c>
      <c r="J269" s="263">
        <f t="shared" si="199"/>
        <v>32110254</v>
      </c>
      <c r="K269" s="264" t="str">
        <f t="shared" si="177"/>
        <v>Б-32110254-1</v>
      </c>
      <c r="L269" s="261" t="str">
        <f t="shared" si="219"/>
        <v>2020-01-01</v>
      </c>
      <c r="M269" s="264" t="s">
        <v>87</v>
      </c>
      <c r="N269" s="265">
        <f t="shared" si="179"/>
        <v>20000</v>
      </c>
      <c r="O269" s="264" t="s">
        <v>88</v>
      </c>
      <c r="P269" s="262">
        <v>1</v>
      </c>
      <c r="Q269" s="264">
        <v>20</v>
      </c>
      <c r="R269" s="263">
        <v>37</v>
      </c>
      <c r="S269" s="263">
        <v>37</v>
      </c>
      <c r="T269" s="134" t="str">
        <f t="shared" si="180"/>
        <v>4321102541</v>
      </c>
      <c r="U269" s="266" t="str">
        <f t="shared" si="181"/>
        <v>43211025411</v>
      </c>
      <c r="V269" s="264">
        <v>1</v>
      </c>
      <c r="W269" s="261" t="str">
        <f t="shared" ca="1" si="221"/>
        <v>2020-01-06</v>
      </c>
      <c r="X269" s="264"/>
      <c r="Y269" s="267">
        <v>20000</v>
      </c>
      <c r="Z269" s="267">
        <f t="shared" si="226"/>
        <v>3333.3333333333321</v>
      </c>
      <c r="AA269" s="292">
        <v>0</v>
      </c>
      <c r="AB269" s="293" t="s">
        <v>89</v>
      </c>
      <c r="AC269" s="294">
        <f t="shared" si="183"/>
        <v>20000</v>
      </c>
      <c r="AD269" s="295">
        <v>0</v>
      </c>
      <c r="AE269" s="270" t="str">
        <f t="shared" si="227"/>
        <v>432110254</v>
      </c>
      <c r="AF269" s="296">
        <f t="shared" si="203"/>
        <v>16666.666666666668</v>
      </c>
      <c r="AG269" s="297"/>
      <c r="AH269" s="58">
        <f t="shared" si="185"/>
        <v>16666.666666666668</v>
      </c>
      <c r="AI269" s="273">
        <f t="shared" si="207"/>
        <v>20000</v>
      </c>
      <c r="AJ269" s="274" t="str">
        <f t="shared" si="222"/>
        <v>2020-01-31</v>
      </c>
      <c r="AK269" s="298" t="str">
        <f t="shared" si="187"/>
        <v>888432110254</v>
      </c>
      <c r="AL269" s="295" t="str">
        <f t="shared" si="188"/>
        <v>12100000541</v>
      </c>
      <c r="AM269" s="299"/>
      <c r="AN269" s="299"/>
      <c r="AO269" s="295" t="s">
        <v>89</v>
      </c>
      <c r="AP269" s="145" t="s">
        <v>89</v>
      </c>
      <c r="AQ269" s="295"/>
      <c r="AR269" s="295"/>
      <c r="AS269" s="277" t="str">
        <f t="shared" si="189"/>
        <v>888432110254</v>
      </c>
      <c r="AT269" s="275" t="str">
        <f t="shared" si="190"/>
        <v>5532110254</v>
      </c>
      <c r="AU269" s="266" t="str">
        <f t="shared" si="191"/>
        <v>9932110254</v>
      </c>
      <c r="AV269" s="266">
        <f t="shared" si="192"/>
        <v>37</v>
      </c>
      <c r="AW269" s="266" t="str">
        <f t="shared" si="193"/>
        <v>7732110254</v>
      </c>
      <c r="AX269" s="147" t="str">
        <f t="shared" si="194"/>
        <v>77432110254</v>
      </c>
      <c r="AY269" s="300">
        <v>0</v>
      </c>
      <c r="AZ269" s="300">
        <v>0</v>
      </c>
      <c r="BA269" s="301" t="str">
        <f t="shared" si="223"/>
        <v>2020-01-01</v>
      </c>
      <c r="BB269" s="301" t="str">
        <f t="shared" si="224"/>
        <v>2020-01-31</v>
      </c>
      <c r="BC269" s="278" t="s">
        <v>90</v>
      </c>
      <c r="BD269" s="279" t="str">
        <f t="shared" si="197"/>
        <v>a32110254</v>
      </c>
      <c r="BE269" s="275"/>
      <c r="BF269" s="298"/>
      <c r="BG269" s="293"/>
      <c r="BH269" s="149"/>
      <c r="BI269" s="149"/>
      <c r="BJ269" s="149"/>
      <c r="BK269" s="149"/>
      <c r="BL269" s="149"/>
      <c r="BM269" s="149"/>
      <c r="BN269" s="149"/>
      <c r="BO269" s="302"/>
      <c r="BP269" s="331"/>
      <c r="BQ269" s="303"/>
      <c r="BR269" s="304"/>
      <c r="BS269" s="304"/>
      <c r="BU269" s="357" t="str">
        <f t="shared" ca="1" si="225"/>
        <v>insert into x_t_invoice (TMP_ID,ID,DT, CLIENT_ID,EXTERNAL_ID,CONTRACT_ID,TOTAL_SUM,CURRENCY,DISCOUNT_TYPE,COMMISSION_TYPE,TYPE,LOYAL_CLIENTS,NDS,NDS_PCT,PERSON_ID) values (s_x_t_invoice.NEXTVAL, 32110254, date'2020-01-01',21210000054,'Б-32110254-1',1210000054,20000,'RUR',37,37,'y_invoice',0,1,20, 77432110254);insert into x_t_person (TMP_ID,ID) values (s_x_t_person.NEXTVAL, 77432110254);insert into x_t_act_internal(TMP_ID,ID,DT,CLIENT_ID,INVOICE_ID,HIDDEN,AMOUNT,EXTERNAL_ID,PAYMENT_TERM_DT,IS_LOYAL,TYPE) values (s_x_t_act_internal.NEXTVAL, 4321102541,date'2020-01-06',21210000054, 32110254    ,1,  20000  ,'43211025411',null, 0,'generic');insert into x_t_act_trans(TMP_ID, ACT_ID, CONSUME_ID, AMOUNT, AMOUNT_NDS, AMOUNT_NSP, NETTING, COMMISSION_TYPE) values (s_x_t_act_trans.NEXTVAL, 4321102541,  5532110254, 20000, 3333.33333333333,  0,null, 37);insert into x_t_consume (TMP_ID, ID, PARENT_ORDER_ID) values (s_x_t_consume.NEXTVAL, 5532110254,  9932110254);insert into x_t_order(TMP_ID, ID, SERVICE_ID, SERVICE_ORDER_ID, CLIENT_ID) values (s_x_t_order.NEXTVAL, 9932110254,  37,  7732110254,  432110254 );insert into x_mv_oebs_receipts_2(TMP_ID, INVOICE_EID, SUM, DT, DOC_DATE, COMISS_DATE, PAYMENT_NUMBER, SOURCE_TYPE) values (s_x_mv_oebs_receipts_2.NEXTVAL, 'Б-32110254-1', 20000, date'2020-01-31',date'2020-01-31', null, '888432110254' ,'PAYCASH');insert into x_yt_ar_direct_domain_stats (ID,IS_GRAY,DOMAIN,IS_BLACKLIST,SERVICE_ID,COST,BILLING_EXPORT_ID,FROM_DT,TILL_DT,SERVICE_ORDER_ID) values(s_x_yt_ar_direct_domain_stats.NEXTVAL, 0, 'a32110254', 0,37,3330000000,7732110254,  date'2020-01-01',to_date('2020-01-31'||' '||'23:59:59','YYYY-MM-DD HH24:MI:SS'),7732110254);</v>
      </c>
    </row>
    <row r="270" spans="1:73" s="195" customFormat="1" x14ac:dyDescent="0.35">
      <c r="A270" s="127">
        <v>54</v>
      </c>
      <c r="B270" s="178"/>
      <c r="C270" s="129" t="str">
        <f t="shared" si="172"/>
        <v>1210000054</v>
      </c>
      <c r="D270" s="129" t="str">
        <f t="shared" si="173"/>
        <v>1210000054/20</v>
      </c>
      <c r="E270" s="130" t="str">
        <f t="shared" si="174"/>
        <v>2020-01-01</v>
      </c>
      <c r="F270" s="130" t="str">
        <f t="shared" si="175"/>
        <v>2021-01-01</v>
      </c>
      <c r="G270" s="131" t="str">
        <f t="shared" si="176"/>
        <v>21210000054</v>
      </c>
      <c r="H270" s="132">
        <f t="shared" si="218"/>
        <v>2</v>
      </c>
      <c r="I270" s="133">
        <v>3</v>
      </c>
      <c r="J270" s="134">
        <f t="shared" si="199"/>
        <v>32110255</v>
      </c>
      <c r="K270" s="129" t="str">
        <f t="shared" si="177"/>
        <v>Б-32110255-1</v>
      </c>
      <c r="L270" s="138" t="str">
        <f t="shared" ref="L270:L277" si="228">TEXT(DATE(YEAR($F$2),MONTH($F$2)+1,1),"ГГГГ-ММ-ДД")</f>
        <v>2020-02-01</v>
      </c>
      <c r="M270" s="129" t="s">
        <v>87</v>
      </c>
      <c r="N270" s="135">
        <f t="shared" si="179"/>
        <v>40000</v>
      </c>
      <c r="O270" s="129" t="s">
        <v>88</v>
      </c>
      <c r="P270" s="133">
        <v>1</v>
      </c>
      <c r="Q270" s="129">
        <v>20</v>
      </c>
      <c r="R270" s="219">
        <f t="shared" ref="R270:R275" si="229">S270</f>
        <v>7</v>
      </c>
      <c r="S270" s="219">
        <v>7</v>
      </c>
      <c r="T270" s="134" t="str">
        <f t="shared" si="180"/>
        <v>4321102551</v>
      </c>
      <c r="U270" s="137" t="str">
        <f t="shared" si="181"/>
        <v>43211025511</v>
      </c>
      <c r="V270" s="129">
        <v>1</v>
      </c>
      <c r="W270" s="138" t="str">
        <f t="shared" ref="W270:W277" ca="1" si="230">TEXT(DATE(YEAR($F$2),MONTH($F$2)+1,RANDBETWEEN(1,9)),"ГГГГ-ММ-ДД")</f>
        <v>2020-02-02</v>
      </c>
      <c r="X270" s="129"/>
      <c r="Y270" s="139">
        <v>40000</v>
      </c>
      <c r="Z270" s="139">
        <f>Y270-(Y270/1.2)</f>
        <v>6666.6666666666642</v>
      </c>
      <c r="AA270" s="42">
        <v>0</v>
      </c>
      <c r="AB270" s="186" t="s">
        <v>89</v>
      </c>
      <c r="AC270" s="185">
        <f t="shared" si="183"/>
        <v>40000</v>
      </c>
      <c r="AD270" s="45">
        <v>0</v>
      </c>
      <c r="AE270" s="255" t="str">
        <f t="shared" si="227"/>
        <v>432110255</v>
      </c>
      <c r="AF270" s="187">
        <f t="shared" si="203"/>
        <v>33333.333333333336</v>
      </c>
      <c r="AG270" s="290">
        <f>(Y270+Y271)/SUM(Y270:Y275)</f>
        <v>0.7142857142857143</v>
      </c>
      <c r="AH270" s="58">
        <f t="shared" si="185"/>
        <v>33333.333333333336</v>
      </c>
      <c r="AI270" s="60">
        <f t="shared" si="207"/>
        <v>40000</v>
      </c>
      <c r="AJ270" s="112" t="str">
        <f t="shared" ref="AJ270:AJ277" si="231">TEXT(DATE(YEAR($F$2),MONTH($F$2)+2,0),"ГГГГ-ММ-ДД")</f>
        <v>2020-02-29</v>
      </c>
      <c r="AK270" s="189" t="str">
        <f t="shared" si="187"/>
        <v>888432110255</v>
      </c>
      <c r="AL270" s="102" t="str">
        <f>C270&amp;2</f>
        <v>12100000542</v>
      </c>
      <c r="AM270" s="256" t="str">
        <f>TEXT(DATE(YEAR($F$2),MONTH($F$2)+1,1),"ГГГГ-ММ-ДД")</f>
        <v>2020-02-01</v>
      </c>
      <c r="AN270" s="256" t="str">
        <f>TEXT(DATE(YEAR($F$2),MONTH($F$2)+2,0),"ГГГГ-ММ-ДД")</f>
        <v>2020-02-29</v>
      </c>
      <c r="AO270" s="102">
        <v>1</v>
      </c>
      <c r="AP270" s="102" t="str">
        <f>"99"&amp;AE270</f>
        <v>99432110255</v>
      </c>
      <c r="AQ270" s="45"/>
      <c r="AR270" s="45"/>
      <c r="AS270" s="146" t="str">
        <f t="shared" si="189"/>
        <v>888432110255</v>
      </c>
      <c r="AT270" s="143" t="str">
        <f t="shared" si="190"/>
        <v>5532110255</v>
      </c>
      <c r="AU270" s="137" t="str">
        <f t="shared" si="191"/>
        <v>9932110255</v>
      </c>
      <c r="AV270" s="137">
        <f t="shared" si="192"/>
        <v>7</v>
      </c>
      <c r="AW270" s="137" t="str">
        <f t="shared" si="193"/>
        <v>7732110255</v>
      </c>
      <c r="AX270" s="147" t="str">
        <f t="shared" si="194"/>
        <v>77432110255</v>
      </c>
      <c r="AY270" s="183">
        <v>0</v>
      </c>
      <c r="AZ270" s="183">
        <v>0</v>
      </c>
      <c r="BA270" s="138" t="str">
        <f t="shared" ref="BA270:BA277" si="232">TEXT(DATE(YEAR($F$2),MONTH($F$2)+1,1),"ГГГГ-ММ-ДД")</f>
        <v>2020-02-01</v>
      </c>
      <c r="BB270" s="138" t="str">
        <f t="shared" ref="BB270:BB277" si="233">TEXT(DATE(YEAR($F$2),MONTH($F$2)+2,0),"ГГГГ-ММ-ДД")</f>
        <v>2020-02-29</v>
      </c>
      <c r="BC270" s="148" t="s">
        <v>90</v>
      </c>
      <c r="BD270" s="131" t="str">
        <f t="shared" si="197"/>
        <v>a32110255</v>
      </c>
      <c r="BE270" s="143"/>
      <c r="BF270" s="189"/>
      <c r="BG270" s="186"/>
      <c r="BH270" s="149"/>
      <c r="BI270" s="149"/>
      <c r="BJ270" s="149"/>
      <c r="BK270" s="149"/>
      <c r="BL270" s="149"/>
      <c r="BM270" s="149"/>
      <c r="BN270" s="149"/>
      <c r="BO270" s="243" t="s">
        <v>190</v>
      </c>
      <c r="BP270" s="328">
        <v>7</v>
      </c>
      <c r="BQ270" s="242">
        <f>SUM(AF270:AF275)</f>
        <v>175000</v>
      </c>
      <c r="BR270" s="242" t="s">
        <v>152</v>
      </c>
      <c r="BS270" s="242" t="str">
        <f>BR270</f>
        <v>-</v>
      </c>
      <c r="BU270" s="357" t="str">
        <f t="shared" ca="1" si="225"/>
        <v>insert into x_t_invoice (TMP_ID,ID,DT, CLIENT_ID,EXTERNAL_ID,CONTRACT_ID,TOTAL_SUM,CURRENCY,DISCOUNT_TYPE,COMMISSION_TYPE,TYPE,LOYAL_CLIENTS,NDS,NDS_PCT,PERSON_ID) values (s_x_t_invoice.NEXTVAL, 32110255, date'2020-02-01',21210000054,'Б-32110255-1',1210000054,40000,'RUR',7,7,'y_invoice',0,1,20, 77432110255);insert into x_t_person (TMP_ID,ID) values (s_x_t_person.NEXTVAL, 77432110255);insert into x_t_act_internal(TMP_ID,ID,DT,CLIENT_ID,INVOICE_ID,HIDDEN,AMOUNT,EXTERNAL_ID,PAYMENT_TERM_DT,IS_LOYAL,TYPE) values (s_x_t_act_internal.NEXTVAL, 4321102551,date'2020-02-02',21210000054, 32110255    ,1,  40000  ,'43211025511',null, 0,'generic');insert into x_t_act_trans(TMP_ID, ACT_ID, CONSUME_ID, AMOUNT, AMOUNT_NDS, AMOUNT_NSP, NETTING, COMMISSION_TYPE) values (s_x_t_act_trans.NEXTVAL, 4321102551,  5532110255, 40000, 6666.66666666666,  0,null, 7);insert into x_t_consume (TMP_ID, ID, PARENT_ORDER_ID) values (s_x_t_consume.NEXTVAL, 5532110255,  9932110255);insert into x_t_order(TMP_ID, ID, SERVICE_ID, SERVICE_ORDER_ID, CLIENT_ID) values (s_x_t_order.NEXTVAL, 9932110255,  7,  7732110255,  432110255 );insert into x_mv_oebs_receipts_2(TMP_ID, INVOICE_EID, SUM, DT, DOC_DATE, COMISS_DATE, PAYMENT_NUMBER, SOURCE_TYPE) values (s_x_mv_oebs_receipts_2.NEXTVAL, 'Б-32110255-1', 40000, date'2020-02-29',date'2020-02-29', null, '888432110255' ,'PAYCASH');insert into x_mv_ui_contract_apex (TMP_ID,CONTRACT_ID,CONTRACT_EID,DT,FINISH_DT,CLIENT_ID,AGENCY_ID) values (s_x_mv_ui_contract_apex.NEXTVAL, 1210000054, '1210000054/20',date'2020-02-01', date'2020-02-29',99432110255,21210000054 );insert into x_mv_contract_signed_attr (TMP_ID,CONTRACT_ID,COLLATERAL_ID,CODE,KEY_NUM,COLLATERAL_DT,VALUE_NUM) values (s_x_mv_contract_signed_attr.NEXTVAL, 1210000054, 12100000542,'BRAND_CLIENTS' , 432110255, date'2020-02-01',  1);insert into x_yt_ar_direct_domain_stats (ID,IS_GRAY,DOMAIN,IS_BLACKLIST,SERVICE_ID,COST,BILLING_EXPORT_ID,FROM_DT,TILL_DT,SERVICE_ORDER_ID) values(s_x_yt_ar_direct_domain_stats.NEXTVAL, 0, 'a32110255', 0,7,3330000000,7732110255,  date'2020-02-01',to_date('2020-02-29'||' '||'23:59:59','YYYY-MM-DD HH24:MI:SS'),7732110255);</v>
      </c>
    </row>
    <row r="271" spans="1:73" s="195" customFormat="1" x14ac:dyDescent="0.35">
      <c r="A271" s="127">
        <v>54</v>
      </c>
      <c r="B271" s="178"/>
      <c r="C271" s="129" t="str">
        <f t="shared" si="172"/>
        <v>1210000054</v>
      </c>
      <c r="D271" s="129" t="str">
        <f t="shared" si="173"/>
        <v>1210000054/20</v>
      </c>
      <c r="E271" s="130" t="str">
        <f t="shared" si="174"/>
        <v>2020-01-01</v>
      </c>
      <c r="F271" s="130" t="str">
        <f t="shared" si="175"/>
        <v>2021-01-01</v>
      </c>
      <c r="G271" s="131" t="str">
        <f t="shared" si="176"/>
        <v>21210000054</v>
      </c>
      <c r="H271" s="132">
        <f t="shared" si="218"/>
        <v>2</v>
      </c>
      <c r="I271" s="133">
        <v>3</v>
      </c>
      <c r="J271" s="134">
        <f t="shared" si="199"/>
        <v>32110256</v>
      </c>
      <c r="K271" s="129" t="str">
        <f t="shared" si="177"/>
        <v>Б-32110256-1</v>
      </c>
      <c r="L271" s="138" t="str">
        <f t="shared" si="228"/>
        <v>2020-02-01</v>
      </c>
      <c r="M271" s="129" t="s">
        <v>87</v>
      </c>
      <c r="N271" s="135">
        <f t="shared" si="179"/>
        <v>110000</v>
      </c>
      <c r="O271" s="129" t="s">
        <v>88</v>
      </c>
      <c r="P271" s="133">
        <v>1</v>
      </c>
      <c r="Q271" s="129">
        <v>20</v>
      </c>
      <c r="R271" s="219">
        <f t="shared" si="229"/>
        <v>7</v>
      </c>
      <c r="S271" s="219">
        <v>7</v>
      </c>
      <c r="T271" s="134" t="str">
        <f t="shared" si="180"/>
        <v>4321102561</v>
      </c>
      <c r="U271" s="137" t="str">
        <f t="shared" si="181"/>
        <v>43211025611</v>
      </c>
      <c r="V271" s="129">
        <v>1</v>
      </c>
      <c r="W271" s="138" t="str">
        <f t="shared" ca="1" si="230"/>
        <v>2020-02-06</v>
      </c>
      <c r="X271" s="129"/>
      <c r="Y271" s="139">
        <v>110000</v>
      </c>
      <c r="Z271" s="139">
        <f t="shared" ref="Z271:Z277" si="234">Y271-(Y271/1.2)</f>
        <v>18333.333333333328</v>
      </c>
      <c r="AA271" s="42">
        <v>0</v>
      </c>
      <c r="AB271" s="186" t="s">
        <v>89</v>
      </c>
      <c r="AC271" s="185">
        <f t="shared" si="183"/>
        <v>110000</v>
      </c>
      <c r="AD271" s="45">
        <v>0</v>
      </c>
      <c r="AE271" s="255" t="str">
        <f t="shared" si="227"/>
        <v>432110256</v>
      </c>
      <c r="AF271" s="187">
        <f t="shared" si="203"/>
        <v>91666.666666666672</v>
      </c>
      <c r="AG271" s="240"/>
      <c r="AH271" s="58">
        <f t="shared" si="185"/>
        <v>91666.666666666672</v>
      </c>
      <c r="AI271" s="60">
        <f t="shared" si="207"/>
        <v>110000</v>
      </c>
      <c r="AJ271" s="112" t="str">
        <f t="shared" si="231"/>
        <v>2020-02-29</v>
      </c>
      <c r="AK271" s="189" t="str">
        <f t="shared" si="187"/>
        <v>888432110256</v>
      </c>
      <c r="AL271" s="102" t="str">
        <f t="shared" ref="AL271:AL277" si="235">C271&amp;2</f>
        <v>12100000542</v>
      </c>
      <c r="AM271" s="256" t="str">
        <f>TEXT(DATE(YEAR($F$2),MONTH($F$2)+1,1),"ГГГГ-ММ-ДД")</f>
        <v>2020-02-01</v>
      </c>
      <c r="AN271" s="256" t="str">
        <f>TEXT(DATE(YEAR($F$2),MONTH($F$2)+2,0),"ГГГГ-ММ-ДД")</f>
        <v>2020-02-29</v>
      </c>
      <c r="AO271" s="102">
        <v>1</v>
      </c>
      <c r="AP271" s="102" t="str">
        <f>AP270</f>
        <v>99432110255</v>
      </c>
      <c r="AQ271" s="45"/>
      <c r="AR271" s="45"/>
      <c r="AS271" s="146" t="str">
        <f t="shared" si="189"/>
        <v>888432110256</v>
      </c>
      <c r="AT271" s="143" t="str">
        <f t="shared" si="190"/>
        <v>5532110256</v>
      </c>
      <c r="AU271" s="137" t="str">
        <f t="shared" si="191"/>
        <v>9932110256</v>
      </c>
      <c r="AV271" s="137">
        <f t="shared" si="192"/>
        <v>7</v>
      </c>
      <c r="AW271" s="137" t="str">
        <f t="shared" si="193"/>
        <v>7732110256</v>
      </c>
      <c r="AX271" s="147" t="str">
        <f t="shared" si="194"/>
        <v>77432110256</v>
      </c>
      <c r="AY271" s="183">
        <v>0</v>
      </c>
      <c r="AZ271" s="183">
        <v>0</v>
      </c>
      <c r="BA271" s="138" t="str">
        <f t="shared" si="232"/>
        <v>2020-02-01</v>
      </c>
      <c r="BB271" s="138" t="str">
        <f t="shared" si="233"/>
        <v>2020-02-29</v>
      </c>
      <c r="BC271" s="148" t="s">
        <v>90</v>
      </c>
      <c r="BD271" s="131" t="str">
        <f t="shared" si="197"/>
        <v>a32110256</v>
      </c>
      <c r="BE271" s="143"/>
      <c r="BF271" s="189"/>
      <c r="BG271" s="186"/>
      <c r="BH271" s="149"/>
      <c r="BI271" s="149"/>
      <c r="BJ271" s="149"/>
      <c r="BK271" s="149"/>
      <c r="BL271" s="149"/>
      <c r="BM271" s="149"/>
      <c r="BN271" s="149"/>
      <c r="BO271" s="243"/>
      <c r="BP271" s="328">
        <v>1</v>
      </c>
      <c r="BQ271" s="242">
        <f>AF276</f>
        <v>16666.666666666668</v>
      </c>
      <c r="BR271" s="242">
        <f>BQ271*0.13</f>
        <v>2166.666666666667</v>
      </c>
      <c r="BS271" s="242">
        <f>BR271</f>
        <v>2166.666666666667</v>
      </c>
      <c r="BU271" s="357" t="str">
        <f t="shared" ca="1" si="225"/>
        <v>insert into x_t_invoice (TMP_ID,ID,DT, CLIENT_ID,EXTERNAL_ID,CONTRACT_ID,TOTAL_SUM,CURRENCY,DISCOUNT_TYPE,COMMISSION_TYPE,TYPE,LOYAL_CLIENTS,NDS,NDS_PCT,PERSON_ID) values (s_x_t_invoice.NEXTVAL, 32110256, date'2020-02-01',21210000054,'Б-32110256-1',1210000054,110000,'RUR',7,7,'y_invoice',0,1,20, 77432110256);insert into x_t_person (TMP_ID,ID) values (s_x_t_person.NEXTVAL, 77432110256);insert into x_t_act_internal(TMP_ID,ID,DT,CLIENT_ID,INVOICE_ID,HIDDEN,AMOUNT,EXTERNAL_ID,PAYMENT_TERM_DT,IS_LOYAL,TYPE) values (s_x_t_act_internal.NEXTVAL, 4321102561,date'2020-02-06',21210000054, 32110256    ,1,  110000  ,'43211025611',null, 0,'generic');insert into x_t_act_trans(TMP_ID, ACT_ID, CONSUME_ID, AMOUNT, AMOUNT_NDS, AMOUNT_NSP, NETTING, COMMISSION_TYPE) values (s_x_t_act_trans.NEXTVAL, 4321102561,  5532110256, 110000, 18333.3333333333,  0,null, 7);insert into x_t_consume (TMP_ID, ID, PARENT_ORDER_ID) values (s_x_t_consume.NEXTVAL, 5532110256,  9932110256);insert into x_t_order(TMP_ID, ID, SERVICE_ID, SERVICE_ORDER_ID, CLIENT_ID) values (s_x_t_order.NEXTVAL, 9932110256,  7,  7732110256,  432110256 );insert into x_mv_oebs_receipts_2(TMP_ID, INVOICE_EID, SUM, DT, DOC_DATE, COMISS_DATE, PAYMENT_NUMBER, SOURCE_TYPE) values (s_x_mv_oebs_receipts_2.NEXTVAL, 'Б-32110256-1', 110000, date'2020-02-29',date'2020-02-29', null, '888432110256' ,'PAYCASH');insert into x_mv_contract_signed_attr (TMP_ID,CONTRACT_ID,COLLATERAL_ID,CODE,KEY_NUM,COLLATERAL_DT,VALUE_NUM) values (s_x_mv_contract_signed_attr.NEXTVAL, 1210000054, 12100000542,'BRAND_CLIENTS' , 432110256, date'2020-02-01',  1);insert into x_yt_ar_direct_domain_stats (ID,IS_GRAY,DOMAIN,IS_BLACKLIST,SERVICE_ID,COST,BILLING_EXPORT_ID,FROM_DT,TILL_DT,SERVICE_ORDER_ID) values(s_x_yt_ar_direct_domain_stats.NEXTVAL, 0, 'a32110256', 0,7,3330000000,7732110256,  date'2020-02-01',to_date('2020-02-29'||' '||'23:59:59','YYYY-MM-DD HH24:MI:SS'),7732110256);</v>
      </c>
    </row>
    <row r="272" spans="1:73" s="195" customFormat="1" x14ac:dyDescent="0.35">
      <c r="A272" s="127">
        <v>54</v>
      </c>
      <c r="B272" s="178"/>
      <c r="C272" s="129" t="str">
        <f t="shared" si="172"/>
        <v>1210000054</v>
      </c>
      <c r="D272" s="129" t="str">
        <f t="shared" si="173"/>
        <v>1210000054/20</v>
      </c>
      <c r="E272" s="130" t="str">
        <f t="shared" si="174"/>
        <v>2020-01-01</v>
      </c>
      <c r="F272" s="130" t="str">
        <f t="shared" si="175"/>
        <v>2021-01-01</v>
      </c>
      <c r="G272" s="131" t="str">
        <f t="shared" si="176"/>
        <v>21210000054</v>
      </c>
      <c r="H272" s="132">
        <f t="shared" si="218"/>
        <v>2</v>
      </c>
      <c r="I272" s="133">
        <v>3</v>
      </c>
      <c r="J272" s="134">
        <f t="shared" si="199"/>
        <v>32110257</v>
      </c>
      <c r="K272" s="129" t="str">
        <f t="shared" si="177"/>
        <v>Б-32110257-1</v>
      </c>
      <c r="L272" s="138" t="str">
        <f t="shared" si="228"/>
        <v>2020-02-01</v>
      </c>
      <c r="M272" s="129" t="s">
        <v>87</v>
      </c>
      <c r="N272" s="135">
        <f t="shared" si="179"/>
        <v>10000</v>
      </c>
      <c r="O272" s="129" t="s">
        <v>88</v>
      </c>
      <c r="P272" s="133">
        <v>1</v>
      </c>
      <c r="Q272" s="129">
        <v>20</v>
      </c>
      <c r="R272" s="219">
        <f t="shared" si="229"/>
        <v>7</v>
      </c>
      <c r="S272" s="219">
        <v>7</v>
      </c>
      <c r="T272" s="134" t="str">
        <f t="shared" si="180"/>
        <v>4321102571</v>
      </c>
      <c r="U272" s="137" t="str">
        <f t="shared" si="181"/>
        <v>43211025711</v>
      </c>
      <c r="V272" s="129">
        <v>1</v>
      </c>
      <c r="W272" s="138" t="str">
        <f t="shared" ca="1" si="230"/>
        <v>2020-02-09</v>
      </c>
      <c r="X272" s="129"/>
      <c r="Y272" s="139">
        <v>10000</v>
      </c>
      <c r="Z272" s="139">
        <f t="shared" si="234"/>
        <v>1666.6666666666661</v>
      </c>
      <c r="AA272" s="42">
        <v>0</v>
      </c>
      <c r="AB272" s="186" t="s">
        <v>89</v>
      </c>
      <c r="AC272" s="185">
        <f t="shared" si="183"/>
        <v>10000</v>
      </c>
      <c r="AD272" s="45">
        <v>0</v>
      </c>
      <c r="AE272" s="52" t="str">
        <f>4&amp;J272</f>
        <v>432110257</v>
      </c>
      <c r="AF272" s="187">
        <f t="shared" si="203"/>
        <v>8333.3333333333339</v>
      </c>
      <c r="AG272" s="240"/>
      <c r="AH272" s="58">
        <f t="shared" si="185"/>
        <v>8333.3333333333339</v>
      </c>
      <c r="AI272" s="60">
        <f t="shared" si="207"/>
        <v>10000</v>
      </c>
      <c r="AJ272" s="112" t="str">
        <f t="shared" si="231"/>
        <v>2020-02-29</v>
      </c>
      <c r="AK272" s="189" t="str">
        <f t="shared" si="187"/>
        <v>888432110257</v>
      </c>
      <c r="AL272" s="102" t="str">
        <f t="shared" si="235"/>
        <v>12100000542</v>
      </c>
      <c r="AM272" s="190"/>
      <c r="AN272" s="190"/>
      <c r="AO272" s="45" t="s">
        <v>89</v>
      </c>
      <c r="AP272" s="145" t="s">
        <v>89</v>
      </c>
      <c r="AQ272" s="45"/>
      <c r="AR272" s="45"/>
      <c r="AS272" s="146" t="str">
        <f t="shared" si="189"/>
        <v>888432110257</v>
      </c>
      <c r="AT272" s="143" t="str">
        <f t="shared" si="190"/>
        <v>5532110257</v>
      </c>
      <c r="AU272" s="137" t="str">
        <f t="shared" si="191"/>
        <v>9932110257</v>
      </c>
      <c r="AV272" s="137">
        <f t="shared" si="192"/>
        <v>7</v>
      </c>
      <c r="AW272" s="137" t="str">
        <f t="shared" si="193"/>
        <v>7732110257</v>
      </c>
      <c r="AX272" s="147" t="str">
        <f t="shared" si="194"/>
        <v>77432110257</v>
      </c>
      <c r="AY272" s="183">
        <v>0</v>
      </c>
      <c r="AZ272" s="183">
        <v>0</v>
      </c>
      <c r="BA272" s="138" t="str">
        <f t="shared" si="232"/>
        <v>2020-02-01</v>
      </c>
      <c r="BB272" s="138" t="str">
        <f t="shared" si="233"/>
        <v>2020-02-29</v>
      </c>
      <c r="BC272" s="148" t="s">
        <v>90</v>
      </c>
      <c r="BD272" s="131" t="str">
        <f t="shared" si="197"/>
        <v>a32110257</v>
      </c>
      <c r="BE272" s="143"/>
      <c r="BF272" s="189"/>
      <c r="BG272" s="186"/>
      <c r="BH272" s="149"/>
      <c r="BI272" s="149"/>
      <c r="BJ272" s="149"/>
      <c r="BK272" s="149"/>
      <c r="BL272" s="149"/>
      <c r="BM272" s="149"/>
      <c r="BN272" s="149"/>
      <c r="BO272" s="243"/>
      <c r="BP272" s="328">
        <v>37</v>
      </c>
      <c r="BQ272" s="242">
        <f>AF277</f>
        <v>16666.666666666668</v>
      </c>
      <c r="BR272" s="242">
        <f>BQ272*0.11</f>
        <v>1833.3333333333335</v>
      </c>
      <c r="BS272" s="242">
        <f>BR272</f>
        <v>1833.3333333333335</v>
      </c>
      <c r="BU272" s="357" t="str">
        <f t="shared" ca="1" si="225"/>
        <v>insert into x_t_invoice (TMP_ID,ID,DT, CLIENT_ID,EXTERNAL_ID,CONTRACT_ID,TOTAL_SUM,CURRENCY,DISCOUNT_TYPE,COMMISSION_TYPE,TYPE,LOYAL_CLIENTS,NDS,NDS_PCT,PERSON_ID) values (s_x_t_invoice.NEXTVAL, 32110257, date'2020-02-01',21210000054,'Б-32110257-1',1210000054,10000,'RUR',7,7,'y_invoice',0,1,20, 77432110257);insert into x_t_person (TMP_ID,ID) values (s_x_t_person.NEXTVAL, 77432110257);insert into x_t_act_internal(TMP_ID,ID,DT,CLIENT_ID,INVOICE_ID,HIDDEN,AMOUNT,EXTERNAL_ID,PAYMENT_TERM_DT,IS_LOYAL,TYPE) values (s_x_t_act_internal.NEXTVAL, 4321102571,date'2020-02-09',21210000054, 32110257    ,1,  10000  ,'43211025711',null, 0,'generic');insert into x_t_act_trans(TMP_ID, ACT_ID, CONSUME_ID, AMOUNT, AMOUNT_NDS, AMOUNT_NSP, NETTING, COMMISSION_TYPE) values (s_x_t_act_trans.NEXTVAL, 4321102571,  5532110257, 10000, 1666.66666666667,  0,null, 7);insert into x_t_consume (TMP_ID, ID, PARENT_ORDER_ID) values (s_x_t_consume.NEXTVAL, 5532110257,  9932110257);insert into x_t_order(TMP_ID, ID, SERVICE_ID, SERVICE_ORDER_ID, CLIENT_ID) values (s_x_t_order.NEXTVAL, 9932110257,  7,  7732110257,  432110257 );insert into x_mv_oebs_receipts_2(TMP_ID, INVOICE_EID, SUM, DT, DOC_DATE, COMISS_DATE, PAYMENT_NUMBER, SOURCE_TYPE) values (s_x_mv_oebs_receipts_2.NEXTVAL, 'Б-32110257-1', 10000, date'2020-02-29',date'2020-02-29', null, '888432110257' ,'PAYCASH');insert into x_yt_ar_direct_domain_stats (ID,IS_GRAY,DOMAIN,IS_BLACKLIST,SERVICE_ID,COST,BILLING_EXPORT_ID,FROM_DT,TILL_DT,SERVICE_ORDER_ID) values(s_x_yt_ar_direct_domain_stats.NEXTVAL, 0, 'a32110257', 0,7,3330000000,7732110257,  date'2020-02-01',to_date('2020-02-29'||' '||'23:59:59','YYYY-MM-DD HH24:MI:SS'),7732110257);</v>
      </c>
    </row>
    <row r="273" spans="1:73" s="195" customFormat="1" x14ac:dyDescent="0.35">
      <c r="A273" s="127">
        <v>54</v>
      </c>
      <c r="B273" s="178"/>
      <c r="C273" s="129" t="str">
        <f t="shared" si="172"/>
        <v>1210000054</v>
      </c>
      <c r="D273" s="129" t="str">
        <f t="shared" si="173"/>
        <v>1210000054/20</v>
      </c>
      <c r="E273" s="130" t="str">
        <f t="shared" si="174"/>
        <v>2020-01-01</v>
      </c>
      <c r="F273" s="130" t="str">
        <f t="shared" si="175"/>
        <v>2021-01-01</v>
      </c>
      <c r="G273" s="131" t="str">
        <f t="shared" si="176"/>
        <v>21210000054</v>
      </c>
      <c r="H273" s="132">
        <f t="shared" si="218"/>
        <v>2</v>
      </c>
      <c r="I273" s="133">
        <v>3</v>
      </c>
      <c r="J273" s="134">
        <f t="shared" si="199"/>
        <v>32110258</v>
      </c>
      <c r="K273" s="129" t="str">
        <f t="shared" si="177"/>
        <v>Б-32110258-1</v>
      </c>
      <c r="L273" s="138" t="str">
        <f t="shared" si="228"/>
        <v>2020-02-01</v>
      </c>
      <c r="M273" s="129" t="s">
        <v>87</v>
      </c>
      <c r="N273" s="135">
        <f t="shared" si="179"/>
        <v>10000</v>
      </c>
      <c r="O273" s="129" t="s">
        <v>88</v>
      </c>
      <c r="P273" s="133">
        <v>1</v>
      </c>
      <c r="Q273" s="129">
        <v>20</v>
      </c>
      <c r="R273" s="219">
        <f t="shared" si="229"/>
        <v>7</v>
      </c>
      <c r="S273" s="219">
        <v>7</v>
      </c>
      <c r="T273" s="134" t="str">
        <f t="shared" si="180"/>
        <v>4321102581</v>
      </c>
      <c r="U273" s="137" t="str">
        <f t="shared" si="181"/>
        <v>43211025811</v>
      </c>
      <c r="V273" s="129">
        <v>1</v>
      </c>
      <c r="W273" s="138" t="str">
        <f t="shared" ca="1" si="230"/>
        <v>2020-02-02</v>
      </c>
      <c r="X273" s="129"/>
      <c r="Y273" s="139">
        <v>10000</v>
      </c>
      <c r="Z273" s="139">
        <f t="shared" si="234"/>
        <v>1666.6666666666661</v>
      </c>
      <c r="AA273" s="42">
        <v>0</v>
      </c>
      <c r="AB273" s="186" t="s">
        <v>89</v>
      </c>
      <c r="AC273" s="185">
        <f t="shared" si="183"/>
        <v>10000</v>
      </c>
      <c r="AD273" s="45">
        <v>0</v>
      </c>
      <c r="AE273" s="52" t="str">
        <f>4&amp;J273</f>
        <v>432110258</v>
      </c>
      <c r="AF273" s="187">
        <f t="shared" si="203"/>
        <v>8333.3333333333339</v>
      </c>
      <c r="AG273" s="240"/>
      <c r="AH273" s="58">
        <f t="shared" si="185"/>
        <v>8333.3333333333339</v>
      </c>
      <c r="AI273" s="60">
        <f t="shared" si="207"/>
        <v>10000</v>
      </c>
      <c r="AJ273" s="112" t="str">
        <f t="shared" si="231"/>
        <v>2020-02-29</v>
      </c>
      <c r="AK273" s="189" t="str">
        <f t="shared" si="187"/>
        <v>888432110258</v>
      </c>
      <c r="AL273" s="102" t="str">
        <f t="shared" si="235"/>
        <v>12100000542</v>
      </c>
      <c r="AM273" s="190"/>
      <c r="AN273" s="190"/>
      <c r="AO273" s="45" t="s">
        <v>89</v>
      </c>
      <c r="AP273" s="145" t="s">
        <v>89</v>
      </c>
      <c r="AQ273" s="45"/>
      <c r="AR273" s="45"/>
      <c r="AS273" s="146" t="str">
        <f t="shared" si="189"/>
        <v>888432110258</v>
      </c>
      <c r="AT273" s="143" t="str">
        <f t="shared" si="190"/>
        <v>5532110258</v>
      </c>
      <c r="AU273" s="137" t="str">
        <f t="shared" si="191"/>
        <v>9932110258</v>
      </c>
      <c r="AV273" s="137">
        <f t="shared" si="192"/>
        <v>7</v>
      </c>
      <c r="AW273" s="137" t="str">
        <f t="shared" si="193"/>
        <v>7732110258</v>
      </c>
      <c r="AX273" s="147" t="str">
        <f t="shared" si="194"/>
        <v>77432110258</v>
      </c>
      <c r="AY273" s="183">
        <v>0</v>
      </c>
      <c r="AZ273" s="183">
        <v>0</v>
      </c>
      <c r="BA273" s="138" t="str">
        <f t="shared" si="232"/>
        <v>2020-02-01</v>
      </c>
      <c r="BB273" s="138" t="str">
        <f t="shared" si="233"/>
        <v>2020-02-29</v>
      </c>
      <c r="BC273" s="148" t="s">
        <v>90</v>
      </c>
      <c r="BD273" s="131" t="str">
        <f t="shared" si="197"/>
        <v>a32110258</v>
      </c>
      <c r="BE273" s="143"/>
      <c r="BF273" s="189"/>
      <c r="BG273" s="186"/>
      <c r="BH273" s="149"/>
      <c r="BI273" s="149"/>
      <c r="BJ273" s="149"/>
      <c r="BK273" s="149"/>
      <c r="BL273" s="149"/>
      <c r="BM273" s="149"/>
      <c r="BN273" s="149"/>
      <c r="BO273" s="330"/>
      <c r="BP273" s="330"/>
      <c r="BU273" s="357" t="str">
        <f t="shared" ca="1" si="225"/>
        <v>insert into x_t_invoice (TMP_ID,ID,DT, CLIENT_ID,EXTERNAL_ID,CONTRACT_ID,TOTAL_SUM,CURRENCY,DISCOUNT_TYPE,COMMISSION_TYPE,TYPE,LOYAL_CLIENTS,NDS,NDS_PCT,PERSON_ID) values (s_x_t_invoice.NEXTVAL, 32110258, date'2020-02-01',21210000054,'Б-32110258-1',1210000054,10000,'RUR',7,7,'y_invoice',0,1,20, 77432110258);insert into x_t_person (TMP_ID,ID) values (s_x_t_person.NEXTVAL, 77432110258);insert into x_t_act_internal(TMP_ID,ID,DT,CLIENT_ID,INVOICE_ID,HIDDEN,AMOUNT,EXTERNAL_ID,PAYMENT_TERM_DT,IS_LOYAL,TYPE) values (s_x_t_act_internal.NEXTVAL, 4321102581,date'2020-02-02',21210000054, 32110258    ,1,  10000  ,'43211025811',null, 0,'generic');insert into x_t_act_trans(TMP_ID, ACT_ID, CONSUME_ID, AMOUNT, AMOUNT_NDS, AMOUNT_NSP, NETTING, COMMISSION_TYPE) values (s_x_t_act_trans.NEXTVAL, 4321102581,  5532110258, 10000, 1666.66666666667,  0,null, 7);insert into x_t_consume (TMP_ID, ID, PARENT_ORDER_ID) values (s_x_t_consume.NEXTVAL, 5532110258,  9932110258);insert into x_t_order(TMP_ID, ID, SERVICE_ID, SERVICE_ORDER_ID, CLIENT_ID) values (s_x_t_order.NEXTVAL, 9932110258,  7,  7732110258,  432110258 );insert into x_mv_oebs_receipts_2(TMP_ID, INVOICE_EID, SUM, DT, DOC_DATE, COMISS_DATE, PAYMENT_NUMBER, SOURCE_TYPE) values (s_x_mv_oebs_receipts_2.NEXTVAL, 'Б-32110258-1', 10000, date'2020-02-29',date'2020-02-29', null, '888432110258' ,'PAYCASH');insert into x_yt_ar_direct_domain_stats (ID,IS_GRAY,DOMAIN,IS_BLACKLIST,SERVICE_ID,COST,BILLING_EXPORT_ID,FROM_DT,TILL_DT,SERVICE_ORDER_ID) values(s_x_yt_ar_direct_domain_stats.NEXTVAL, 0, 'a32110258', 0,7,3330000000,7732110258,  date'2020-02-01',to_date('2020-02-29'||' '||'23:59:59','YYYY-MM-DD HH24:MI:SS'),7732110258);</v>
      </c>
    </row>
    <row r="274" spans="1:73" s="195" customFormat="1" ht="15" thickBot="1" x14ac:dyDescent="0.4">
      <c r="A274" s="127">
        <v>54</v>
      </c>
      <c r="B274" s="178"/>
      <c r="C274" s="129" t="str">
        <f t="shared" si="172"/>
        <v>1210000054</v>
      </c>
      <c r="D274" s="129" t="str">
        <f t="shared" si="173"/>
        <v>1210000054/20</v>
      </c>
      <c r="E274" s="130" t="str">
        <f t="shared" si="174"/>
        <v>2020-01-01</v>
      </c>
      <c r="F274" s="130" t="str">
        <f t="shared" si="175"/>
        <v>2021-01-01</v>
      </c>
      <c r="G274" s="131" t="str">
        <f t="shared" si="176"/>
        <v>21210000054</v>
      </c>
      <c r="H274" s="132">
        <f t="shared" si="218"/>
        <v>2</v>
      </c>
      <c r="I274" s="133">
        <v>3</v>
      </c>
      <c r="J274" s="134">
        <f t="shared" si="199"/>
        <v>32110259</v>
      </c>
      <c r="K274" s="129" t="str">
        <f t="shared" si="177"/>
        <v>Б-32110259-1</v>
      </c>
      <c r="L274" s="138" t="str">
        <f t="shared" si="228"/>
        <v>2020-02-01</v>
      </c>
      <c r="M274" s="129" t="s">
        <v>87</v>
      </c>
      <c r="N274" s="135">
        <f t="shared" si="179"/>
        <v>20000</v>
      </c>
      <c r="O274" s="129" t="s">
        <v>88</v>
      </c>
      <c r="P274" s="133">
        <v>1</v>
      </c>
      <c r="Q274" s="129">
        <v>20</v>
      </c>
      <c r="R274" s="219">
        <f t="shared" si="229"/>
        <v>7</v>
      </c>
      <c r="S274" s="219">
        <v>7</v>
      </c>
      <c r="T274" s="134" t="str">
        <f t="shared" si="180"/>
        <v>4321102591</v>
      </c>
      <c r="U274" s="137" t="str">
        <f t="shared" si="181"/>
        <v>43211025911</v>
      </c>
      <c r="V274" s="129">
        <v>1</v>
      </c>
      <c r="W274" s="138" t="str">
        <f t="shared" ca="1" si="230"/>
        <v>2020-02-01</v>
      </c>
      <c r="X274" s="129"/>
      <c r="Y274" s="139">
        <v>20000</v>
      </c>
      <c r="Z274" s="139">
        <f t="shared" si="234"/>
        <v>3333.3333333333321</v>
      </c>
      <c r="AA274" s="42">
        <v>0</v>
      </c>
      <c r="AB274" s="186" t="s">
        <v>89</v>
      </c>
      <c r="AC274" s="185">
        <f t="shared" si="183"/>
        <v>20000</v>
      </c>
      <c r="AD274" s="45">
        <v>0</v>
      </c>
      <c r="AE274" s="52" t="str">
        <f t="shared" ref="AE274:AE279" si="236">4&amp;J274</f>
        <v>432110259</v>
      </c>
      <c r="AF274" s="187">
        <f t="shared" si="203"/>
        <v>16666.666666666668</v>
      </c>
      <c r="AG274" s="240"/>
      <c r="AH274" s="58">
        <f t="shared" si="185"/>
        <v>16666.666666666668</v>
      </c>
      <c r="AI274" s="60">
        <f t="shared" si="207"/>
        <v>20000</v>
      </c>
      <c r="AJ274" s="112" t="str">
        <f t="shared" si="231"/>
        <v>2020-02-29</v>
      </c>
      <c r="AK274" s="189" t="str">
        <f t="shared" si="187"/>
        <v>888432110259</v>
      </c>
      <c r="AL274" s="102" t="str">
        <f t="shared" si="235"/>
        <v>12100000542</v>
      </c>
      <c r="AM274" s="190"/>
      <c r="AN274" s="190"/>
      <c r="AO274" s="45" t="s">
        <v>89</v>
      </c>
      <c r="AP274" s="145" t="s">
        <v>89</v>
      </c>
      <c r="AQ274" s="45"/>
      <c r="AR274" s="45"/>
      <c r="AS274" s="146" t="str">
        <f t="shared" si="189"/>
        <v>888432110259</v>
      </c>
      <c r="AT274" s="143" t="str">
        <f t="shared" si="190"/>
        <v>5532110259</v>
      </c>
      <c r="AU274" s="137" t="str">
        <f t="shared" si="191"/>
        <v>9932110259</v>
      </c>
      <c r="AV274" s="137">
        <f t="shared" si="192"/>
        <v>7</v>
      </c>
      <c r="AW274" s="137" t="str">
        <f t="shared" si="193"/>
        <v>7732110259</v>
      </c>
      <c r="AX274" s="147" t="str">
        <f t="shared" si="194"/>
        <v>77432110259</v>
      </c>
      <c r="AY274" s="183">
        <v>0</v>
      </c>
      <c r="AZ274" s="183">
        <v>0</v>
      </c>
      <c r="BA274" s="138" t="str">
        <f t="shared" si="232"/>
        <v>2020-02-01</v>
      </c>
      <c r="BB274" s="138" t="str">
        <f t="shared" si="233"/>
        <v>2020-02-29</v>
      </c>
      <c r="BC274" s="148" t="s">
        <v>90</v>
      </c>
      <c r="BD274" s="131" t="str">
        <f t="shared" si="197"/>
        <v>a32110259</v>
      </c>
      <c r="BE274" s="143"/>
      <c r="BF274" s="189"/>
      <c r="BG274" s="186"/>
      <c r="BH274" s="174"/>
      <c r="BI274" s="174"/>
      <c r="BJ274" s="174"/>
      <c r="BK274" s="174"/>
      <c r="BL274" s="149"/>
      <c r="BM274" s="149"/>
      <c r="BN274" s="149"/>
      <c r="BO274" s="247"/>
      <c r="BP274" s="328"/>
      <c r="BQ274" s="242"/>
      <c r="BR274" s="242"/>
      <c r="BS274" s="242"/>
      <c r="BU274" s="357" t="str">
        <f t="shared" ca="1" si="225"/>
        <v>insert into x_t_invoice (TMP_ID,ID,DT, CLIENT_ID,EXTERNAL_ID,CONTRACT_ID,TOTAL_SUM,CURRENCY,DISCOUNT_TYPE,COMMISSION_TYPE,TYPE,LOYAL_CLIENTS,NDS,NDS_PCT,PERSON_ID) values (s_x_t_invoice.NEXTVAL, 32110259, date'2020-02-01',21210000054,'Б-32110259-1',1210000054,20000,'RUR',7,7,'y_invoice',0,1,20, 77432110259);insert into x_t_person (TMP_ID,ID) values (s_x_t_person.NEXTVAL, 77432110259);insert into x_t_act_internal(TMP_ID,ID,DT,CLIENT_ID,INVOICE_ID,HIDDEN,AMOUNT,EXTERNAL_ID,PAYMENT_TERM_DT,IS_LOYAL,TYPE) values (s_x_t_act_internal.NEXTVAL, 4321102591,date'2020-02-01',21210000054, 32110259    ,1,  20000  ,'43211025911',null, 0,'generic');insert into x_t_act_trans(TMP_ID, ACT_ID, CONSUME_ID, AMOUNT, AMOUNT_NDS, AMOUNT_NSP, NETTING, COMMISSION_TYPE) values (s_x_t_act_trans.NEXTVAL, 4321102591,  5532110259, 20000, 3333.33333333333,  0,null, 7);insert into x_t_consume (TMP_ID, ID, PARENT_ORDER_ID) values (s_x_t_consume.NEXTVAL, 5532110259,  9932110259);insert into x_t_order(TMP_ID, ID, SERVICE_ID, SERVICE_ORDER_ID, CLIENT_ID) values (s_x_t_order.NEXTVAL, 9932110259,  7,  7732110259,  432110259 );insert into x_mv_oebs_receipts_2(TMP_ID, INVOICE_EID, SUM, DT, DOC_DATE, COMISS_DATE, PAYMENT_NUMBER, SOURCE_TYPE) values (s_x_mv_oebs_receipts_2.NEXTVAL, 'Б-32110259-1', 20000, date'2020-02-29',date'2020-02-29', null, '888432110259' ,'PAYCASH');insert into x_yt_ar_direct_domain_stats (ID,IS_GRAY,DOMAIN,IS_BLACKLIST,SERVICE_ID,COST,BILLING_EXPORT_ID,FROM_DT,TILL_DT,SERVICE_ORDER_ID) values(s_x_yt_ar_direct_domain_stats.NEXTVAL, 0, 'a32110259', 0,7,3330000000,7732110259,  date'2020-02-01',to_date('2020-02-29'||' '||'23:59:59','YYYY-MM-DD HH24:MI:SS'),7732110259);</v>
      </c>
    </row>
    <row r="275" spans="1:73" s="195" customFormat="1" x14ac:dyDescent="0.35">
      <c r="A275" s="127">
        <v>54</v>
      </c>
      <c r="B275" s="178"/>
      <c r="C275" s="129" t="str">
        <f t="shared" si="172"/>
        <v>1210000054</v>
      </c>
      <c r="D275" s="129" t="str">
        <f t="shared" si="173"/>
        <v>1210000054/20</v>
      </c>
      <c r="E275" s="130" t="str">
        <f t="shared" si="174"/>
        <v>2020-01-01</v>
      </c>
      <c r="F275" s="130" t="str">
        <f t="shared" si="175"/>
        <v>2021-01-01</v>
      </c>
      <c r="G275" s="131" t="str">
        <f t="shared" si="176"/>
        <v>21210000054</v>
      </c>
      <c r="H275" s="132">
        <f t="shared" si="218"/>
        <v>2</v>
      </c>
      <c r="I275" s="133">
        <v>3</v>
      </c>
      <c r="J275" s="134">
        <f t="shared" si="199"/>
        <v>32110260</v>
      </c>
      <c r="K275" s="129" t="str">
        <f t="shared" si="177"/>
        <v>Б-32110260-1</v>
      </c>
      <c r="L275" s="138" t="str">
        <f t="shared" si="228"/>
        <v>2020-02-01</v>
      </c>
      <c r="M275" s="129" t="s">
        <v>87</v>
      </c>
      <c r="N275" s="135">
        <f t="shared" si="179"/>
        <v>20000</v>
      </c>
      <c r="O275" s="129" t="s">
        <v>88</v>
      </c>
      <c r="P275" s="133">
        <v>1</v>
      </c>
      <c r="Q275" s="129">
        <v>20</v>
      </c>
      <c r="R275" s="219">
        <f t="shared" si="229"/>
        <v>7</v>
      </c>
      <c r="S275" s="219">
        <v>7</v>
      </c>
      <c r="T275" s="134" t="str">
        <f t="shared" si="180"/>
        <v>4321102601</v>
      </c>
      <c r="U275" s="137" t="str">
        <f t="shared" si="181"/>
        <v>43211026011</v>
      </c>
      <c r="V275" s="129">
        <v>1</v>
      </c>
      <c r="W275" s="138" t="str">
        <f t="shared" ca="1" si="230"/>
        <v>2020-02-05</v>
      </c>
      <c r="X275" s="129"/>
      <c r="Y275" s="139">
        <v>20000</v>
      </c>
      <c r="Z275" s="139">
        <f t="shared" si="234"/>
        <v>3333.3333333333321</v>
      </c>
      <c r="AA275" s="42">
        <v>0</v>
      </c>
      <c r="AB275" s="186" t="s">
        <v>89</v>
      </c>
      <c r="AC275" s="185">
        <f t="shared" si="183"/>
        <v>20000</v>
      </c>
      <c r="AD275" s="45">
        <v>0</v>
      </c>
      <c r="AE275" s="52" t="str">
        <f t="shared" si="236"/>
        <v>432110260</v>
      </c>
      <c r="AF275" s="187">
        <f t="shared" si="203"/>
        <v>16666.666666666668</v>
      </c>
      <c r="AG275" s="240"/>
      <c r="AH275" s="58">
        <f t="shared" si="185"/>
        <v>16666.666666666668</v>
      </c>
      <c r="AI275" s="60">
        <f t="shared" si="207"/>
        <v>20000</v>
      </c>
      <c r="AJ275" s="112" t="str">
        <f t="shared" si="231"/>
        <v>2020-02-29</v>
      </c>
      <c r="AK275" s="189" t="str">
        <f t="shared" si="187"/>
        <v>888432110260</v>
      </c>
      <c r="AL275" s="102" t="str">
        <f t="shared" si="235"/>
        <v>12100000542</v>
      </c>
      <c r="AM275" s="190"/>
      <c r="AN275" s="190"/>
      <c r="AO275" s="45" t="s">
        <v>89</v>
      </c>
      <c r="AP275" s="145" t="s">
        <v>89</v>
      </c>
      <c r="AQ275" s="45"/>
      <c r="AR275" s="45"/>
      <c r="AS275" s="146" t="str">
        <f t="shared" si="189"/>
        <v>888432110260</v>
      </c>
      <c r="AT275" s="143" t="str">
        <f t="shared" si="190"/>
        <v>5532110260</v>
      </c>
      <c r="AU275" s="137" t="str">
        <f t="shared" si="191"/>
        <v>9932110260</v>
      </c>
      <c r="AV275" s="137">
        <f t="shared" si="192"/>
        <v>7</v>
      </c>
      <c r="AW275" s="137" t="str">
        <f t="shared" si="193"/>
        <v>7732110260</v>
      </c>
      <c r="AX275" s="147" t="str">
        <f t="shared" si="194"/>
        <v>77432110260</v>
      </c>
      <c r="AY275" s="183">
        <v>0</v>
      </c>
      <c r="AZ275" s="183">
        <v>0</v>
      </c>
      <c r="BA275" s="138" t="str">
        <f t="shared" si="232"/>
        <v>2020-02-01</v>
      </c>
      <c r="BB275" s="138" t="str">
        <f t="shared" si="233"/>
        <v>2020-02-29</v>
      </c>
      <c r="BC275" s="148" t="s">
        <v>90</v>
      </c>
      <c r="BD275" s="131" t="str">
        <f t="shared" si="197"/>
        <v>a32110260</v>
      </c>
      <c r="BE275" s="143"/>
      <c r="BF275" s="189"/>
      <c r="BG275" s="186"/>
      <c r="BH275" s="246"/>
      <c r="BI275" s="246"/>
      <c r="BJ275" s="246"/>
      <c r="BK275" s="246"/>
      <c r="BL275" s="149"/>
      <c r="BM275" s="149"/>
      <c r="BN275" s="149"/>
      <c r="BO275" s="247"/>
      <c r="BP275" s="328"/>
      <c r="BQ275" s="242"/>
      <c r="BR275" s="242"/>
      <c r="BS275" s="242"/>
      <c r="BU275" s="357" t="str">
        <f t="shared" ca="1" si="225"/>
        <v>insert into x_t_invoice (TMP_ID,ID,DT, CLIENT_ID,EXTERNAL_ID,CONTRACT_ID,TOTAL_SUM,CURRENCY,DISCOUNT_TYPE,COMMISSION_TYPE,TYPE,LOYAL_CLIENTS,NDS,NDS_PCT,PERSON_ID) values (s_x_t_invoice.NEXTVAL, 32110260, date'2020-02-01',21210000054,'Б-32110260-1',1210000054,20000,'RUR',7,7,'y_invoice',0,1,20, 77432110260);insert into x_t_person (TMP_ID,ID) values (s_x_t_person.NEXTVAL, 77432110260);insert into x_t_act_internal(TMP_ID,ID,DT,CLIENT_ID,INVOICE_ID,HIDDEN,AMOUNT,EXTERNAL_ID,PAYMENT_TERM_DT,IS_LOYAL,TYPE) values (s_x_t_act_internal.NEXTVAL, 4321102601,date'2020-02-05',21210000054, 32110260    ,1,  20000  ,'43211026011',null, 0,'generic');insert into x_t_act_trans(TMP_ID, ACT_ID, CONSUME_ID, AMOUNT, AMOUNT_NDS, AMOUNT_NSP, NETTING, COMMISSION_TYPE) values (s_x_t_act_trans.NEXTVAL, 4321102601,  5532110260, 20000, 3333.33333333333,  0,null, 7);insert into x_t_consume (TMP_ID, ID, PARENT_ORDER_ID) values (s_x_t_consume.NEXTVAL, 5532110260,  9932110260);insert into x_t_order(TMP_ID, ID, SERVICE_ID, SERVICE_ORDER_ID, CLIENT_ID) values (s_x_t_order.NEXTVAL, 9932110260,  7,  7732110260,  432110260 );insert into x_mv_oebs_receipts_2(TMP_ID, INVOICE_EID, SUM, DT, DOC_DATE, COMISS_DATE, PAYMENT_NUMBER, SOURCE_TYPE) values (s_x_mv_oebs_receipts_2.NEXTVAL, 'Б-32110260-1', 20000, date'2020-02-29',date'2020-02-29', null, '888432110260' ,'PAYCASH');insert into x_yt_ar_direct_domain_stats (ID,IS_GRAY,DOMAIN,IS_BLACKLIST,SERVICE_ID,COST,BILLING_EXPORT_ID,FROM_DT,TILL_DT,SERVICE_ORDER_ID) values(s_x_yt_ar_direct_domain_stats.NEXTVAL, 0, 'a32110260', 0,7,3330000000,7732110260,  date'2020-02-01',to_date('2020-02-29'||' '||'23:59:59','YYYY-MM-DD HH24:MI:SS'),7732110260);</v>
      </c>
    </row>
    <row r="276" spans="1:73" s="195" customFormat="1" x14ac:dyDescent="0.35">
      <c r="A276" s="127">
        <v>54</v>
      </c>
      <c r="B276" s="178"/>
      <c r="C276" s="129" t="str">
        <f t="shared" si="172"/>
        <v>1210000054</v>
      </c>
      <c r="D276" s="129" t="str">
        <f t="shared" si="173"/>
        <v>1210000054/20</v>
      </c>
      <c r="E276" s="130" t="str">
        <f t="shared" si="174"/>
        <v>2020-01-01</v>
      </c>
      <c r="F276" s="130" t="str">
        <f t="shared" si="175"/>
        <v>2021-01-01</v>
      </c>
      <c r="G276" s="131" t="str">
        <f t="shared" si="176"/>
        <v>21210000054</v>
      </c>
      <c r="H276" s="132">
        <f t="shared" si="218"/>
        <v>2</v>
      </c>
      <c r="I276" s="133">
        <v>3</v>
      </c>
      <c r="J276" s="134">
        <f t="shared" si="199"/>
        <v>32110261</v>
      </c>
      <c r="K276" s="129" t="str">
        <f t="shared" si="177"/>
        <v>Б-32110261-1</v>
      </c>
      <c r="L276" s="138" t="str">
        <f t="shared" si="228"/>
        <v>2020-02-01</v>
      </c>
      <c r="M276" s="129" t="s">
        <v>87</v>
      </c>
      <c r="N276" s="135">
        <f t="shared" si="179"/>
        <v>20000</v>
      </c>
      <c r="O276" s="129" t="s">
        <v>88</v>
      </c>
      <c r="P276" s="133">
        <v>1</v>
      </c>
      <c r="Q276" s="129">
        <v>20</v>
      </c>
      <c r="R276" s="224">
        <v>1</v>
      </c>
      <c r="S276" s="224">
        <v>1</v>
      </c>
      <c r="T276" s="134" t="str">
        <f t="shared" si="180"/>
        <v>4321102611</v>
      </c>
      <c r="U276" s="137" t="str">
        <f t="shared" si="181"/>
        <v>43211026111</v>
      </c>
      <c r="V276" s="129">
        <v>1</v>
      </c>
      <c r="W276" s="138" t="str">
        <f t="shared" ca="1" si="230"/>
        <v>2020-02-07</v>
      </c>
      <c r="X276" s="129"/>
      <c r="Y276" s="139">
        <v>20000</v>
      </c>
      <c r="Z276" s="139">
        <f t="shared" si="234"/>
        <v>3333.3333333333321</v>
      </c>
      <c r="AA276" s="42">
        <v>0</v>
      </c>
      <c r="AB276" s="186" t="s">
        <v>89</v>
      </c>
      <c r="AC276" s="185">
        <f t="shared" si="183"/>
        <v>20000</v>
      </c>
      <c r="AD276" s="45">
        <v>0</v>
      </c>
      <c r="AE276" s="52" t="str">
        <f t="shared" si="236"/>
        <v>432110261</v>
      </c>
      <c r="AF276" s="187">
        <f t="shared" si="203"/>
        <v>16666.666666666668</v>
      </c>
      <c r="AG276" s="283">
        <f>SUM(AF270:AF277)</f>
        <v>208333.33333333331</v>
      </c>
      <c r="AH276" s="58">
        <f t="shared" si="185"/>
        <v>16666.666666666668</v>
      </c>
      <c r="AI276" s="60">
        <f t="shared" si="207"/>
        <v>20000</v>
      </c>
      <c r="AJ276" s="112" t="str">
        <f t="shared" si="231"/>
        <v>2020-02-29</v>
      </c>
      <c r="AK276" s="189" t="str">
        <f t="shared" si="187"/>
        <v>888432110261</v>
      </c>
      <c r="AL276" s="102" t="str">
        <f t="shared" si="235"/>
        <v>12100000542</v>
      </c>
      <c r="AM276" s="190"/>
      <c r="AN276" s="190"/>
      <c r="AO276" s="45" t="s">
        <v>89</v>
      </c>
      <c r="AP276" s="145" t="s">
        <v>89</v>
      </c>
      <c r="AQ276" s="45"/>
      <c r="AR276" s="45"/>
      <c r="AS276" s="146" t="str">
        <f t="shared" si="189"/>
        <v>888432110261</v>
      </c>
      <c r="AT276" s="143" t="str">
        <f t="shared" si="190"/>
        <v>5532110261</v>
      </c>
      <c r="AU276" s="137" t="str">
        <f t="shared" si="191"/>
        <v>9932110261</v>
      </c>
      <c r="AV276" s="137">
        <f t="shared" si="192"/>
        <v>1</v>
      </c>
      <c r="AW276" s="137" t="str">
        <f t="shared" si="193"/>
        <v>7732110261</v>
      </c>
      <c r="AX276" s="147" t="str">
        <f t="shared" si="194"/>
        <v>77432110261</v>
      </c>
      <c r="AY276" s="183">
        <v>0</v>
      </c>
      <c r="AZ276" s="183">
        <v>0</v>
      </c>
      <c r="BA276" s="138" t="str">
        <f t="shared" si="232"/>
        <v>2020-02-01</v>
      </c>
      <c r="BB276" s="138" t="str">
        <f t="shared" si="233"/>
        <v>2020-02-29</v>
      </c>
      <c r="BC276" s="148" t="s">
        <v>90</v>
      </c>
      <c r="BD276" s="131" t="str">
        <f t="shared" si="197"/>
        <v>a32110261</v>
      </c>
      <c r="BE276" s="143"/>
      <c r="BF276" s="189"/>
      <c r="BG276" s="186"/>
      <c r="BH276" s="149"/>
      <c r="BI276" s="149"/>
      <c r="BJ276" s="149"/>
      <c r="BK276" s="149"/>
      <c r="BL276" s="149"/>
      <c r="BM276" s="149"/>
      <c r="BN276" s="149"/>
      <c r="BO276" s="243"/>
      <c r="BP276" s="328"/>
      <c r="BQ276" s="242"/>
      <c r="BR276" s="242"/>
      <c r="BS276" s="242"/>
      <c r="BU276" s="357" t="str">
        <f t="shared" ca="1" si="225"/>
        <v>insert into x_t_invoice (TMP_ID,ID,DT, CLIENT_ID,EXTERNAL_ID,CONTRACT_ID,TOTAL_SUM,CURRENCY,DISCOUNT_TYPE,COMMISSION_TYPE,TYPE,LOYAL_CLIENTS,NDS,NDS_PCT,PERSON_ID) values (s_x_t_invoice.NEXTVAL, 32110261, date'2020-02-01',21210000054,'Б-32110261-1',1210000054,20000,'RUR',1,1,'y_invoice',0,1,20, 77432110261);insert into x_t_person (TMP_ID,ID) values (s_x_t_person.NEXTVAL, 77432110261);insert into x_t_act_internal(TMP_ID,ID,DT,CLIENT_ID,INVOICE_ID,HIDDEN,AMOUNT,EXTERNAL_ID,PAYMENT_TERM_DT,IS_LOYAL,TYPE) values (s_x_t_act_internal.NEXTVAL, 4321102611,date'2020-02-07',21210000054, 32110261    ,1,  20000  ,'43211026111',null, 0,'generic');insert into x_t_act_trans(TMP_ID, ACT_ID, CONSUME_ID, AMOUNT, AMOUNT_NDS, AMOUNT_NSP, NETTING, COMMISSION_TYPE) values (s_x_t_act_trans.NEXTVAL, 4321102611,  5532110261, 20000, 3333.33333333333,  0,null, 1);insert into x_t_consume (TMP_ID, ID, PARENT_ORDER_ID) values (s_x_t_consume.NEXTVAL, 5532110261,  9932110261);insert into x_t_order(TMP_ID, ID, SERVICE_ID, SERVICE_ORDER_ID, CLIENT_ID) values (s_x_t_order.NEXTVAL, 9932110261,  1,  7732110261,  432110261 );insert into x_mv_oebs_receipts_2(TMP_ID, INVOICE_EID, SUM, DT, DOC_DATE, COMISS_DATE, PAYMENT_NUMBER, SOURCE_TYPE) values (s_x_mv_oebs_receipts_2.NEXTVAL, 'Б-32110261-1', 20000, date'2020-02-29',date'2020-02-29', null, '888432110261' ,'PAYCASH');insert into x_yt_ar_direct_domain_stats (ID,IS_GRAY,DOMAIN,IS_BLACKLIST,SERVICE_ID,COST,BILLING_EXPORT_ID,FROM_DT,TILL_DT,SERVICE_ORDER_ID) values(s_x_yt_ar_direct_domain_stats.NEXTVAL, 0, 'a32110261', 0,1,3330000000,7732110261,  date'2020-02-01',to_date('2020-02-29'||' '||'23:59:59','YYYY-MM-DD HH24:MI:SS'),7732110261);</v>
      </c>
    </row>
    <row r="277" spans="1:73" s="215" customFormat="1" ht="15" thickBot="1" x14ac:dyDescent="0.4">
      <c r="A277" s="152">
        <v>54</v>
      </c>
      <c r="B277" s="199"/>
      <c r="C277" s="154" t="str">
        <f t="shared" si="172"/>
        <v>1210000054</v>
      </c>
      <c r="D277" s="154" t="str">
        <f t="shared" si="173"/>
        <v>1210000054/20</v>
      </c>
      <c r="E277" s="155" t="str">
        <f t="shared" si="174"/>
        <v>2020-01-01</v>
      </c>
      <c r="F277" s="155" t="str">
        <f t="shared" si="175"/>
        <v>2021-01-01</v>
      </c>
      <c r="G277" s="156" t="str">
        <f t="shared" si="176"/>
        <v>21210000054</v>
      </c>
      <c r="H277" s="157">
        <f t="shared" si="218"/>
        <v>2</v>
      </c>
      <c r="I277" s="158">
        <v>3</v>
      </c>
      <c r="J277" s="159">
        <f t="shared" si="199"/>
        <v>32110262</v>
      </c>
      <c r="K277" s="154" t="str">
        <f t="shared" si="177"/>
        <v>Б-32110262-1</v>
      </c>
      <c r="L277" s="225" t="str">
        <f t="shared" si="228"/>
        <v>2020-02-01</v>
      </c>
      <c r="M277" s="154" t="s">
        <v>87</v>
      </c>
      <c r="N277" s="160">
        <f t="shared" si="179"/>
        <v>20000</v>
      </c>
      <c r="O277" s="154" t="s">
        <v>88</v>
      </c>
      <c r="P277" s="158">
        <v>1</v>
      </c>
      <c r="Q277" s="154">
        <v>20</v>
      </c>
      <c r="R277" s="159">
        <v>37</v>
      </c>
      <c r="S277" s="159">
        <v>37</v>
      </c>
      <c r="T277" s="159" t="str">
        <f t="shared" si="180"/>
        <v>4321102621</v>
      </c>
      <c r="U277" s="171" t="str">
        <f t="shared" si="181"/>
        <v>43211026211</v>
      </c>
      <c r="V277" s="154">
        <v>1</v>
      </c>
      <c r="W277" s="225" t="str">
        <f t="shared" ca="1" si="230"/>
        <v>2020-02-02</v>
      </c>
      <c r="X277" s="154"/>
      <c r="Y277" s="226">
        <v>20000</v>
      </c>
      <c r="Z277" s="226">
        <f t="shared" si="234"/>
        <v>3333.3333333333321</v>
      </c>
      <c r="AA277" s="76">
        <v>0</v>
      </c>
      <c r="AB277" s="206" t="s">
        <v>89</v>
      </c>
      <c r="AC277" s="205">
        <f t="shared" si="183"/>
        <v>20000</v>
      </c>
      <c r="AD277" s="79">
        <v>0</v>
      </c>
      <c r="AE277" s="81" t="str">
        <f t="shared" si="236"/>
        <v>432110262</v>
      </c>
      <c r="AF277" s="207">
        <f t="shared" si="203"/>
        <v>16666.666666666668</v>
      </c>
      <c r="AG277" s="208"/>
      <c r="AH277" s="91">
        <f t="shared" si="185"/>
        <v>16666.666666666668</v>
      </c>
      <c r="AI277" s="93">
        <f t="shared" si="207"/>
        <v>20000</v>
      </c>
      <c r="AJ277" s="114" t="str">
        <f t="shared" si="231"/>
        <v>2020-02-29</v>
      </c>
      <c r="AK277" s="209" t="str">
        <f t="shared" si="187"/>
        <v>888432110262</v>
      </c>
      <c r="AL277" s="103" t="str">
        <f t="shared" si="235"/>
        <v>12100000542</v>
      </c>
      <c r="AM277" s="210"/>
      <c r="AN277" s="210"/>
      <c r="AO277" s="79" t="s">
        <v>89</v>
      </c>
      <c r="AP277" s="169" t="s">
        <v>89</v>
      </c>
      <c r="AQ277" s="79"/>
      <c r="AR277" s="79"/>
      <c r="AS277" s="170" t="str">
        <f t="shared" si="189"/>
        <v>888432110262</v>
      </c>
      <c r="AT277" s="167" t="str">
        <f t="shared" si="190"/>
        <v>5532110262</v>
      </c>
      <c r="AU277" s="171" t="str">
        <f t="shared" si="191"/>
        <v>9932110262</v>
      </c>
      <c r="AV277" s="171">
        <f t="shared" si="192"/>
        <v>37</v>
      </c>
      <c r="AW277" s="171" t="str">
        <f t="shared" si="193"/>
        <v>7732110262</v>
      </c>
      <c r="AX277" s="172" t="str">
        <f t="shared" si="194"/>
        <v>77432110262</v>
      </c>
      <c r="AY277" s="203">
        <v>0</v>
      </c>
      <c r="AZ277" s="203">
        <v>0</v>
      </c>
      <c r="BA277" s="225" t="str">
        <f t="shared" si="232"/>
        <v>2020-02-01</v>
      </c>
      <c r="BB277" s="225" t="str">
        <f t="shared" si="233"/>
        <v>2020-02-29</v>
      </c>
      <c r="BC277" s="173" t="s">
        <v>90</v>
      </c>
      <c r="BD277" s="156" t="str">
        <f t="shared" si="197"/>
        <v>a32110262</v>
      </c>
      <c r="BE277" s="167"/>
      <c r="BF277" s="209"/>
      <c r="BG277" s="206"/>
      <c r="BH277" s="245"/>
      <c r="BI277" s="245"/>
      <c r="BJ277" s="245"/>
      <c r="BK277" s="245"/>
      <c r="BL277" s="174"/>
      <c r="BM277" s="174"/>
      <c r="BN277" s="174"/>
      <c r="BO277" s="213"/>
      <c r="BP277" s="329"/>
      <c r="BQ277" s="202"/>
      <c r="BR277" s="214"/>
      <c r="BS277" s="214"/>
      <c r="BU277" s="358" t="str">
        <f t="shared" ca="1" si="225"/>
        <v>insert into x_t_invoice (TMP_ID,ID,DT, CLIENT_ID,EXTERNAL_ID,CONTRACT_ID,TOTAL_SUM,CURRENCY,DISCOUNT_TYPE,COMMISSION_TYPE,TYPE,LOYAL_CLIENTS,NDS,NDS_PCT,PERSON_ID) values (s_x_t_invoice.NEXTVAL, 32110262, date'2020-02-01',21210000054,'Б-32110262-1',1210000054,20000,'RUR',37,37,'y_invoice',0,1,20, 77432110262);insert into x_t_person (TMP_ID,ID) values (s_x_t_person.NEXTVAL, 77432110262);insert into x_t_act_internal(TMP_ID,ID,DT,CLIENT_ID,INVOICE_ID,HIDDEN,AMOUNT,EXTERNAL_ID,PAYMENT_TERM_DT,IS_LOYAL,TYPE) values (s_x_t_act_internal.NEXTVAL, 4321102621,date'2020-02-02',21210000054, 32110262    ,1,  20000  ,'43211026211',null, 0,'generic');insert into x_t_act_trans(TMP_ID, ACT_ID, CONSUME_ID, AMOUNT, AMOUNT_NDS, AMOUNT_NSP, NETTING, COMMISSION_TYPE) values (s_x_t_act_trans.NEXTVAL, 4321102621,  5532110262, 20000, 3333.33333333333,  0,null, 37);insert into x_t_consume (TMP_ID, ID, PARENT_ORDER_ID) values (s_x_t_consume.NEXTVAL, 5532110262,  9932110262);insert into x_t_order(TMP_ID, ID, SERVICE_ID, SERVICE_ORDER_ID, CLIENT_ID) values (s_x_t_order.NEXTVAL, 9932110262,  37,  7732110262,  432110262 );insert into x_mv_oebs_receipts_2(TMP_ID, INVOICE_EID, SUM, DT, DOC_DATE, COMISS_DATE, PAYMENT_NUMBER, SOURCE_TYPE) values (s_x_mv_oebs_receipts_2.NEXTVAL, 'Б-32110262-1', 20000, date'2020-02-29',date'2020-02-29', null, '888432110262' ,'PAYCASH');insert into x_yt_ar_direct_domain_stats (ID,IS_GRAY,DOMAIN,IS_BLACKLIST,SERVICE_ID,COST,BILLING_EXPORT_ID,FROM_DT,TILL_DT,SERVICE_ORDER_ID) values(s_x_yt_ar_direct_domain_stats.NEXTVAL, 0, 'a32110262', 0,37,3330000000,7732110262,  date'2020-02-01',to_date('2020-02-29'||' '||'23:59:59','YYYY-MM-DD HH24:MI:SS'),7732110262);</v>
      </c>
    </row>
    <row r="278" spans="1:73" s="195" customFormat="1" x14ac:dyDescent="0.35">
      <c r="A278" s="127">
        <v>55</v>
      </c>
      <c r="B278" s="178"/>
      <c r="C278" s="129" t="str">
        <f t="shared" si="172"/>
        <v>1210000055</v>
      </c>
      <c r="D278" s="129" t="str">
        <f t="shared" si="173"/>
        <v>1210000055/20</v>
      </c>
      <c r="E278" s="130" t="str">
        <f t="shared" si="174"/>
        <v>2020-01-01</v>
      </c>
      <c r="F278" s="130" t="str">
        <f t="shared" si="175"/>
        <v>2021-01-01</v>
      </c>
      <c r="G278" s="131" t="str">
        <f t="shared" si="176"/>
        <v>21210000055</v>
      </c>
      <c r="H278" s="132">
        <f t="shared" si="218"/>
        <v>2</v>
      </c>
      <c r="I278" s="133">
        <v>3</v>
      </c>
      <c r="J278" s="134">
        <f t="shared" si="199"/>
        <v>32110263</v>
      </c>
      <c r="K278" s="129" t="str">
        <f t="shared" si="177"/>
        <v>Б-32110263-1</v>
      </c>
      <c r="L278" s="130" t="str">
        <f t="shared" ref="L278:L285" si="237">TEXT(DATE(YEAR($F$2),MONTH($F$2),1),"ГГГГ-ММ-ДД")</f>
        <v>2020-01-01</v>
      </c>
      <c r="M278" s="129" t="s">
        <v>87</v>
      </c>
      <c r="N278" s="135">
        <f t="shared" si="179"/>
        <v>40000</v>
      </c>
      <c r="O278" s="129" t="s">
        <v>88</v>
      </c>
      <c r="P278" s="133">
        <v>1</v>
      </c>
      <c r="Q278" s="129">
        <v>20</v>
      </c>
      <c r="R278" s="219">
        <f t="shared" ref="R278:R283" si="238">S278</f>
        <v>7</v>
      </c>
      <c r="S278" s="219">
        <v>7</v>
      </c>
      <c r="T278" s="134" t="str">
        <f t="shared" si="180"/>
        <v>4321102631</v>
      </c>
      <c r="U278" s="137" t="str">
        <f t="shared" si="181"/>
        <v>43211026311</v>
      </c>
      <c r="V278" s="129">
        <v>1</v>
      </c>
      <c r="W278" s="130" t="str">
        <f t="shared" ref="W278:W285" ca="1" si="239">TEXT(DATE(YEAR($F$2),MONTH($F$2),RANDBETWEEN(1,9)),"ГГГГ-ММ-ДД")</f>
        <v>2020-01-05</v>
      </c>
      <c r="X278" s="129"/>
      <c r="Y278" s="139">
        <v>40000</v>
      </c>
      <c r="Z278" s="139">
        <f>Y278-(Y278/1.2)</f>
        <v>6666.6666666666642</v>
      </c>
      <c r="AA278" s="42">
        <v>0</v>
      </c>
      <c r="AB278" s="186" t="s">
        <v>89</v>
      </c>
      <c r="AC278" s="185">
        <f t="shared" si="183"/>
        <v>40000</v>
      </c>
      <c r="AD278" s="45">
        <v>0</v>
      </c>
      <c r="AE278" s="255" t="str">
        <f t="shared" si="236"/>
        <v>432110263</v>
      </c>
      <c r="AF278" s="187">
        <f t="shared" si="203"/>
        <v>33333.333333333336</v>
      </c>
      <c r="AG278" s="290">
        <f>(Y278+Y279)/SUM(Y278:Y283)</f>
        <v>0.70149253731343286</v>
      </c>
      <c r="AH278" s="58">
        <f t="shared" si="185"/>
        <v>33333.333333333336</v>
      </c>
      <c r="AI278" s="60">
        <f t="shared" si="207"/>
        <v>40000</v>
      </c>
      <c r="AJ278" s="49" t="str">
        <f t="shared" ref="AJ278:AJ285" si="240">TEXT(DATE(YEAR($F$2),MONTH($F$2)+1,0),"ГГГГ-ММ-ДД")</f>
        <v>2020-01-31</v>
      </c>
      <c r="AK278" s="189" t="str">
        <f t="shared" si="187"/>
        <v>888432110263</v>
      </c>
      <c r="AL278" s="45" t="str">
        <f t="shared" si="188"/>
        <v>12100000551</v>
      </c>
      <c r="AM278" s="256" t="str">
        <f>TEXT(DATE(YEAR($F$2),MONTH($F$2),1),"ГГГГ-ММ-ДД")</f>
        <v>2020-01-01</v>
      </c>
      <c r="AN278" s="256" t="str">
        <f>TEXT(DATE(YEAR($F$2),MONTH($F$2)+1,0),"ГГГГ-ММ-ДД")</f>
        <v>2020-01-31</v>
      </c>
      <c r="AO278" s="102">
        <v>1</v>
      </c>
      <c r="AP278" s="102" t="str">
        <f>"99"&amp;AE278</f>
        <v>99432110263</v>
      </c>
      <c r="AQ278" s="45"/>
      <c r="AR278" s="45"/>
      <c r="AS278" s="146" t="str">
        <f t="shared" si="189"/>
        <v>888432110263</v>
      </c>
      <c r="AT278" s="143" t="str">
        <f t="shared" si="190"/>
        <v>5532110263</v>
      </c>
      <c r="AU278" s="137" t="str">
        <f t="shared" si="191"/>
        <v>9932110263</v>
      </c>
      <c r="AV278" s="137">
        <f t="shared" si="192"/>
        <v>7</v>
      </c>
      <c r="AW278" s="137" t="str">
        <f t="shared" si="193"/>
        <v>7732110263</v>
      </c>
      <c r="AX278" s="147" t="str">
        <f t="shared" si="194"/>
        <v>77432110263</v>
      </c>
      <c r="AY278" s="183">
        <v>0</v>
      </c>
      <c r="AZ278" s="183">
        <v>0</v>
      </c>
      <c r="BA278" s="43" t="str">
        <f t="shared" ref="BA278:BA285" si="241">TEXT(DATE(YEAR($F$2),MONTH($F$2),1),"ГГГГ-ММ-ДД")</f>
        <v>2020-01-01</v>
      </c>
      <c r="BB278" s="43" t="str">
        <f t="shared" ref="BB278:BB285" si="242">TEXT(DATE(YEAR($F$2),MONTH($F$2)+1,0),"ГГГГ-ММ-ДД")</f>
        <v>2020-01-31</v>
      </c>
      <c r="BC278" s="148" t="s">
        <v>90</v>
      </c>
      <c r="BD278" s="131" t="str">
        <f t="shared" si="197"/>
        <v>a32110263</v>
      </c>
      <c r="BE278" s="143"/>
      <c r="BF278" s="189"/>
      <c r="BG278" s="186"/>
      <c r="BH278" s="306"/>
      <c r="BI278" s="306"/>
      <c r="BJ278" s="306"/>
      <c r="BK278" s="306"/>
      <c r="BL278" s="149"/>
      <c r="BM278" s="149"/>
      <c r="BN278" s="149"/>
      <c r="BO278" s="241" t="s">
        <v>187</v>
      </c>
      <c r="BP278" s="328">
        <v>7</v>
      </c>
      <c r="BQ278" s="242">
        <f>SUM(AF278:AF283)</f>
        <v>167499.99999999997</v>
      </c>
      <c r="BR278" s="242">
        <f>BQ278*0.05</f>
        <v>8374.9999999999982</v>
      </c>
      <c r="BS278" s="242">
        <f>BR278</f>
        <v>8374.9999999999982</v>
      </c>
      <c r="BU278" s="357" t="str">
        <f t="shared" ca="1" si="225"/>
        <v>insert into x_t_contract2(TMP_ID,ID,EXTERNAL_ID,CLIENT_ID) values(s_x_t_contract2.NEXTVAL, 1210000055, '1210000055/20',21210000055);insert into x_t_contract_collateral(TMP_ID,ID,CONTRACT2_ID,DT,IS_SIGNED) values(s_x_t_contract_collateral.NEXTVAL, 12100000551, 1210000055, date'2020-01-01', date'2020-01-01');insert into x_mv_contract_signed_attr (TMP_ID,CONTRACT_ID,COLLATERAL_ID,CODE,VALUE_DT) values (s_x_mv_contract_signed_attr.NEXTVAL, 1210000055, 12100000551,'FINISH_DT' ,date'2021-01-01');insert into x_mv_contract_signed_attr_hist(TMP_ID,VALUE_NUM,UPDATE_DT,CONTRACT2_ID,CODE,CL_DT,STAMP,DT) values(s_x_mv_contract_signed_attr_hist.NEXTVAL, 1, date'2020-01-01', 1210000055,'FIRM',date'2020-01-01',888432110263,date'2020-01-01');insert into x_mv_contract_signed_attr_hist(TMP_ID,VALUE_NUM,UPDATE_DT,CONTRACT2_ID,CODE,CL_DT,STAMP,DT) values(s_x_mv_contract_signed_attr_hist.NEXTVAL, 2, date'2020-01-01', 1210000055,'WHOLESALE_AGENT_PREMIUM_AWARDS_SCALE_TYPE',date'2020-01-01',888432110263,date'2020-01-01');insert into x_mv_contract_signed_attr_hist(TMP_ID,VALUE_NUM,UPDATE_DT,CONTRACT2_ID,CODE,CL_DT,STAMP,DT) values(s_x_mv_contract_signed_attr_hist.NEXTVAL, 3, date'2020-01-01', 1210000055,'PAYMENT_TYPE',date'2020-01-01',888432110263,date'2020-01-01');insert into x_t_invoice (TMP_ID,ID,DT, CLIENT_ID,EXTERNAL_ID,CONTRACT_ID,TOTAL_SUM,CURRENCY,DISCOUNT_TYPE,COMMISSION_TYPE,TYPE,LOYAL_CLIENTS,NDS,NDS_PCT,PERSON_ID) values (s_x_t_invoice.NEXTVAL, 32110263, date'2020-01-01',21210000055,'Б-32110263-1',1210000055,40000,'RUR',7,7,'y_invoice',0,1,20, 77432110263);insert into x_t_person (TMP_ID,ID) values (s_x_t_person.NEXTVAL, 77432110263);insert into x_t_act_internal(TMP_ID,ID,DT,CLIENT_ID,INVOICE_ID,HIDDEN,AMOUNT,EXTERNAL_ID,PAYMENT_TERM_DT,IS_LOYAL,TYPE) values (s_x_t_act_internal.NEXTVAL, 4321102631,date'2020-01-05',21210000055, 32110263    ,1,  40000  ,'43211026311',null, 0,'generic');insert into x_t_act_trans(TMP_ID, ACT_ID, CONSUME_ID, AMOUNT, AMOUNT_NDS, AMOUNT_NSP, NETTING, COMMISSION_TYPE) values (s_x_t_act_trans.NEXTVAL, 4321102631,  5532110263, 40000, 6666.66666666666,  0,null, 7);insert into x_t_consume (TMP_ID, ID, PARENT_ORDER_ID) values (s_x_t_consume.NEXTVAL, 5532110263,  9932110263);insert into x_t_order(TMP_ID, ID, SERVICE_ID, SERVICE_ORDER_ID, CLIENT_ID) values (s_x_t_order.NEXTVAL, 9932110263,  7,  7732110263,  432110263 );insert into x_mv_oebs_receipts_2(TMP_ID, INVOICE_EID, SUM, DT, DOC_DATE, COMISS_DATE, PAYMENT_NUMBER, SOURCE_TYPE) values (s_x_mv_oebs_receipts_2.NEXTVAL, 'Б-32110263-1', 40000, date'2020-01-31',date'2020-01-31', null, '888432110263' ,'PAYCASH');insert into x_mv_ui_contract_apex (TMP_ID,CONTRACT_ID,CONTRACT_EID,DT,FINISH_DT,CLIENT_ID,AGENCY_ID) values (s_x_mv_ui_contract_apex.NEXTVAL, 1210000055, '1210000055/20',date'2020-01-01', date'2020-01-31',99432110263,21210000055 );insert into x_mv_contract_signed_attr (TMP_ID,CONTRACT_ID,COLLATERAL_ID,CODE,KEY_NUM,COLLATERAL_DT,VALUE_NUM) values (s_x_mv_contract_signed_attr.NEXTVAL, 1210000055, 12100000551,'BRAND_CLIENTS' , 432110263, date'2020-01-01',  1);insert into x_yt_ar_direct_domain_stats (ID,IS_GRAY,DOMAIN,IS_BLACKLIST,SERVICE_ID,COST,BILLING_EXPORT_ID,FROM_DT,TILL_DT,SERVICE_ORDER_ID) values(s_x_yt_ar_direct_domain_stats.NEXTVAL, 0, 'a32110263', 0,7,3330000000,7732110263,  date'2020-01-01',to_date('2020-01-31'||' '||'23:59:59','YYYY-MM-DD HH24:MI:SS'),7732110263);</v>
      </c>
    </row>
    <row r="279" spans="1:73" s="195" customFormat="1" x14ac:dyDescent="0.35">
      <c r="A279" s="127">
        <v>55</v>
      </c>
      <c r="B279" s="178"/>
      <c r="C279" s="129" t="str">
        <f t="shared" si="172"/>
        <v>1210000055</v>
      </c>
      <c r="D279" s="129" t="str">
        <f t="shared" si="173"/>
        <v>1210000055/20</v>
      </c>
      <c r="E279" s="130" t="str">
        <f t="shared" si="174"/>
        <v>2020-01-01</v>
      </c>
      <c r="F279" s="130" t="str">
        <f t="shared" si="175"/>
        <v>2021-01-01</v>
      </c>
      <c r="G279" s="131" t="str">
        <f t="shared" si="176"/>
        <v>21210000055</v>
      </c>
      <c r="H279" s="132">
        <f t="shared" si="218"/>
        <v>2</v>
      </c>
      <c r="I279" s="133">
        <v>3</v>
      </c>
      <c r="J279" s="134">
        <f t="shared" si="199"/>
        <v>32110264</v>
      </c>
      <c r="K279" s="129" t="str">
        <f t="shared" si="177"/>
        <v>Б-32110264-1</v>
      </c>
      <c r="L279" s="130" t="str">
        <f t="shared" si="237"/>
        <v>2020-01-01</v>
      </c>
      <c r="M279" s="129" t="s">
        <v>87</v>
      </c>
      <c r="N279" s="135">
        <f t="shared" si="179"/>
        <v>101000</v>
      </c>
      <c r="O279" s="129" t="s">
        <v>88</v>
      </c>
      <c r="P279" s="133">
        <v>1</v>
      </c>
      <c r="Q279" s="129">
        <v>20</v>
      </c>
      <c r="R279" s="219">
        <f t="shared" si="238"/>
        <v>7</v>
      </c>
      <c r="S279" s="219">
        <v>7</v>
      </c>
      <c r="T279" s="134" t="str">
        <f t="shared" si="180"/>
        <v>4321102641</v>
      </c>
      <c r="U279" s="137" t="str">
        <f t="shared" si="181"/>
        <v>43211026411</v>
      </c>
      <c r="V279" s="129">
        <v>1</v>
      </c>
      <c r="W279" s="130" t="str">
        <f t="shared" ca="1" si="239"/>
        <v>2020-01-06</v>
      </c>
      <c r="X279" s="129"/>
      <c r="Y279" s="139">
        <v>101000</v>
      </c>
      <c r="Z279" s="139">
        <f t="shared" ref="Z279:Z285" si="243">Y279-(Y279/1.2)</f>
        <v>16833.333333333328</v>
      </c>
      <c r="AA279" s="42">
        <v>0</v>
      </c>
      <c r="AB279" s="186" t="s">
        <v>89</v>
      </c>
      <c r="AC279" s="185">
        <f t="shared" si="183"/>
        <v>101000</v>
      </c>
      <c r="AD279" s="45">
        <v>0</v>
      </c>
      <c r="AE279" s="255" t="str">
        <f t="shared" si="236"/>
        <v>432110264</v>
      </c>
      <c r="AF279" s="187">
        <f t="shared" si="203"/>
        <v>84166.666666666672</v>
      </c>
      <c r="AG279" s="240"/>
      <c r="AH279" s="58">
        <f t="shared" si="185"/>
        <v>84166.666666666672</v>
      </c>
      <c r="AI279" s="60">
        <f t="shared" si="207"/>
        <v>101000</v>
      </c>
      <c r="AJ279" s="49" t="str">
        <f t="shared" si="240"/>
        <v>2020-01-31</v>
      </c>
      <c r="AK279" s="189" t="str">
        <f t="shared" si="187"/>
        <v>888432110264</v>
      </c>
      <c r="AL279" s="45" t="str">
        <f t="shared" si="188"/>
        <v>12100000551</v>
      </c>
      <c r="AM279" s="256" t="str">
        <f>TEXT(DATE(YEAR($F$2),MONTH($F$2),1),"ГГГГ-ММ-ДД")</f>
        <v>2020-01-01</v>
      </c>
      <c r="AN279" s="256" t="str">
        <f>TEXT(DATE(YEAR($F$2),MONTH($F$2)+1,0),"ГГГГ-ММ-ДД")</f>
        <v>2020-01-31</v>
      </c>
      <c r="AO279" s="102">
        <v>1</v>
      </c>
      <c r="AP279" s="102" t="str">
        <f>AP278</f>
        <v>99432110263</v>
      </c>
      <c r="AQ279" s="45"/>
      <c r="AR279" s="45"/>
      <c r="AS279" s="146" t="str">
        <f t="shared" si="189"/>
        <v>888432110264</v>
      </c>
      <c r="AT279" s="143" t="str">
        <f t="shared" si="190"/>
        <v>5532110264</v>
      </c>
      <c r="AU279" s="137" t="str">
        <f t="shared" si="191"/>
        <v>9932110264</v>
      </c>
      <c r="AV279" s="137">
        <f t="shared" si="192"/>
        <v>7</v>
      </c>
      <c r="AW279" s="137" t="str">
        <f t="shared" si="193"/>
        <v>7732110264</v>
      </c>
      <c r="AX279" s="147" t="str">
        <f t="shared" si="194"/>
        <v>77432110264</v>
      </c>
      <c r="AY279" s="183">
        <v>0</v>
      </c>
      <c r="AZ279" s="183">
        <v>0</v>
      </c>
      <c r="BA279" s="43" t="str">
        <f t="shared" si="241"/>
        <v>2020-01-01</v>
      </c>
      <c r="BB279" s="43" t="str">
        <f t="shared" si="242"/>
        <v>2020-01-31</v>
      </c>
      <c r="BC279" s="148" t="s">
        <v>90</v>
      </c>
      <c r="BD279" s="131" t="str">
        <f t="shared" si="197"/>
        <v>a32110264</v>
      </c>
      <c r="BE279" s="143"/>
      <c r="BF279" s="189"/>
      <c r="BG279" s="186"/>
      <c r="BH279" s="149"/>
      <c r="BI279" s="149"/>
      <c r="BJ279" s="149"/>
      <c r="BK279" s="149"/>
      <c r="BL279" s="149"/>
      <c r="BM279" s="149"/>
      <c r="BN279" s="149"/>
      <c r="BO279" s="243" t="s">
        <v>180</v>
      </c>
      <c r="BP279" s="328">
        <v>1</v>
      </c>
      <c r="BQ279" s="242">
        <f>AF284</f>
        <v>17500</v>
      </c>
      <c r="BR279" s="242">
        <f>BQ279*0.13</f>
        <v>2275</v>
      </c>
      <c r="BS279" s="242">
        <f>BR279</f>
        <v>2275</v>
      </c>
      <c r="BU279" s="357" t="str">
        <f t="shared" ca="1" si="225"/>
        <v>insert into x_t_invoice (TMP_ID,ID,DT, CLIENT_ID,EXTERNAL_ID,CONTRACT_ID,TOTAL_SUM,CURRENCY,DISCOUNT_TYPE,COMMISSION_TYPE,TYPE,LOYAL_CLIENTS,NDS,NDS_PCT,PERSON_ID) values (s_x_t_invoice.NEXTVAL, 32110264, date'2020-01-01',21210000055,'Б-32110264-1',1210000055,101000,'RUR',7,7,'y_invoice',0,1,20, 77432110264);insert into x_t_person (TMP_ID,ID) values (s_x_t_person.NEXTVAL, 77432110264);insert into x_t_act_internal(TMP_ID,ID,DT,CLIENT_ID,INVOICE_ID,HIDDEN,AMOUNT,EXTERNAL_ID,PAYMENT_TERM_DT,IS_LOYAL,TYPE) values (s_x_t_act_internal.NEXTVAL, 4321102641,date'2020-01-06',21210000055, 32110264    ,1,  101000  ,'43211026411',null, 0,'generic');insert into x_t_act_trans(TMP_ID, ACT_ID, CONSUME_ID, AMOUNT, AMOUNT_NDS, AMOUNT_NSP, NETTING, COMMISSION_TYPE) values (s_x_t_act_trans.NEXTVAL, 4321102641,  5532110264, 101000, 16833.3333333333,  0,null, 7);insert into x_t_consume (TMP_ID, ID, PARENT_ORDER_ID) values (s_x_t_consume.NEXTVAL, 5532110264,  9932110264);insert into x_t_order(TMP_ID, ID, SERVICE_ID, SERVICE_ORDER_ID, CLIENT_ID) values (s_x_t_order.NEXTVAL, 9932110264,  7,  7732110264,  432110264 );insert into x_mv_oebs_receipts_2(TMP_ID, INVOICE_EID, SUM, DT, DOC_DATE, COMISS_DATE, PAYMENT_NUMBER, SOURCE_TYPE) values (s_x_mv_oebs_receipts_2.NEXTVAL, 'Б-32110264-1', 101000, date'2020-01-31',date'2020-01-31', null, '888432110264' ,'PAYCASH');insert into x_mv_contract_signed_attr (TMP_ID,CONTRACT_ID,COLLATERAL_ID,CODE,KEY_NUM,COLLATERAL_DT,VALUE_NUM) values (s_x_mv_contract_signed_attr.NEXTVAL, 1210000055, 12100000551,'BRAND_CLIENTS' , 432110264, date'2020-01-01',  1);insert into x_yt_ar_direct_domain_stats (ID,IS_GRAY,DOMAIN,IS_BLACKLIST,SERVICE_ID,COST,BILLING_EXPORT_ID,FROM_DT,TILL_DT,SERVICE_ORDER_ID) values(s_x_yt_ar_direct_domain_stats.NEXTVAL, 0, 'a32110264', 0,7,3330000000,7732110264,  date'2020-01-01',to_date('2020-01-31'||' '||'23:59:59','YYYY-MM-DD HH24:MI:SS'),7732110264);</v>
      </c>
    </row>
    <row r="280" spans="1:73" s="195" customFormat="1" x14ac:dyDescent="0.35">
      <c r="A280" s="127">
        <v>55</v>
      </c>
      <c r="B280" s="178"/>
      <c r="C280" s="129" t="str">
        <f t="shared" ref="C280:C293" si="244">$H$2&amp;$C$2&amp;$D$2&amp;"00000"&amp;A280</f>
        <v>1210000055</v>
      </c>
      <c r="D280" s="129" t="str">
        <f t="shared" ref="D280:D293" si="245">C280&amp;"/"&amp;MID(YEAR($F$2),3,2)</f>
        <v>1210000055/20</v>
      </c>
      <c r="E280" s="130" t="str">
        <f t="shared" ref="E280:E293" si="246">TEXT(DATE(YEAR($F$2),MONTH($F$2),1),"ГГГГ-ММ-ДД")</f>
        <v>2020-01-01</v>
      </c>
      <c r="F280" s="130" t="str">
        <f t="shared" ref="F280:F293" si="247">TEXT(DATE(YEAR($F$2)+1,MONTH($F$2),1),"ГГГГ-ММ-ДД")</f>
        <v>2021-01-01</v>
      </c>
      <c r="G280" s="131" t="str">
        <f t="shared" ref="G280:G293" si="248">$I$2&amp;C280</f>
        <v>21210000055</v>
      </c>
      <c r="H280" s="132">
        <f t="shared" si="218"/>
        <v>2</v>
      </c>
      <c r="I280" s="133">
        <v>3</v>
      </c>
      <c r="J280" s="134">
        <f t="shared" si="199"/>
        <v>32110265</v>
      </c>
      <c r="K280" s="129" t="str">
        <f t="shared" ref="K280:K293" si="249">"Б-"&amp;J280&amp;"-1"</f>
        <v>Б-32110265-1</v>
      </c>
      <c r="L280" s="130" t="str">
        <f t="shared" si="237"/>
        <v>2020-01-01</v>
      </c>
      <c r="M280" s="129" t="s">
        <v>87</v>
      </c>
      <c r="N280" s="135">
        <f t="shared" ref="N280:N293" si="250">Y280</f>
        <v>10000</v>
      </c>
      <c r="O280" s="129" t="s">
        <v>88</v>
      </c>
      <c r="P280" s="133">
        <v>1</v>
      </c>
      <c r="Q280" s="129">
        <v>20</v>
      </c>
      <c r="R280" s="219">
        <f t="shared" si="238"/>
        <v>7</v>
      </c>
      <c r="S280" s="219">
        <v>7</v>
      </c>
      <c r="T280" s="134" t="str">
        <f t="shared" ref="T280:T293" si="251">$K$2&amp;J280&amp;"1"</f>
        <v>4321102651</v>
      </c>
      <c r="U280" s="137" t="str">
        <f t="shared" ref="U280:U293" si="252">T280&amp;1</f>
        <v>43211026511</v>
      </c>
      <c r="V280" s="129">
        <v>1</v>
      </c>
      <c r="W280" s="130" t="str">
        <f t="shared" ca="1" si="239"/>
        <v>2020-01-09</v>
      </c>
      <c r="X280" s="129"/>
      <c r="Y280" s="139">
        <v>10000</v>
      </c>
      <c r="Z280" s="139">
        <f t="shared" si="243"/>
        <v>1666.6666666666661</v>
      </c>
      <c r="AA280" s="42">
        <v>0</v>
      </c>
      <c r="AB280" s="186" t="s">
        <v>89</v>
      </c>
      <c r="AC280" s="185">
        <f t="shared" ref="AC280:AC293" si="253">N280</f>
        <v>10000</v>
      </c>
      <c r="AD280" s="45">
        <v>0</v>
      </c>
      <c r="AE280" s="52" t="str">
        <f>4&amp;J280</f>
        <v>432110265</v>
      </c>
      <c r="AF280" s="187">
        <f t="shared" si="203"/>
        <v>8333.3333333333339</v>
      </c>
      <c r="AG280" s="240"/>
      <c r="AH280" s="58">
        <f t="shared" ref="AH280:AH293" si="254">AI280/(1+Q280/100)</f>
        <v>8333.3333333333339</v>
      </c>
      <c r="AI280" s="60">
        <f t="shared" si="207"/>
        <v>10000</v>
      </c>
      <c r="AJ280" s="49" t="str">
        <f t="shared" si="240"/>
        <v>2020-01-31</v>
      </c>
      <c r="AK280" s="189" t="str">
        <f t="shared" ref="AK280:AK293" si="255">"888"&amp;AE280</f>
        <v>888432110265</v>
      </c>
      <c r="AL280" s="45" t="str">
        <f t="shared" ref="AL280:AL285" si="256">C280&amp;1</f>
        <v>12100000551</v>
      </c>
      <c r="AM280" s="190"/>
      <c r="AN280" s="190"/>
      <c r="AO280" s="45" t="s">
        <v>89</v>
      </c>
      <c r="AP280" s="145" t="s">
        <v>89</v>
      </c>
      <c r="AQ280" s="45"/>
      <c r="AR280" s="45"/>
      <c r="AS280" s="146" t="str">
        <f t="shared" ref="AS280:AS293" si="257">AK280</f>
        <v>888432110265</v>
      </c>
      <c r="AT280" s="143" t="str">
        <f t="shared" ref="AT280:AT293" si="258">"55"&amp;J280</f>
        <v>5532110265</v>
      </c>
      <c r="AU280" s="137" t="str">
        <f t="shared" ref="AU280:AU293" si="259">"99"&amp;J280</f>
        <v>9932110265</v>
      </c>
      <c r="AV280" s="137">
        <f t="shared" ref="AV280:AV293" si="260">S280</f>
        <v>7</v>
      </c>
      <c r="AW280" s="137" t="str">
        <f t="shared" ref="AW280:AW293" si="261">"77"&amp;J280</f>
        <v>7732110265</v>
      </c>
      <c r="AX280" s="147" t="str">
        <f t="shared" ref="AX280:AX293" si="262">"77"&amp;AE280</f>
        <v>77432110265</v>
      </c>
      <c r="AY280" s="183">
        <v>0</v>
      </c>
      <c r="AZ280" s="183">
        <v>0</v>
      </c>
      <c r="BA280" s="43" t="str">
        <f t="shared" si="241"/>
        <v>2020-01-01</v>
      </c>
      <c r="BB280" s="43" t="str">
        <f t="shared" si="242"/>
        <v>2020-01-31</v>
      </c>
      <c r="BC280" s="148" t="s">
        <v>90</v>
      </c>
      <c r="BD280" s="131" t="str">
        <f t="shared" ref="BD280:BD293" si="263">"a"&amp;J280</f>
        <v>a32110265</v>
      </c>
      <c r="BE280" s="143"/>
      <c r="BF280" s="189"/>
      <c r="BG280" s="186"/>
      <c r="BH280" s="149"/>
      <c r="BI280" s="149"/>
      <c r="BJ280" s="149"/>
      <c r="BK280" s="149"/>
      <c r="BL280" s="149"/>
      <c r="BM280" s="149"/>
      <c r="BN280" s="149"/>
      <c r="BO280" s="243" t="s">
        <v>188</v>
      </c>
      <c r="BP280" s="328">
        <v>37</v>
      </c>
      <c r="BQ280" s="242">
        <f>AF285</f>
        <v>16666.666666666668</v>
      </c>
      <c r="BR280" s="242">
        <f>BQ280*0.11</f>
        <v>1833.3333333333335</v>
      </c>
      <c r="BS280" s="242">
        <f>BR280</f>
        <v>1833.3333333333335</v>
      </c>
      <c r="BU280" s="357" t="str">
        <f t="shared" ca="1" si="225"/>
        <v>insert into x_t_invoice (TMP_ID,ID,DT, CLIENT_ID,EXTERNAL_ID,CONTRACT_ID,TOTAL_SUM,CURRENCY,DISCOUNT_TYPE,COMMISSION_TYPE,TYPE,LOYAL_CLIENTS,NDS,NDS_PCT,PERSON_ID) values (s_x_t_invoice.NEXTVAL, 32110265, date'2020-01-01',21210000055,'Б-32110265-1',1210000055,10000,'RUR',7,7,'y_invoice',0,1,20, 77432110265);insert into x_t_person (TMP_ID,ID) values (s_x_t_person.NEXTVAL, 77432110265);insert into x_t_act_internal(TMP_ID,ID,DT,CLIENT_ID,INVOICE_ID,HIDDEN,AMOUNT,EXTERNAL_ID,PAYMENT_TERM_DT,IS_LOYAL,TYPE) values (s_x_t_act_internal.NEXTVAL, 4321102651,date'2020-01-09',21210000055, 32110265    ,1,  10000  ,'43211026511',null, 0,'generic');insert into x_t_act_trans(TMP_ID, ACT_ID, CONSUME_ID, AMOUNT, AMOUNT_NDS, AMOUNT_NSP, NETTING, COMMISSION_TYPE) values (s_x_t_act_trans.NEXTVAL, 4321102651,  5532110265, 10000, 1666.66666666667,  0,null, 7);insert into x_t_consume (TMP_ID, ID, PARENT_ORDER_ID) values (s_x_t_consume.NEXTVAL, 5532110265,  9932110265);insert into x_t_order(TMP_ID, ID, SERVICE_ID, SERVICE_ORDER_ID, CLIENT_ID) values (s_x_t_order.NEXTVAL, 9932110265,  7,  7732110265,  432110265 );insert into x_mv_oebs_receipts_2(TMP_ID, INVOICE_EID, SUM, DT, DOC_DATE, COMISS_DATE, PAYMENT_NUMBER, SOURCE_TYPE) values (s_x_mv_oebs_receipts_2.NEXTVAL, 'Б-32110265-1', 10000, date'2020-01-31',date'2020-01-31', null, '888432110265' ,'PAYCASH');insert into x_yt_ar_direct_domain_stats (ID,IS_GRAY,DOMAIN,IS_BLACKLIST,SERVICE_ID,COST,BILLING_EXPORT_ID,FROM_DT,TILL_DT,SERVICE_ORDER_ID) values(s_x_yt_ar_direct_domain_stats.NEXTVAL, 0, 'a32110265', 0,7,3330000000,7732110265,  date'2020-01-01',to_date('2020-01-31'||' '||'23:59:59','YYYY-MM-DD HH24:MI:SS'),7732110265);</v>
      </c>
    </row>
    <row r="281" spans="1:73" s="195" customFormat="1" x14ac:dyDescent="0.35">
      <c r="A281" s="127">
        <v>55</v>
      </c>
      <c r="B281" s="178"/>
      <c r="C281" s="129" t="str">
        <f t="shared" si="244"/>
        <v>1210000055</v>
      </c>
      <c r="D281" s="129" t="str">
        <f t="shared" si="245"/>
        <v>1210000055/20</v>
      </c>
      <c r="E281" s="130" t="str">
        <f t="shared" si="246"/>
        <v>2020-01-01</v>
      </c>
      <c r="F281" s="130" t="str">
        <f t="shared" si="247"/>
        <v>2021-01-01</v>
      </c>
      <c r="G281" s="131" t="str">
        <f t="shared" si="248"/>
        <v>21210000055</v>
      </c>
      <c r="H281" s="132">
        <f t="shared" si="218"/>
        <v>2</v>
      </c>
      <c r="I281" s="133">
        <v>3</v>
      </c>
      <c r="J281" s="134">
        <f t="shared" ref="J281:J293" si="264">J280+1</f>
        <v>32110266</v>
      </c>
      <c r="K281" s="129" t="str">
        <f t="shared" si="249"/>
        <v>Б-32110266-1</v>
      </c>
      <c r="L281" s="130" t="str">
        <f t="shared" si="237"/>
        <v>2020-01-01</v>
      </c>
      <c r="M281" s="129" t="s">
        <v>87</v>
      </c>
      <c r="N281" s="135">
        <f t="shared" si="250"/>
        <v>10000</v>
      </c>
      <c r="O281" s="129" t="s">
        <v>88</v>
      </c>
      <c r="P281" s="133">
        <v>1</v>
      </c>
      <c r="Q281" s="129">
        <v>20</v>
      </c>
      <c r="R281" s="219">
        <f t="shared" si="238"/>
        <v>7</v>
      </c>
      <c r="S281" s="219">
        <v>7</v>
      </c>
      <c r="T281" s="134" t="str">
        <f t="shared" si="251"/>
        <v>4321102661</v>
      </c>
      <c r="U281" s="137" t="str">
        <f t="shared" si="252"/>
        <v>43211026611</v>
      </c>
      <c r="V281" s="129">
        <v>1</v>
      </c>
      <c r="W281" s="130" t="str">
        <f t="shared" ca="1" si="239"/>
        <v>2020-01-06</v>
      </c>
      <c r="X281" s="129"/>
      <c r="Y281" s="139">
        <v>10000</v>
      </c>
      <c r="Z281" s="139">
        <f t="shared" si="243"/>
        <v>1666.6666666666661</v>
      </c>
      <c r="AA281" s="42">
        <v>0</v>
      </c>
      <c r="AB281" s="186" t="s">
        <v>89</v>
      </c>
      <c r="AC281" s="185">
        <f t="shared" si="253"/>
        <v>10000</v>
      </c>
      <c r="AD281" s="45">
        <v>0</v>
      </c>
      <c r="AE281" s="52" t="str">
        <f>4&amp;J281</f>
        <v>432110266</v>
      </c>
      <c r="AF281" s="187">
        <f t="shared" si="203"/>
        <v>8333.3333333333339</v>
      </c>
      <c r="AG281" s="240"/>
      <c r="AH281" s="58">
        <f t="shared" si="254"/>
        <v>8333.3333333333339</v>
      </c>
      <c r="AI281" s="60">
        <f t="shared" si="207"/>
        <v>10000</v>
      </c>
      <c r="AJ281" s="49" t="str">
        <f t="shared" si="240"/>
        <v>2020-01-31</v>
      </c>
      <c r="AK281" s="189" t="str">
        <f t="shared" si="255"/>
        <v>888432110266</v>
      </c>
      <c r="AL281" s="45" t="str">
        <f t="shared" si="256"/>
        <v>12100000551</v>
      </c>
      <c r="AM281" s="190"/>
      <c r="AN281" s="190"/>
      <c r="AO281" s="45" t="s">
        <v>89</v>
      </c>
      <c r="AP281" s="145" t="s">
        <v>89</v>
      </c>
      <c r="AQ281" s="45"/>
      <c r="AR281" s="45"/>
      <c r="AS281" s="146" t="str">
        <f t="shared" si="257"/>
        <v>888432110266</v>
      </c>
      <c r="AT281" s="143" t="str">
        <f t="shared" si="258"/>
        <v>5532110266</v>
      </c>
      <c r="AU281" s="137" t="str">
        <f t="shared" si="259"/>
        <v>9932110266</v>
      </c>
      <c r="AV281" s="137">
        <f t="shared" si="260"/>
        <v>7</v>
      </c>
      <c r="AW281" s="137" t="str">
        <f t="shared" si="261"/>
        <v>7732110266</v>
      </c>
      <c r="AX281" s="147" t="str">
        <f t="shared" si="262"/>
        <v>77432110266</v>
      </c>
      <c r="AY281" s="183">
        <v>0</v>
      </c>
      <c r="AZ281" s="183">
        <v>0</v>
      </c>
      <c r="BA281" s="43" t="str">
        <f t="shared" si="241"/>
        <v>2020-01-01</v>
      </c>
      <c r="BB281" s="43" t="str">
        <f t="shared" si="242"/>
        <v>2020-01-31</v>
      </c>
      <c r="BC281" s="148" t="s">
        <v>90</v>
      </c>
      <c r="BD281" s="131" t="str">
        <f t="shared" si="263"/>
        <v>a32110266</v>
      </c>
      <c r="BE281" s="143"/>
      <c r="BF281" s="189"/>
      <c r="BG281" s="186"/>
      <c r="BH281" s="149"/>
      <c r="BI281" s="149"/>
      <c r="BJ281" s="149"/>
      <c r="BK281" s="149"/>
      <c r="BL281" s="149"/>
      <c r="BM281" s="149"/>
      <c r="BN281" s="149"/>
      <c r="BO281" s="330" t="s">
        <v>189</v>
      </c>
      <c r="BP281" s="330"/>
      <c r="BU281" s="357" t="str">
        <f t="shared" ca="1" si="225"/>
        <v>insert into x_t_invoice (TMP_ID,ID,DT, CLIENT_ID,EXTERNAL_ID,CONTRACT_ID,TOTAL_SUM,CURRENCY,DISCOUNT_TYPE,COMMISSION_TYPE,TYPE,LOYAL_CLIENTS,NDS,NDS_PCT,PERSON_ID) values (s_x_t_invoice.NEXTVAL, 32110266, date'2020-01-01',21210000055,'Б-32110266-1',1210000055,10000,'RUR',7,7,'y_invoice',0,1,20, 77432110266);insert into x_t_person (TMP_ID,ID) values (s_x_t_person.NEXTVAL, 77432110266);insert into x_t_act_internal(TMP_ID,ID,DT,CLIENT_ID,INVOICE_ID,HIDDEN,AMOUNT,EXTERNAL_ID,PAYMENT_TERM_DT,IS_LOYAL,TYPE) values (s_x_t_act_internal.NEXTVAL, 4321102661,date'2020-01-06',21210000055, 32110266    ,1,  10000  ,'43211026611',null, 0,'generic');insert into x_t_act_trans(TMP_ID, ACT_ID, CONSUME_ID, AMOUNT, AMOUNT_NDS, AMOUNT_NSP, NETTING, COMMISSION_TYPE) values (s_x_t_act_trans.NEXTVAL, 4321102661,  5532110266, 10000, 1666.66666666667,  0,null, 7);insert into x_t_consume (TMP_ID, ID, PARENT_ORDER_ID) values (s_x_t_consume.NEXTVAL, 5532110266,  9932110266);insert into x_t_order(TMP_ID, ID, SERVICE_ID, SERVICE_ORDER_ID, CLIENT_ID) values (s_x_t_order.NEXTVAL, 9932110266,  7,  7732110266,  432110266 );insert into x_mv_oebs_receipts_2(TMP_ID, INVOICE_EID, SUM, DT, DOC_DATE, COMISS_DATE, PAYMENT_NUMBER, SOURCE_TYPE) values (s_x_mv_oebs_receipts_2.NEXTVAL, 'Б-32110266-1', 10000, date'2020-01-31',date'2020-01-31', null, '888432110266' ,'PAYCASH');insert into x_yt_ar_direct_domain_stats (ID,IS_GRAY,DOMAIN,IS_BLACKLIST,SERVICE_ID,COST,BILLING_EXPORT_ID,FROM_DT,TILL_DT,SERVICE_ORDER_ID) values(s_x_yt_ar_direct_domain_stats.NEXTVAL, 0, 'a32110266', 0,7,3330000000,7732110266,  date'2020-01-01',to_date('2020-01-31'||' '||'23:59:59','YYYY-MM-DD HH24:MI:SS'),7732110266);</v>
      </c>
    </row>
    <row r="282" spans="1:73" s="195" customFormat="1" x14ac:dyDescent="0.35">
      <c r="A282" s="127">
        <v>55</v>
      </c>
      <c r="B282" s="178"/>
      <c r="C282" s="129" t="str">
        <f t="shared" si="244"/>
        <v>1210000055</v>
      </c>
      <c r="D282" s="129" t="str">
        <f t="shared" si="245"/>
        <v>1210000055/20</v>
      </c>
      <c r="E282" s="130" t="str">
        <f t="shared" si="246"/>
        <v>2020-01-01</v>
      </c>
      <c r="F282" s="130" t="str">
        <f t="shared" si="247"/>
        <v>2021-01-01</v>
      </c>
      <c r="G282" s="131" t="str">
        <f t="shared" si="248"/>
        <v>21210000055</v>
      </c>
      <c r="H282" s="132">
        <f t="shared" si="218"/>
        <v>2</v>
      </c>
      <c r="I282" s="133">
        <v>3</v>
      </c>
      <c r="J282" s="134">
        <f t="shared" si="264"/>
        <v>32110267</v>
      </c>
      <c r="K282" s="129" t="str">
        <f t="shared" si="249"/>
        <v>Б-32110267-1</v>
      </c>
      <c r="L282" s="130" t="str">
        <f t="shared" si="237"/>
        <v>2020-01-01</v>
      </c>
      <c r="M282" s="129" t="s">
        <v>87</v>
      </c>
      <c r="N282" s="135">
        <f t="shared" si="250"/>
        <v>20000</v>
      </c>
      <c r="O282" s="129" t="s">
        <v>88</v>
      </c>
      <c r="P282" s="133">
        <v>1</v>
      </c>
      <c r="Q282" s="129">
        <v>20</v>
      </c>
      <c r="R282" s="219">
        <f t="shared" si="238"/>
        <v>7</v>
      </c>
      <c r="S282" s="219">
        <v>7</v>
      </c>
      <c r="T282" s="134" t="str">
        <f t="shared" si="251"/>
        <v>4321102671</v>
      </c>
      <c r="U282" s="137" t="str">
        <f t="shared" si="252"/>
        <v>43211026711</v>
      </c>
      <c r="V282" s="129">
        <v>1</v>
      </c>
      <c r="W282" s="130" t="str">
        <f t="shared" ca="1" si="239"/>
        <v>2020-01-03</v>
      </c>
      <c r="X282" s="129"/>
      <c r="Y282" s="139">
        <v>20000</v>
      </c>
      <c r="Z282" s="139">
        <f t="shared" si="243"/>
        <v>3333.3333333333321</v>
      </c>
      <c r="AA282" s="42">
        <v>0</v>
      </c>
      <c r="AB282" s="186" t="s">
        <v>89</v>
      </c>
      <c r="AC282" s="185">
        <f t="shared" si="253"/>
        <v>20000</v>
      </c>
      <c r="AD282" s="45">
        <v>0</v>
      </c>
      <c r="AE282" s="52" t="str">
        <f t="shared" ref="AE282:AE293" si="265">4&amp;J282</f>
        <v>432110267</v>
      </c>
      <c r="AF282" s="187">
        <f t="shared" si="203"/>
        <v>16666.666666666668</v>
      </c>
      <c r="AG282" s="240"/>
      <c r="AH282" s="58">
        <f t="shared" si="254"/>
        <v>16666.666666666668</v>
      </c>
      <c r="AI282" s="60">
        <f t="shared" si="207"/>
        <v>20000</v>
      </c>
      <c r="AJ282" s="49" t="str">
        <f t="shared" si="240"/>
        <v>2020-01-31</v>
      </c>
      <c r="AK282" s="189" t="str">
        <f t="shared" si="255"/>
        <v>888432110267</v>
      </c>
      <c r="AL282" s="45" t="str">
        <f t="shared" si="256"/>
        <v>12100000551</v>
      </c>
      <c r="AM282" s="190"/>
      <c r="AN282" s="190"/>
      <c r="AO282" s="45" t="s">
        <v>89</v>
      </c>
      <c r="AP282" s="145" t="s">
        <v>89</v>
      </c>
      <c r="AQ282" s="45"/>
      <c r="AR282" s="45"/>
      <c r="AS282" s="146" t="str">
        <f t="shared" si="257"/>
        <v>888432110267</v>
      </c>
      <c r="AT282" s="143" t="str">
        <f t="shared" si="258"/>
        <v>5532110267</v>
      </c>
      <c r="AU282" s="137" t="str">
        <f t="shared" si="259"/>
        <v>9932110267</v>
      </c>
      <c r="AV282" s="137">
        <f t="shared" si="260"/>
        <v>7</v>
      </c>
      <c r="AW282" s="137" t="str">
        <f t="shared" si="261"/>
        <v>7732110267</v>
      </c>
      <c r="AX282" s="147" t="str">
        <f t="shared" si="262"/>
        <v>77432110267</v>
      </c>
      <c r="AY282" s="183">
        <v>0</v>
      </c>
      <c r="AZ282" s="183">
        <v>0</v>
      </c>
      <c r="BA282" s="43" t="str">
        <f t="shared" si="241"/>
        <v>2020-01-01</v>
      </c>
      <c r="BB282" s="43" t="str">
        <f t="shared" si="242"/>
        <v>2020-01-31</v>
      </c>
      <c r="BC282" s="148" t="s">
        <v>90</v>
      </c>
      <c r="BD282" s="131" t="str">
        <f t="shared" si="263"/>
        <v>a32110267</v>
      </c>
      <c r="BE282" s="143"/>
      <c r="BF282" s="189"/>
      <c r="BG282" s="186"/>
      <c r="BH282" s="149"/>
      <c r="BI282" s="149"/>
      <c r="BJ282" s="149"/>
      <c r="BK282" s="149"/>
      <c r="BL282" s="149"/>
      <c r="BM282" s="149"/>
      <c r="BN282" s="149"/>
      <c r="BO282" s="247">
        <f>SUM(AF278:AF285)</f>
        <v>201666.66666666663</v>
      </c>
      <c r="BP282" s="328"/>
      <c r="BQ282" s="242"/>
      <c r="BR282" s="242"/>
      <c r="BS282" s="242"/>
      <c r="BU282" s="357" t="str">
        <f t="shared" ca="1" si="225"/>
        <v>insert into x_t_invoice (TMP_ID,ID,DT, CLIENT_ID,EXTERNAL_ID,CONTRACT_ID,TOTAL_SUM,CURRENCY,DISCOUNT_TYPE,COMMISSION_TYPE,TYPE,LOYAL_CLIENTS,NDS,NDS_PCT,PERSON_ID) values (s_x_t_invoice.NEXTVAL, 32110267, date'2020-01-01',21210000055,'Б-32110267-1',1210000055,20000,'RUR',7,7,'y_invoice',0,1,20, 77432110267);insert into x_t_person (TMP_ID,ID) values (s_x_t_person.NEXTVAL, 77432110267);insert into x_t_act_internal(TMP_ID,ID,DT,CLIENT_ID,INVOICE_ID,HIDDEN,AMOUNT,EXTERNAL_ID,PAYMENT_TERM_DT,IS_LOYAL,TYPE) values (s_x_t_act_internal.NEXTVAL, 4321102671,date'2020-01-03',21210000055, 32110267    ,1,  20000  ,'43211026711',null, 0,'generic');insert into x_t_act_trans(TMP_ID, ACT_ID, CONSUME_ID, AMOUNT, AMOUNT_NDS, AMOUNT_NSP, NETTING, COMMISSION_TYPE) values (s_x_t_act_trans.NEXTVAL, 4321102671,  5532110267, 20000, 3333.33333333333,  0,null, 7);insert into x_t_consume (TMP_ID, ID, PARENT_ORDER_ID) values (s_x_t_consume.NEXTVAL, 5532110267,  9932110267);insert into x_t_order(TMP_ID, ID, SERVICE_ID, SERVICE_ORDER_ID, CLIENT_ID) values (s_x_t_order.NEXTVAL, 9932110267,  7,  7732110267,  432110267 );insert into x_mv_oebs_receipts_2(TMP_ID, INVOICE_EID, SUM, DT, DOC_DATE, COMISS_DATE, PAYMENT_NUMBER, SOURCE_TYPE) values (s_x_mv_oebs_receipts_2.NEXTVAL, 'Б-32110267-1', 20000, date'2020-01-31',date'2020-01-31', null, '888432110267' ,'PAYCASH');insert into x_yt_ar_direct_domain_stats (ID,IS_GRAY,DOMAIN,IS_BLACKLIST,SERVICE_ID,COST,BILLING_EXPORT_ID,FROM_DT,TILL_DT,SERVICE_ORDER_ID) values(s_x_yt_ar_direct_domain_stats.NEXTVAL, 0, 'a32110267', 0,7,3330000000,7732110267,  date'2020-01-01',to_date('2020-01-31'||' '||'23:59:59','YYYY-MM-DD HH24:MI:SS'),7732110267);</v>
      </c>
    </row>
    <row r="283" spans="1:73" s="195" customFormat="1" x14ac:dyDescent="0.35">
      <c r="A283" s="127">
        <v>55</v>
      </c>
      <c r="B283" s="178"/>
      <c r="C283" s="129" t="str">
        <f t="shared" si="244"/>
        <v>1210000055</v>
      </c>
      <c r="D283" s="129" t="str">
        <f t="shared" si="245"/>
        <v>1210000055/20</v>
      </c>
      <c r="E283" s="130" t="str">
        <f t="shared" si="246"/>
        <v>2020-01-01</v>
      </c>
      <c r="F283" s="130" t="str">
        <f t="shared" si="247"/>
        <v>2021-01-01</v>
      </c>
      <c r="G283" s="131" t="str">
        <f t="shared" si="248"/>
        <v>21210000055</v>
      </c>
      <c r="H283" s="132">
        <f t="shared" si="218"/>
        <v>2</v>
      </c>
      <c r="I283" s="133">
        <v>3</v>
      </c>
      <c r="J283" s="134">
        <f t="shared" si="264"/>
        <v>32110268</v>
      </c>
      <c r="K283" s="129" t="str">
        <f t="shared" si="249"/>
        <v>Б-32110268-1</v>
      </c>
      <c r="L283" s="130" t="str">
        <f t="shared" si="237"/>
        <v>2020-01-01</v>
      </c>
      <c r="M283" s="129" t="s">
        <v>87</v>
      </c>
      <c r="N283" s="135">
        <f t="shared" si="250"/>
        <v>20000</v>
      </c>
      <c r="O283" s="129" t="s">
        <v>88</v>
      </c>
      <c r="P283" s="133">
        <v>1</v>
      </c>
      <c r="Q283" s="129">
        <v>20</v>
      </c>
      <c r="R283" s="219">
        <f t="shared" si="238"/>
        <v>7</v>
      </c>
      <c r="S283" s="219">
        <v>7</v>
      </c>
      <c r="T283" s="134" t="str">
        <f t="shared" si="251"/>
        <v>4321102681</v>
      </c>
      <c r="U283" s="137" t="str">
        <f t="shared" si="252"/>
        <v>43211026811</v>
      </c>
      <c r="V283" s="129">
        <v>1</v>
      </c>
      <c r="W283" s="130" t="str">
        <f t="shared" ca="1" si="239"/>
        <v>2020-01-06</v>
      </c>
      <c r="X283" s="129"/>
      <c r="Y283" s="139">
        <v>20000</v>
      </c>
      <c r="Z283" s="139">
        <f t="shared" si="243"/>
        <v>3333.3333333333321</v>
      </c>
      <c r="AA283" s="42">
        <v>0</v>
      </c>
      <c r="AB283" s="186" t="s">
        <v>89</v>
      </c>
      <c r="AC283" s="185">
        <f t="shared" si="253"/>
        <v>20000</v>
      </c>
      <c r="AD283" s="45">
        <v>0</v>
      </c>
      <c r="AE283" s="52" t="str">
        <f t="shared" si="265"/>
        <v>432110268</v>
      </c>
      <c r="AF283" s="187">
        <f t="shared" si="203"/>
        <v>16666.666666666668</v>
      </c>
      <c r="AG283" s="252"/>
      <c r="AH283" s="58">
        <f t="shared" si="254"/>
        <v>16666.666666666668</v>
      </c>
      <c r="AI283" s="60">
        <f t="shared" si="207"/>
        <v>20000</v>
      </c>
      <c r="AJ283" s="49" t="str">
        <f t="shared" si="240"/>
        <v>2020-01-31</v>
      </c>
      <c r="AK283" s="189" t="str">
        <f t="shared" si="255"/>
        <v>888432110268</v>
      </c>
      <c r="AL283" s="45" t="str">
        <f t="shared" si="256"/>
        <v>12100000551</v>
      </c>
      <c r="AM283" s="190"/>
      <c r="AN283" s="190"/>
      <c r="AO283" s="45" t="s">
        <v>89</v>
      </c>
      <c r="AP283" s="145" t="s">
        <v>89</v>
      </c>
      <c r="AQ283" s="45"/>
      <c r="AR283" s="45"/>
      <c r="AS283" s="146" t="str">
        <f t="shared" si="257"/>
        <v>888432110268</v>
      </c>
      <c r="AT283" s="143" t="str">
        <f t="shared" si="258"/>
        <v>5532110268</v>
      </c>
      <c r="AU283" s="137" t="str">
        <f t="shared" si="259"/>
        <v>9932110268</v>
      </c>
      <c r="AV283" s="137">
        <f t="shared" si="260"/>
        <v>7</v>
      </c>
      <c r="AW283" s="137" t="str">
        <f t="shared" si="261"/>
        <v>7732110268</v>
      </c>
      <c r="AX283" s="147" t="str">
        <f t="shared" si="262"/>
        <v>77432110268</v>
      </c>
      <c r="AY283" s="183">
        <v>0</v>
      </c>
      <c r="AZ283" s="183">
        <v>0</v>
      </c>
      <c r="BA283" s="43" t="str">
        <f t="shared" si="241"/>
        <v>2020-01-01</v>
      </c>
      <c r="BB283" s="43" t="str">
        <f t="shared" si="242"/>
        <v>2020-01-31</v>
      </c>
      <c r="BC283" s="148" t="s">
        <v>90</v>
      </c>
      <c r="BD283" s="131" t="str">
        <f t="shared" si="263"/>
        <v>a32110268</v>
      </c>
      <c r="BE283" s="143"/>
      <c r="BF283" s="189"/>
      <c r="BG283" s="186"/>
      <c r="BH283" s="149"/>
      <c r="BI283" s="149"/>
      <c r="BJ283" s="149"/>
      <c r="BK283" s="149"/>
      <c r="BL283" s="149"/>
      <c r="BM283" s="149"/>
      <c r="BN283" s="149"/>
      <c r="BO283" s="247"/>
      <c r="BP283" s="328"/>
      <c r="BQ283" s="242"/>
      <c r="BR283" s="242"/>
      <c r="BS283" s="242"/>
      <c r="BU283" s="357" t="str">
        <f t="shared" ca="1" si="225"/>
        <v>insert into x_t_invoice (TMP_ID,ID,DT, CLIENT_ID,EXTERNAL_ID,CONTRACT_ID,TOTAL_SUM,CURRENCY,DISCOUNT_TYPE,COMMISSION_TYPE,TYPE,LOYAL_CLIENTS,NDS,NDS_PCT,PERSON_ID) values (s_x_t_invoice.NEXTVAL, 32110268, date'2020-01-01',21210000055,'Б-32110268-1',1210000055,20000,'RUR',7,7,'y_invoice',0,1,20, 77432110268);insert into x_t_person (TMP_ID,ID) values (s_x_t_person.NEXTVAL, 77432110268);insert into x_t_act_internal(TMP_ID,ID,DT,CLIENT_ID,INVOICE_ID,HIDDEN,AMOUNT,EXTERNAL_ID,PAYMENT_TERM_DT,IS_LOYAL,TYPE) values (s_x_t_act_internal.NEXTVAL, 4321102681,date'2020-01-06',21210000055, 32110268    ,1,  20000  ,'43211026811',null, 0,'generic');insert into x_t_act_trans(TMP_ID, ACT_ID, CONSUME_ID, AMOUNT, AMOUNT_NDS, AMOUNT_NSP, NETTING, COMMISSION_TYPE) values (s_x_t_act_trans.NEXTVAL, 4321102681,  5532110268, 20000, 3333.33333333333,  0,null, 7);insert into x_t_consume (TMP_ID, ID, PARENT_ORDER_ID) values (s_x_t_consume.NEXTVAL, 5532110268,  9932110268);insert into x_t_order(TMP_ID, ID, SERVICE_ID, SERVICE_ORDER_ID, CLIENT_ID) values (s_x_t_order.NEXTVAL, 9932110268,  7,  7732110268,  432110268 );insert into x_mv_oebs_receipts_2(TMP_ID, INVOICE_EID, SUM, DT, DOC_DATE, COMISS_DATE, PAYMENT_NUMBER, SOURCE_TYPE) values (s_x_mv_oebs_receipts_2.NEXTVAL, 'Б-32110268-1', 20000, date'2020-01-31',date'2020-01-31', null, '888432110268' ,'PAYCASH');insert into x_yt_ar_direct_domain_stats (ID,IS_GRAY,DOMAIN,IS_BLACKLIST,SERVICE_ID,COST,BILLING_EXPORT_ID,FROM_DT,TILL_DT,SERVICE_ORDER_ID) values(s_x_yt_ar_direct_domain_stats.NEXTVAL, 0, 'a32110268', 0,7,3330000000,7732110268,  date'2020-01-01',to_date('2020-01-31'||' '||'23:59:59','YYYY-MM-DD HH24:MI:SS'),7732110268);</v>
      </c>
    </row>
    <row r="284" spans="1:73" s="195" customFormat="1" x14ac:dyDescent="0.35">
      <c r="A284" s="127">
        <v>55</v>
      </c>
      <c r="B284" s="178"/>
      <c r="C284" s="129" t="str">
        <f t="shared" si="244"/>
        <v>1210000055</v>
      </c>
      <c r="D284" s="129" t="str">
        <f t="shared" si="245"/>
        <v>1210000055/20</v>
      </c>
      <c r="E284" s="130" t="str">
        <f t="shared" si="246"/>
        <v>2020-01-01</v>
      </c>
      <c r="F284" s="130" t="str">
        <f t="shared" si="247"/>
        <v>2021-01-01</v>
      </c>
      <c r="G284" s="131" t="str">
        <f t="shared" si="248"/>
        <v>21210000055</v>
      </c>
      <c r="H284" s="132">
        <f t="shared" si="218"/>
        <v>2</v>
      </c>
      <c r="I284" s="133">
        <v>3</v>
      </c>
      <c r="J284" s="134">
        <f t="shared" si="264"/>
        <v>32110269</v>
      </c>
      <c r="K284" s="129" t="str">
        <f t="shared" si="249"/>
        <v>Б-32110269-1</v>
      </c>
      <c r="L284" s="130" t="str">
        <f t="shared" si="237"/>
        <v>2020-01-01</v>
      </c>
      <c r="M284" s="129" t="s">
        <v>87</v>
      </c>
      <c r="N284" s="135">
        <f t="shared" si="250"/>
        <v>21000</v>
      </c>
      <c r="O284" s="129" t="s">
        <v>88</v>
      </c>
      <c r="P284" s="133">
        <v>1</v>
      </c>
      <c r="Q284" s="129">
        <v>20</v>
      </c>
      <c r="R284" s="224">
        <v>1</v>
      </c>
      <c r="S284" s="224">
        <v>1</v>
      </c>
      <c r="T284" s="134" t="str">
        <f t="shared" si="251"/>
        <v>4321102691</v>
      </c>
      <c r="U284" s="137" t="str">
        <f t="shared" si="252"/>
        <v>43211026911</v>
      </c>
      <c r="V284" s="129">
        <v>1</v>
      </c>
      <c r="W284" s="130" t="str">
        <f t="shared" ca="1" si="239"/>
        <v>2020-01-02</v>
      </c>
      <c r="X284" s="129"/>
      <c r="Y284" s="139">
        <v>21000</v>
      </c>
      <c r="Z284" s="139">
        <f t="shared" si="243"/>
        <v>3500</v>
      </c>
      <c r="AA284" s="42">
        <v>0</v>
      </c>
      <c r="AB284" s="186" t="s">
        <v>89</v>
      </c>
      <c r="AC284" s="185">
        <f t="shared" si="253"/>
        <v>21000</v>
      </c>
      <c r="AD284" s="45">
        <v>0</v>
      </c>
      <c r="AE284" s="52" t="str">
        <f t="shared" si="265"/>
        <v>432110269</v>
      </c>
      <c r="AF284" s="187">
        <f t="shared" si="203"/>
        <v>17500</v>
      </c>
      <c r="AG284" s="283">
        <f>SUM(AF278:AF285)</f>
        <v>201666.66666666663</v>
      </c>
      <c r="AH284" s="58">
        <f t="shared" si="254"/>
        <v>17500</v>
      </c>
      <c r="AI284" s="60">
        <f t="shared" si="207"/>
        <v>21000</v>
      </c>
      <c r="AJ284" s="49" t="str">
        <f t="shared" si="240"/>
        <v>2020-01-31</v>
      </c>
      <c r="AK284" s="189" t="str">
        <f t="shared" si="255"/>
        <v>888432110269</v>
      </c>
      <c r="AL284" s="45" t="str">
        <f t="shared" si="256"/>
        <v>12100000551</v>
      </c>
      <c r="AM284" s="190"/>
      <c r="AN284" s="190"/>
      <c r="AO284" s="45" t="s">
        <v>89</v>
      </c>
      <c r="AP284" s="145" t="s">
        <v>89</v>
      </c>
      <c r="AQ284" s="45"/>
      <c r="AR284" s="45"/>
      <c r="AS284" s="146" t="str">
        <f t="shared" si="257"/>
        <v>888432110269</v>
      </c>
      <c r="AT284" s="143" t="str">
        <f t="shared" si="258"/>
        <v>5532110269</v>
      </c>
      <c r="AU284" s="137" t="str">
        <f t="shared" si="259"/>
        <v>9932110269</v>
      </c>
      <c r="AV284" s="137">
        <f t="shared" si="260"/>
        <v>1</v>
      </c>
      <c r="AW284" s="137" t="str">
        <f t="shared" si="261"/>
        <v>7732110269</v>
      </c>
      <c r="AX284" s="147" t="str">
        <f t="shared" si="262"/>
        <v>77432110269</v>
      </c>
      <c r="AY284" s="183">
        <v>0</v>
      </c>
      <c r="AZ284" s="183">
        <v>0</v>
      </c>
      <c r="BA284" s="43" t="str">
        <f t="shared" si="241"/>
        <v>2020-01-01</v>
      </c>
      <c r="BB284" s="43" t="str">
        <f t="shared" si="242"/>
        <v>2020-01-31</v>
      </c>
      <c r="BC284" s="148" t="s">
        <v>90</v>
      </c>
      <c r="BD284" s="131" t="str">
        <f t="shared" si="263"/>
        <v>a32110269</v>
      </c>
      <c r="BE284" s="143"/>
      <c r="BF284" s="189"/>
      <c r="BG284" s="186"/>
      <c r="BH284" s="149"/>
      <c r="BI284" s="149"/>
      <c r="BJ284" s="149"/>
      <c r="BK284" s="149"/>
      <c r="BL284" s="149"/>
      <c r="BM284" s="149"/>
      <c r="BN284" s="149"/>
      <c r="BO284" s="243"/>
      <c r="BP284" s="328"/>
      <c r="BQ284" s="242"/>
      <c r="BR284" s="242"/>
      <c r="BS284" s="242"/>
      <c r="BU284" s="357" t="str">
        <f t="shared" ca="1" si="225"/>
        <v>insert into x_t_invoice (TMP_ID,ID,DT, CLIENT_ID,EXTERNAL_ID,CONTRACT_ID,TOTAL_SUM,CURRENCY,DISCOUNT_TYPE,COMMISSION_TYPE,TYPE,LOYAL_CLIENTS,NDS,NDS_PCT,PERSON_ID) values (s_x_t_invoice.NEXTVAL, 32110269, date'2020-01-01',21210000055,'Б-32110269-1',1210000055,21000,'RUR',1,1,'y_invoice',0,1,20, 77432110269);insert into x_t_person (TMP_ID,ID) values (s_x_t_person.NEXTVAL, 77432110269);insert into x_t_act_internal(TMP_ID,ID,DT,CLIENT_ID,INVOICE_ID,HIDDEN,AMOUNT,EXTERNAL_ID,PAYMENT_TERM_DT,IS_LOYAL,TYPE) values (s_x_t_act_internal.NEXTVAL, 4321102691,date'2020-01-02',21210000055, 32110269    ,1,  21000  ,'43211026911',null, 0,'generic');insert into x_t_act_trans(TMP_ID, ACT_ID, CONSUME_ID, AMOUNT, AMOUNT_NDS, AMOUNT_NSP, NETTING, COMMISSION_TYPE) values (s_x_t_act_trans.NEXTVAL, 4321102691,  5532110269, 21000, 3500,  0,null, 1);insert into x_t_consume (TMP_ID, ID, PARENT_ORDER_ID) values (s_x_t_consume.NEXTVAL, 5532110269,  9932110269);insert into x_t_order(TMP_ID, ID, SERVICE_ID, SERVICE_ORDER_ID, CLIENT_ID) values (s_x_t_order.NEXTVAL, 9932110269,  1,  7732110269,  432110269 );insert into x_mv_oebs_receipts_2(TMP_ID, INVOICE_EID, SUM, DT, DOC_DATE, COMISS_DATE, PAYMENT_NUMBER, SOURCE_TYPE) values (s_x_mv_oebs_receipts_2.NEXTVAL, 'Б-32110269-1', 21000, date'2020-01-31',date'2020-01-31', null, '888432110269' ,'PAYCASH');insert into x_yt_ar_direct_domain_stats (ID,IS_GRAY,DOMAIN,IS_BLACKLIST,SERVICE_ID,COST,BILLING_EXPORT_ID,FROM_DT,TILL_DT,SERVICE_ORDER_ID) values(s_x_yt_ar_direct_domain_stats.NEXTVAL, 0, 'a32110269', 0,1,3330000000,7732110269,  date'2020-01-01',to_date('2020-01-31'||' '||'23:59:59','YYYY-MM-DD HH24:MI:SS'),7732110269);</v>
      </c>
    </row>
    <row r="285" spans="1:73" s="305" customFormat="1" ht="15" thickBot="1" x14ac:dyDescent="0.4">
      <c r="A285" s="127">
        <v>55</v>
      </c>
      <c r="B285" s="291"/>
      <c r="C285" s="129" t="str">
        <f t="shared" si="244"/>
        <v>1210000055</v>
      </c>
      <c r="D285" s="129" t="str">
        <f t="shared" si="245"/>
        <v>1210000055/20</v>
      </c>
      <c r="E285" s="130" t="str">
        <f t="shared" si="246"/>
        <v>2020-01-01</v>
      </c>
      <c r="F285" s="261" t="str">
        <f t="shared" si="247"/>
        <v>2021-01-01</v>
      </c>
      <c r="G285" s="131" t="str">
        <f t="shared" si="248"/>
        <v>21210000055</v>
      </c>
      <c r="H285" s="132">
        <f t="shared" si="218"/>
        <v>2</v>
      </c>
      <c r="I285" s="262">
        <v>3</v>
      </c>
      <c r="J285" s="263">
        <f t="shared" si="264"/>
        <v>32110270</v>
      </c>
      <c r="K285" s="264" t="str">
        <f t="shared" si="249"/>
        <v>Б-32110270-1</v>
      </c>
      <c r="L285" s="261" t="str">
        <f t="shared" si="237"/>
        <v>2020-01-01</v>
      </c>
      <c r="M285" s="264" t="s">
        <v>87</v>
      </c>
      <c r="N285" s="265">
        <f t="shared" si="250"/>
        <v>20000</v>
      </c>
      <c r="O285" s="264" t="s">
        <v>88</v>
      </c>
      <c r="P285" s="262">
        <v>1</v>
      </c>
      <c r="Q285" s="264">
        <v>20</v>
      </c>
      <c r="R285" s="263">
        <v>37</v>
      </c>
      <c r="S285" s="263">
        <v>37</v>
      </c>
      <c r="T285" s="134" t="str">
        <f t="shared" si="251"/>
        <v>4321102701</v>
      </c>
      <c r="U285" s="266" t="str">
        <f t="shared" si="252"/>
        <v>43211027011</v>
      </c>
      <c r="V285" s="264">
        <v>1</v>
      </c>
      <c r="W285" s="261" t="str">
        <f t="shared" ca="1" si="239"/>
        <v>2020-01-02</v>
      </c>
      <c r="X285" s="264"/>
      <c r="Y285" s="267">
        <v>20000</v>
      </c>
      <c r="Z285" s="267">
        <f t="shared" si="243"/>
        <v>3333.3333333333321</v>
      </c>
      <c r="AA285" s="292">
        <v>0</v>
      </c>
      <c r="AB285" s="293" t="s">
        <v>89</v>
      </c>
      <c r="AC285" s="294">
        <f t="shared" si="253"/>
        <v>20000</v>
      </c>
      <c r="AD285" s="295">
        <v>0</v>
      </c>
      <c r="AE285" s="270" t="str">
        <f t="shared" si="265"/>
        <v>432110270</v>
      </c>
      <c r="AF285" s="296">
        <f t="shared" si="203"/>
        <v>16666.666666666668</v>
      </c>
      <c r="AG285" s="297"/>
      <c r="AH285" s="58">
        <f t="shared" si="254"/>
        <v>16666.666666666668</v>
      </c>
      <c r="AI285" s="273">
        <f t="shared" si="207"/>
        <v>20000</v>
      </c>
      <c r="AJ285" s="274" t="str">
        <f t="shared" si="240"/>
        <v>2020-01-31</v>
      </c>
      <c r="AK285" s="298" t="str">
        <f t="shared" si="255"/>
        <v>888432110270</v>
      </c>
      <c r="AL285" s="295" t="str">
        <f t="shared" si="256"/>
        <v>12100000551</v>
      </c>
      <c r="AM285" s="299"/>
      <c r="AN285" s="299"/>
      <c r="AO285" s="295" t="s">
        <v>89</v>
      </c>
      <c r="AP285" s="145" t="s">
        <v>89</v>
      </c>
      <c r="AQ285" s="295"/>
      <c r="AR285" s="295"/>
      <c r="AS285" s="277" t="str">
        <f t="shared" si="257"/>
        <v>888432110270</v>
      </c>
      <c r="AT285" s="275" t="str">
        <f t="shared" si="258"/>
        <v>5532110270</v>
      </c>
      <c r="AU285" s="266" t="str">
        <f t="shared" si="259"/>
        <v>9932110270</v>
      </c>
      <c r="AV285" s="266">
        <f t="shared" si="260"/>
        <v>37</v>
      </c>
      <c r="AW285" s="266" t="str">
        <f t="shared" si="261"/>
        <v>7732110270</v>
      </c>
      <c r="AX285" s="147" t="str">
        <f t="shared" si="262"/>
        <v>77432110270</v>
      </c>
      <c r="AY285" s="300">
        <v>0</v>
      </c>
      <c r="AZ285" s="300">
        <v>0</v>
      </c>
      <c r="BA285" s="301" t="str">
        <f t="shared" si="241"/>
        <v>2020-01-01</v>
      </c>
      <c r="BB285" s="301" t="str">
        <f t="shared" si="242"/>
        <v>2020-01-31</v>
      </c>
      <c r="BC285" s="278" t="s">
        <v>90</v>
      </c>
      <c r="BD285" s="279" t="str">
        <f t="shared" si="263"/>
        <v>a32110270</v>
      </c>
      <c r="BE285" s="275"/>
      <c r="BF285" s="298"/>
      <c r="BG285" s="293"/>
      <c r="BH285" s="174"/>
      <c r="BI285" s="174"/>
      <c r="BJ285" s="174"/>
      <c r="BK285" s="174"/>
      <c r="BL285" s="149"/>
      <c r="BM285" s="149"/>
      <c r="BN285" s="149"/>
      <c r="BO285" s="302"/>
      <c r="BP285" s="331"/>
      <c r="BQ285" s="303"/>
      <c r="BR285" s="304"/>
      <c r="BS285" s="304"/>
      <c r="BU285" s="357" t="str">
        <f t="shared" ca="1" si="225"/>
        <v>insert into x_t_invoice (TMP_ID,ID,DT, CLIENT_ID,EXTERNAL_ID,CONTRACT_ID,TOTAL_SUM,CURRENCY,DISCOUNT_TYPE,COMMISSION_TYPE,TYPE,LOYAL_CLIENTS,NDS,NDS_PCT,PERSON_ID) values (s_x_t_invoice.NEXTVAL, 32110270, date'2020-01-01',21210000055,'Б-32110270-1',1210000055,20000,'RUR',37,37,'y_invoice',0,1,20, 77432110270);insert into x_t_person (TMP_ID,ID) values (s_x_t_person.NEXTVAL, 77432110270);insert into x_t_act_internal(TMP_ID,ID,DT,CLIENT_ID,INVOICE_ID,HIDDEN,AMOUNT,EXTERNAL_ID,PAYMENT_TERM_DT,IS_LOYAL,TYPE) values (s_x_t_act_internal.NEXTVAL, 4321102701,date'2020-01-02',21210000055, 32110270    ,1,  20000  ,'43211027011',null, 0,'generic');insert into x_t_act_trans(TMP_ID, ACT_ID, CONSUME_ID, AMOUNT, AMOUNT_NDS, AMOUNT_NSP, NETTING, COMMISSION_TYPE) values (s_x_t_act_trans.NEXTVAL, 4321102701,  5532110270, 20000, 3333.33333333333,  0,null, 37);insert into x_t_consume (TMP_ID, ID, PARENT_ORDER_ID) values (s_x_t_consume.NEXTVAL, 5532110270,  9932110270);insert into x_t_order(TMP_ID, ID, SERVICE_ID, SERVICE_ORDER_ID, CLIENT_ID) values (s_x_t_order.NEXTVAL, 9932110270,  37,  7732110270,  432110270 );insert into x_mv_oebs_receipts_2(TMP_ID, INVOICE_EID, SUM, DT, DOC_DATE, COMISS_DATE, PAYMENT_NUMBER, SOURCE_TYPE) values (s_x_mv_oebs_receipts_2.NEXTVAL, 'Б-32110270-1', 20000, date'2020-01-31',date'2020-01-31', null, '888432110270' ,'PAYCASH');insert into x_yt_ar_direct_domain_stats (ID,IS_GRAY,DOMAIN,IS_BLACKLIST,SERVICE_ID,COST,BILLING_EXPORT_ID,FROM_DT,TILL_DT,SERVICE_ORDER_ID) values(s_x_yt_ar_direct_domain_stats.NEXTVAL, 0, 'a32110270', 0,37,3330000000,7732110270,  date'2020-01-01',to_date('2020-01-31'||' '||'23:59:59','YYYY-MM-DD HH24:MI:SS'),7732110270);</v>
      </c>
    </row>
    <row r="286" spans="1:73" s="195" customFormat="1" x14ac:dyDescent="0.35">
      <c r="A286" s="127">
        <v>55</v>
      </c>
      <c r="B286" s="178"/>
      <c r="C286" s="129" t="str">
        <f t="shared" si="244"/>
        <v>1210000055</v>
      </c>
      <c r="D286" s="129" t="str">
        <f t="shared" si="245"/>
        <v>1210000055/20</v>
      </c>
      <c r="E286" s="130" t="str">
        <f t="shared" si="246"/>
        <v>2020-01-01</v>
      </c>
      <c r="F286" s="130" t="str">
        <f t="shared" si="247"/>
        <v>2021-01-01</v>
      </c>
      <c r="G286" s="131" t="str">
        <f t="shared" si="248"/>
        <v>21210000055</v>
      </c>
      <c r="H286" s="132">
        <f t="shared" si="218"/>
        <v>2</v>
      </c>
      <c r="I286" s="133">
        <v>3</v>
      </c>
      <c r="J286" s="134">
        <f t="shared" si="264"/>
        <v>32110271</v>
      </c>
      <c r="K286" s="129" t="str">
        <f t="shared" si="249"/>
        <v>Б-32110271-1</v>
      </c>
      <c r="L286" s="138" t="str">
        <f t="shared" ref="L286:L293" si="266">TEXT(DATE(YEAR($F$2),MONTH($F$2)+1,1),"ГГГГ-ММ-ДД")</f>
        <v>2020-02-01</v>
      </c>
      <c r="M286" s="129" t="s">
        <v>87</v>
      </c>
      <c r="N286" s="135">
        <f t="shared" si="250"/>
        <v>41000</v>
      </c>
      <c r="O286" s="129" t="s">
        <v>88</v>
      </c>
      <c r="P286" s="133">
        <v>1</v>
      </c>
      <c r="Q286" s="129">
        <v>20</v>
      </c>
      <c r="R286" s="219">
        <f t="shared" ref="R286:R291" si="267">S286</f>
        <v>7</v>
      </c>
      <c r="S286" s="219">
        <v>7</v>
      </c>
      <c r="T286" s="134" t="str">
        <f t="shared" si="251"/>
        <v>4321102711</v>
      </c>
      <c r="U286" s="137" t="str">
        <f t="shared" si="252"/>
        <v>43211027111</v>
      </c>
      <c r="V286" s="129">
        <v>1</v>
      </c>
      <c r="W286" s="138" t="str">
        <f t="shared" ref="W286:W293" ca="1" si="268">TEXT(DATE(YEAR($F$2),MONTH($F$2)+1,RANDBETWEEN(1,9)),"ГГГГ-ММ-ДД")</f>
        <v>2020-02-04</v>
      </c>
      <c r="X286" s="129"/>
      <c r="Y286" s="139">
        <v>41000</v>
      </c>
      <c r="Z286" s="139">
        <f>Y286-(Y286/1.2)</f>
        <v>6833.3333333333285</v>
      </c>
      <c r="AA286" s="42">
        <v>0</v>
      </c>
      <c r="AB286" s="186" t="s">
        <v>89</v>
      </c>
      <c r="AC286" s="185">
        <f t="shared" si="253"/>
        <v>41000</v>
      </c>
      <c r="AD286" s="45">
        <v>0</v>
      </c>
      <c r="AE286" s="255" t="str">
        <f t="shared" si="265"/>
        <v>432110271</v>
      </c>
      <c r="AF286" s="187">
        <f t="shared" si="203"/>
        <v>34166.666666666672</v>
      </c>
      <c r="AG286" s="290">
        <f>(Y286+Y287)/SUM(Y286:Y291)</f>
        <v>0.71563981042654023</v>
      </c>
      <c r="AH286" s="58">
        <f t="shared" si="254"/>
        <v>34166.666666666672</v>
      </c>
      <c r="AI286" s="60">
        <f t="shared" si="207"/>
        <v>41000</v>
      </c>
      <c r="AJ286" s="112" t="str">
        <f t="shared" ref="AJ286:AJ293" si="269">TEXT(DATE(YEAR($F$2),MONTH($F$2)+2,0),"ГГГГ-ММ-ДД")</f>
        <v>2020-02-29</v>
      </c>
      <c r="AK286" s="189" t="str">
        <f t="shared" si="255"/>
        <v>888432110271</v>
      </c>
      <c r="AL286" s="102" t="str">
        <f>C286&amp;2</f>
        <v>12100000552</v>
      </c>
      <c r="AM286" s="256" t="str">
        <f>TEXT(DATE(YEAR($F$2),MONTH($F$2)+1,1),"ГГГГ-ММ-ДД")</f>
        <v>2020-02-01</v>
      </c>
      <c r="AN286" s="256" t="str">
        <f>TEXT(DATE(YEAR($F$2),MONTH($F$2)+2,-2),"ГГГГ-ММ-ДД")</f>
        <v>2020-02-27</v>
      </c>
      <c r="AO286" s="102">
        <v>1</v>
      </c>
      <c r="AP286" s="102" t="str">
        <f>"99"&amp;AE286</f>
        <v>99432110271</v>
      </c>
      <c r="AQ286" s="45"/>
      <c r="AR286" s="45"/>
      <c r="AS286" s="146" t="str">
        <f t="shared" si="257"/>
        <v>888432110271</v>
      </c>
      <c r="AT286" s="143" t="str">
        <f t="shared" si="258"/>
        <v>5532110271</v>
      </c>
      <c r="AU286" s="137" t="str">
        <f t="shared" si="259"/>
        <v>9932110271</v>
      </c>
      <c r="AV286" s="137">
        <f t="shared" si="260"/>
        <v>7</v>
      </c>
      <c r="AW286" s="137" t="str">
        <f t="shared" si="261"/>
        <v>7732110271</v>
      </c>
      <c r="AX286" s="147" t="str">
        <f t="shared" si="262"/>
        <v>77432110271</v>
      </c>
      <c r="AY286" s="183">
        <v>0</v>
      </c>
      <c r="AZ286" s="183">
        <v>0</v>
      </c>
      <c r="BA286" s="138" t="str">
        <f t="shared" ref="BA286:BA293" si="270">TEXT(DATE(YEAR($F$2),MONTH($F$2)+1,1),"ГГГГ-ММ-ДД")</f>
        <v>2020-02-01</v>
      </c>
      <c r="BB286" s="138" t="str">
        <f t="shared" ref="BB286:BB293" si="271">TEXT(DATE(YEAR($F$2),MONTH($F$2)+2,0),"ГГГГ-ММ-ДД")</f>
        <v>2020-02-29</v>
      </c>
      <c r="BC286" s="148" t="s">
        <v>90</v>
      </c>
      <c r="BD286" s="131" t="str">
        <f t="shared" si="263"/>
        <v>a32110271</v>
      </c>
      <c r="BE286" s="143"/>
      <c r="BF286" s="189"/>
      <c r="BG286" s="186"/>
      <c r="BH286" s="246"/>
      <c r="BI286" s="246"/>
      <c r="BJ286" s="246"/>
      <c r="BK286" s="246"/>
      <c r="BL286" s="149"/>
      <c r="BM286" s="149"/>
      <c r="BN286" s="149"/>
      <c r="BO286" s="243" t="s">
        <v>191</v>
      </c>
      <c r="BP286" s="328">
        <v>7</v>
      </c>
      <c r="BQ286" s="242">
        <f>SUM(AF286:AF291)</f>
        <v>175833.33333333334</v>
      </c>
      <c r="BR286" s="242">
        <f>BQ286*0.05</f>
        <v>8791.6666666666679</v>
      </c>
      <c r="BS286" s="242">
        <f>BR286</f>
        <v>8791.6666666666679</v>
      </c>
      <c r="BU286" s="357" t="str">
        <f t="shared" ca="1" si="225"/>
        <v>insert into x_t_invoice (TMP_ID,ID,DT, CLIENT_ID,EXTERNAL_ID,CONTRACT_ID,TOTAL_SUM,CURRENCY,DISCOUNT_TYPE,COMMISSION_TYPE,TYPE,LOYAL_CLIENTS,NDS,NDS_PCT,PERSON_ID) values (s_x_t_invoice.NEXTVAL, 32110271, date'2020-02-01',21210000055,'Б-32110271-1',1210000055,41000,'RUR',7,7,'y_invoice',0,1,20, 77432110271);insert into x_t_person (TMP_ID,ID) values (s_x_t_person.NEXTVAL, 77432110271);insert into x_t_act_internal(TMP_ID,ID,DT,CLIENT_ID,INVOICE_ID,HIDDEN,AMOUNT,EXTERNAL_ID,PAYMENT_TERM_DT,IS_LOYAL,TYPE) values (s_x_t_act_internal.NEXTVAL, 4321102711,date'2020-02-04',21210000055, 32110271    ,1,  41000  ,'43211027111',null, 0,'generic');insert into x_t_act_trans(TMP_ID, ACT_ID, CONSUME_ID, AMOUNT, AMOUNT_NDS, AMOUNT_NSP, NETTING, COMMISSION_TYPE) values (s_x_t_act_trans.NEXTVAL, 4321102711,  5532110271, 41000, 6833.33333333333,  0,null, 7);insert into x_t_consume (TMP_ID, ID, PARENT_ORDER_ID) values (s_x_t_consume.NEXTVAL, 5532110271,  9932110271);insert into x_t_order(TMP_ID, ID, SERVICE_ID, SERVICE_ORDER_ID, CLIENT_ID) values (s_x_t_order.NEXTVAL, 9932110271,  7,  7732110271,  432110271 );insert into x_mv_oebs_receipts_2(TMP_ID, INVOICE_EID, SUM, DT, DOC_DATE, COMISS_DATE, PAYMENT_NUMBER, SOURCE_TYPE) values (s_x_mv_oebs_receipts_2.NEXTVAL, 'Б-32110271-1', 41000, date'2020-02-29',date'2020-02-29', null, '888432110271' ,'PAYCASH');insert into x_mv_ui_contract_apex (TMP_ID,CONTRACT_ID,CONTRACT_EID,DT,FINISH_DT,CLIENT_ID,AGENCY_ID) values (s_x_mv_ui_contract_apex.NEXTVAL, 1210000055, '1210000055/20',date'2020-02-01', date'2020-02-27',99432110271,21210000055 );insert into x_mv_contract_signed_attr (TMP_ID,CONTRACT_ID,COLLATERAL_ID,CODE,KEY_NUM,COLLATERAL_DT,VALUE_NUM) values (s_x_mv_contract_signed_attr.NEXTVAL, 1210000055, 12100000552,'BRAND_CLIENTS' , 432110271, date'2020-02-01',  1);insert into x_yt_ar_direct_domain_stats (ID,IS_GRAY,DOMAIN,IS_BLACKLIST,SERVICE_ID,COST,BILLING_EXPORT_ID,FROM_DT,TILL_DT,SERVICE_ORDER_ID) values(s_x_yt_ar_direct_domain_stats.NEXTVAL, 0, 'a32110271', 0,7,3330000000,7732110271,  date'2020-02-01',to_date('2020-02-29'||' '||'23:59:59','YYYY-MM-DD HH24:MI:SS'),7732110271);</v>
      </c>
    </row>
    <row r="287" spans="1:73" s="195" customFormat="1" x14ac:dyDescent="0.35">
      <c r="A287" s="127">
        <v>55</v>
      </c>
      <c r="B287" s="178"/>
      <c r="C287" s="129" t="str">
        <f t="shared" si="244"/>
        <v>1210000055</v>
      </c>
      <c r="D287" s="129" t="str">
        <f t="shared" si="245"/>
        <v>1210000055/20</v>
      </c>
      <c r="E287" s="130" t="str">
        <f t="shared" si="246"/>
        <v>2020-01-01</v>
      </c>
      <c r="F287" s="130" t="str">
        <f t="shared" si="247"/>
        <v>2021-01-01</v>
      </c>
      <c r="G287" s="131" t="str">
        <f t="shared" si="248"/>
        <v>21210000055</v>
      </c>
      <c r="H287" s="132">
        <f t="shared" si="218"/>
        <v>2</v>
      </c>
      <c r="I287" s="133">
        <v>3</v>
      </c>
      <c r="J287" s="134">
        <f t="shared" si="264"/>
        <v>32110272</v>
      </c>
      <c r="K287" s="129" t="str">
        <f t="shared" si="249"/>
        <v>Б-32110272-1</v>
      </c>
      <c r="L287" s="138" t="str">
        <f t="shared" si="266"/>
        <v>2020-02-01</v>
      </c>
      <c r="M287" s="129" t="s">
        <v>87</v>
      </c>
      <c r="N287" s="135">
        <f t="shared" si="250"/>
        <v>110000</v>
      </c>
      <c r="O287" s="129" t="s">
        <v>88</v>
      </c>
      <c r="P287" s="133">
        <v>1</v>
      </c>
      <c r="Q287" s="129">
        <v>20</v>
      </c>
      <c r="R287" s="219">
        <f t="shared" si="267"/>
        <v>7</v>
      </c>
      <c r="S287" s="219">
        <v>7</v>
      </c>
      <c r="T287" s="134" t="str">
        <f t="shared" si="251"/>
        <v>4321102721</v>
      </c>
      <c r="U287" s="137" t="str">
        <f t="shared" si="252"/>
        <v>43211027211</v>
      </c>
      <c r="V287" s="129">
        <v>1</v>
      </c>
      <c r="W287" s="138" t="str">
        <f t="shared" ca="1" si="268"/>
        <v>2020-02-01</v>
      </c>
      <c r="X287" s="129"/>
      <c r="Y287" s="139">
        <v>110000</v>
      </c>
      <c r="Z287" s="139">
        <f t="shared" ref="Z287:Z293" si="272">Y287-(Y287/1.2)</f>
        <v>18333.333333333328</v>
      </c>
      <c r="AA287" s="42">
        <v>0</v>
      </c>
      <c r="AB287" s="186" t="s">
        <v>89</v>
      </c>
      <c r="AC287" s="185">
        <f t="shared" si="253"/>
        <v>110000</v>
      </c>
      <c r="AD287" s="45">
        <v>0</v>
      </c>
      <c r="AE287" s="255" t="str">
        <f t="shared" si="265"/>
        <v>432110272</v>
      </c>
      <c r="AF287" s="187">
        <f t="shared" si="203"/>
        <v>91666.666666666672</v>
      </c>
      <c r="AG287" s="240"/>
      <c r="AH287" s="58">
        <f t="shared" si="254"/>
        <v>91666.666666666672</v>
      </c>
      <c r="AI287" s="60">
        <f t="shared" si="207"/>
        <v>110000</v>
      </c>
      <c r="AJ287" s="112" t="str">
        <f t="shared" si="269"/>
        <v>2020-02-29</v>
      </c>
      <c r="AK287" s="189" t="str">
        <f t="shared" si="255"/>
        <v>888432110272</v>
      </c>
      <c r="AL287" s="102" t="str">
        <f t="shared" ref="AL287:AL293" si="273">C287&amp;2</f>
        <v>12100000552</v>
      </c>
      <c r="AM287" s="256" t="str">
        <f>TEXT(DATE(YEAR($F$2),MONTH($F$2)+1,1),"ГГГГ-ММ-ДД")</f>
        <v>2020-02-01</v>
      </c>
      <c r="AN287" s="256" t="str">
        <f>TEXT(DATE(YEAR($F$2),MONTH($F$2)+2,-2),"ГГГГ-ММ-ДД")</f>
        <v>2020-02-27</v>
      </c>
      <c r="AO287" s="102">
        <v>1</v>
      </c>
      <c r="AP287" s="102" t="str">
        <f>AP286</f>
        <v>99432110271</v>
      </c>
      <c r="AQ287" s="45"/>
      <c r="AR287" s="45"/>
      <c r="AS287" s="146" t="str">
        <f t="shared" si="257"/>
        <v>888432110272</v>
      </c>
      <c r="AT287" s="143" t="str">
        <f t="shared" si="258"/>
        <v>5532110272</v>
      </c>
      <c r="AU287" s="137" t="str">
        <f t="shared" si="259"/>
        <v>9932110272</v>
      </c>
      <c r="AV287" s="137">
        <f t="shared" si="260"/>
        <v>7</v>
      </c>
      <c r="AW287" s="137" t="str">
        <f t="shared" si="261"/>
        <v>7732110272</v>
      </c>
      <c r="AX287" s="147" t="str">
        <f t="shared" si="262"/>
        <v>77432110272</v>
      </c>
      <c r="AY287" s="183">
        <v>0</v>
      </c>
      <c r="AZ287" s="183">
        <v>0</v>
      </c>
      <c r="BA287" s="138" t="str">
        <f t="shared" si="270"/>
        <v>2020-02-01</v>
      </c>
      <c r="BB287" s="138" t="str">
        <f t="shared" si="271"/>
        <v>2020-02-29</v>
      </c>
      <c r="BC287" s="148" t="s">
        <v>90</v>
      </c>
      <c r="BD287" s="131" t="str">
        <f t="shared" si="263"/>
        <v>a32110272</v>
      </c>
      <c r="BE287" s="143"/>
      <c r="BF287" s="189"/>
      <c r="BG287" s="186"/>
      <c r="BH287" s="149"/>
      <c r="BI287" s="149"/>
      <c r="BJ287" s="149"/>
      <c r="BK287" s="149"/>
      <c r="BL287" s="149"/>
      <c r="BM287" s="149"/>
      <c r="BN287" s="149"/>
      <c r="BO287" s="243" t="s">
        <v>192</v>
      </c>
      <c r="BP287" s="328">
        <v>1</v>
      </c>
      <c r="BQ287" s="242">
        <f>AF292</f>
        <v>17500</v>
      </c>
      <c r="BR287" s="242">
        <f>BQ287*0.13</f>
        <v>2275</v>
      </c>
      <c r="BS287" s="242">
        <f>BR287</f>
        <v>2275</v>
      </c>
      <c r="BU287" s="357" t="str">
        <f t="shared" ca="1" si="225"/>
        <v>insert into x_t_invoice (TMP_ID,ID,DT, CLIENT_ID,EXTERNAL_ID,CONTRACT_ID,TOTAL_SUM,CURRENCY,DISCOUNT_TYPE,COMMISSION_TYPE,TYPE,LOYAL_CLIENTS,NDS,NDS_PCT,PERSON_ID) values (s_x_t_invoice.NEXTVAL, 32110272, date'2020-02-01',21210000055,'Б-32110272-1',1210000055,110000,'RUR',7,7,'y_invoice',0,1,20, 77432110272);insert into x_t_person (TMP_ID,ID) values (s_x_t_person.NEXTVAL, 77432110272);insert into x_t_act_internal(TMP_ID,ID,DT,CLIENT_ID,INVOICE_ID,HIDDEN,AMOUNT,EXTERNAL_ID,PAYMENT_TERM_DT,IS_LOYAL,TYPE) values (s_x_t_act_internal.NEXTVAL, 4321102721,date'2020-02-01',21210000055, 32110272    ,1,  110000  ,'43211027211',null, 0,'generic');insert into x_t_act_trans(TMP_ID, ACT_ID, CONSUME_ID, AMOUNT, AMOUNT_NDS, AMOUNT_NSP, NETTING, COMMISSION_TYPE) values (s_x_t_act_trans.NEXTVAL, 4321102721,  5532110272, 110000, 18333.3333333333,  0,null, 7);insert into x_t_consume (TMP_ID, ID, PARENT_ORDER_ID) values (s_x_t_consume.NEXTVAL, 5532110272,  9932110272);insert into x_t_order(TMP_ID, ID, SERVICE_ID, SERVICE_ORDER_ID, CLIENT_ID) values (s_x_t_order.NEXTVAL, 9932110272,  7,  7732110272,  432110272 );insert into x_mv_oebs_receipts_2(TMP_ID, INVOICE_EID, SUM, DT, DOC_DATE, COMISS_DATE, PAYMENT_NUMBER, SOURCE_TYPE) values (s_x_mv_oebs_receipts_2.NEXTVAL, 'Б-32110272-1', 110000, date'2020-02-29',date'2020-02-29', null, '888432110272' ,'PAYCASH');insert into x_mv_contract_signed_attr (TMP_ID,CONTRACT_ID,COLLATERAL_ID,CODE,KEY_NUM,COLLATERAL_DT,VALUE_NUM) values (s_x_mv_contract_signed_attr.NEXTVAL, 1210000055, 12100000552,'BRAND_CLIENTS' , 432110272, date'2020-02-01',  1);insert into x_yt_ar_direct_domain_stats (ID,IS_GRAY,DOMAIN,IS_BLACKLIST,SERVICE_ID,COST,BILLING_EXPORT_ID,FROM_DT,TILL_DT,SERVICE_ORDER_ID) values(s_x_yt_ar_direct_domain_stats.NEXTVAL, 0, 'a32110272', 0,7,3330000000,7732110272,  date'2020-02-01',to_date('2020-02-29'||' '||'23:59:59','YYYY-MM-DD HH24:MI:SS'),7732110272);</v>
      </c>
    </row>
    <row r="288" spans="1:73" s="195" customFormat="1" x14ac:dyDescent="0.35">
      <c r="A288" s="127">
        <v>55</v>
      </c>
      <c r="B288" s="178"/>
      <c r="C288" s="129" t="str">
        <f t="shared" si="244"/>
        <v>1210000055</v>
      </c>
      <c r="D288" s="129" t="str">
        <f t="shared" si="245"/>
        <v>1210000055/20</v>
      </c>
      <c r="E288" s="130" t="str">
        <f t="shared" si="246"/>
        <v>2020-01-01</v>
      </c>
      <c r="F288" s="130" t="str">
        <f t="shared" si="247"/>
        <v>2021-01-01</v>
      </c>
      <c r="G288" s="131" t="str">
        <f t="shared" si="248"/>
        <v>21210000055</v>
      </c>
      <c r="H288" s="132">
        <f t="shared" si="218"/>
        <v>2</v>
      </c>
      <c r="I288" s="133">
        <v>3</v>
      </c>
      <c r="J288" s="134">
        <f t="shared" si="264"/>
        <v>32110273</v>
      </c>
      <c r="K288" s="129" t="str">
        <f t="shared" si="249"/>
        <v>Б-32110273-1</v>
      </c>
      <c r="L288" s="138" t="str">
        <f t="shared" si="266"/>
        <v>2020-02-01</v>
      </c>
      <c r="M288" s="129" t="s">
        <v>87</v>
      </c>
      <c r="N288" s="135">
        <f t="shared" si="250"/>
        <v>10000</v>
      </c>
      <c r="O288" s="129" t="s">
        <v>88</v>
      </c>
      <c r="P288" s="133">
        <v>1</v>
      </c>
      <c r="Q288" s="129">
        <v>20</v>
      </c>
      <c r="R288" s="219">
        <f t="shared" si="267"/>
        <v>7</v>
      </c>
      <c r="S288" s="219">
        <v>7</v>
      </c>
      <c r="T288" s="134" t="str">
        <f t="shared" si="251"/>
        <v>4321102731</v>
      </c>
      <c r="U288" s="137" t="str">
        <f t="shared" si="252"/>
        <v>43211027311</v>
      </c>
      <c r="V288" s="129">
        <v>1</v>
      </c>
      <c r="W288" s="138" t="str">
        <f t="shared" ca="1" si="268"/>
        <v>2020-02-07</v>
      </c>
      <c r="X288" s="129"/>
      <c r="Y288" s="139">
        <v>10000</v>
      </c>
      <c r="Z288" s="139">
        <f t="shared" si="272"/>
        <v>1666.6666666666661</v>
      </c>
      <c r="AA288" s="42">
        <v>0</v>
      </c>
      <c r="AB288" s="186" t="s">
        <v>89</v>
      </c>
      <c r="AC288" s="185">
        <f t="shared" si="253"/>
        <v>10000</v>
      </c>
      <c r="AD288" s="45">
        <v>0</v>
      </c>
      <c r="AE288" s="52" t="str">
        <f t="shared" si="265"/>
        <v>432110273</v>
      </c>
      <c r="AF288" s="187">
        <f t="shared" si="203"/>
        <v>8333.3333333333339</v>
      </c>
      <c r="AG288" s="240"/>
      <c r="AH288" s="58">
        <f t="shared" si="254"/>
        <v>8333.3333333333339</v>
      </c>
      <c r="AI288" s="60">
        <f t="shared" si="207"/>
        <v>10000</v>
      </c>
      <c r="AJ288" s="112" t="str">
        <f t="shared" si="269"/>
        <v>2020-02-29</v>
      </c>
      <c r="AK288" s="189" t="str">
        <f t="shared" si="255"/>
        <v>888432110273</v>
      </c>
      <c r="AL288" s="102" t="str">
        <f t="shared" si="273"/>
        <v>12100000552</v>
      </c>
      <c r="AM288" s="190"/>
      <c r="AN288" s="190"/>
      <c r="AO288" s="45" t="s">
        <v>89</v>
      </c>
      <c r="AP288" s="145" t="s">
        <v>89</v>
      </c>
      <c r="AQ288" s="45"/>
      <c r="AR288" s="45"/>
      <c r="AS288" s="146" t="str">
        <f t="shared" si="257"/>
        <v>888432110273</v>
      </c>
      <c r="AT288" s="143" t="str">
        <f t="shared" si="258"/>
        <v>5532110273</v>
      </c>
      <c r="AU288" s="137" t="str">
        <f t="shared" si="259"/>
        <v>9932110273</v>
      </c>
      <c r="AV288" s="137">
        <f t="shared" si="260"/>
        <v>7</v>
      </c>
      <c r="AW288" s="137" t="str">
        <f t="shared" si="261"/>
        <v>7732110273</v>
      </c>
      <c r="AX288" s="147" t="str">
        <f t="shared" si="262"/>
        <v>77432110273</v>
      </c>
      <c r="AY288" s="183">
        <v>0</v>
      </c>
      <c r="AZ288" s="183">
        <v>0</v>
      </c>
      <c r="BA288" s="138" t="str">
        <f t="shared" si="270"/>
        <v>2020-02-01</v>
      </c>
      <c r="BB288" s="138" t="str">
        <f t="shared" si="271"/>
        <v>2020-02-29</v>
      </c>
      <c r="BC288" s="148" t="s">
        <v>90</v>
      </c>
      <c r="BD288" s="131" t="str">
        <f t="shared" si="263"/>
        <v>a32110273</v>
      </c>
      <c r="BE288" s="143"/>
      <c r="BF288" s="189"/>
      <c r="BG288" s="186"/>
      <c r="BH288" s="149"/>
      <c r="BI288" s="149"/>
      <c r="BJ288" s="149"/>
      <c r="BK288" s="149"/>
      <c r="BL288" s="149"/>
      <c r="BM288" s="149"/>
      <c r="BN288" s="149"/>
      <c r="BO288" s="243"/>
      <c r="BP288" s="328">
        <v>37</v>
      </c>
      <c r="BQ288" s="242">
        <f>AF293</f>
        <v>16666.666666666668</v>
      </c>
      <c r="BR288" s="242">
        <f>BQ288*0.11</f>
        <v>1833.3333333333335</v>
      </c>
      <c r="BS288" s="242">
        <f>BR288</f>
        <v>1833.3333333333335</v>
      </c>
      <c r="BU288" s="357" t="str">
        <f t="shared" ca="1" si="225"/>
        <v>insert into x_t_invoice (TMP_ID,ID,DT, CLIENT_ID,EXTERNAL_ID,CONTRACT_ID,TOTAL_SUM,CURRENCY,DISCOUNT_TYPE,COMMISSION_TYPE,TYPE,LOYAL_CLIENTS,NDS,NDS_PCT,PERSON_ID) values (s_x_t_invoice.NEXTVAL, 32110273, date'2020-02-01',21210000055,'Б-32110273-1',1210000055,10000,'RUR',7,7,'y_invoice',0,1,20, 77432110273);insert into x_t_person (TMP_ID,ID) values (s_x_t_person.NEXTVAL, 77432110273);insert into x_t_act_internal(TMP_ID,ID,DT,CLIENT_ID,INVOICE_ID,HIDDEN,AMOUNT,EXTERNAL_ID,PAYMENT_TERM_DT,IS_LOYAL,TYPE) values (s_x_t_act_internal.NEXTVAL, 4321102731,date'2020-02-07',21210000055, 32110273    ,1,  10000  ,'43211027311',null, 0,'generic');insert into x_t_act_trans(TMP_ID, ACT_ID, CONSUME_ID, AMOUNT, AMOUNT_NDS, AMOUNT_NSP, NETTING, COMMISSION_TYPE) values (s_x_t_act_trans.NEXTVAL, 4321102731,  5532110273, 10000, 1666.66666666667,  0,null, 7);insert into x_t_consume (TMP_ID, ID, PARENT_ORDER_ID) values (s_x_t_consume.NEXTVAL, 5532110273,  9932110273);insert into x_t_order(TMP_ID, ID, SERVICE_ID, SERVICE_ORDER_ID, CLIENT_ID) values (s_x_t_order.NEXTVAL, 9932110273,  7,  7732110273,  432110273 );insert into x_mv_oebs_receipts_2(TMP_ID, INVOICE_EID, SUM, DT, DOC_DATE, COMISS_DATE, PAYMENT_NUMBER, SOURCE_TYPE) values (s_x_mv_oebs_receipts_2.NEXTVAL, 'Б-32110273-1', 10000, date'2020-02-29',date'2020-02-29', null, '888432110273' ,'PAYCASH');insert into x_yt_ar_direct_domain_stats (ID,IS_GRAY,DOMAIN,IS_BLACKLIST,SERVICE_ID,COST,BILLING_EXPORT_ID,FROM_DT,TILL_DT,SERVICE_ORDER_ID) values(s_x_yt_ar_direct_domain_stats.NEXTVAL, 0, 'a32110273', 0,7,3330000000,7732110273,  date'2020-02-01',to_date('2020-02-29'||' '||'23:59:59','YYYY-MM-DD HH24:MI:SS'),7732110273);</v>
      </c>
    </row>
    <row r="289" spans="1:73" s="195" customFormat="1" x14ac:dyDescent="0.35">
      <c r="A289" s="127">
        <v>55</v>
      </c>
      <c r="B289" s="178"/>
      <c r="C289" s="129" t="str">
        <f t="shared" si="244"/>
        <v>1210000055</v>
      </c>
      <c r="D289" s="129" t="str">
        <f t="shared" si="245"/>
        <v>1210000055/20</v>
      </c>
      <c r="E289" s="130" t="str">
        <f t="shared" si="246"/>
        <v>2020-01-01</v>
      </c>
      <c r="F289" s="130" t="str">
        <f t="shared" si="247"/>
        <v>2021-01-01</v>
      </c>
      <c r="G289" s="131" t="str">
        <f t="shared" si="248"/>
        <v>21210000055</v>
      </c>
      <c r="H289" s="132">
        <f t="shared" si="218"/>
        <v>2</v>
      </c>
      <c r="I289" s="133">
        <v>3</v>
      </c>
      <c r="J289" s="134">
        <f t="shared" si="264"/>
        <v>32110274</v>
      </c>
      <c r="K289" s="129" t="str">
        <f t="shared" si="249"/>
        <v>Б-32110274-1</v>
      </c>
      <c r="L289" s="138" t="str">
        <f t="shared" si="266"/>
        <v>2020-02-01</v>
      </c>
      <c r="M289" s="129" t="s">
        <v>87</v>
      </c>
      <c r="N289" s="135">
        <f t="shared" si="250"/>
        <v>10000</v>
      </c>
      <c r="O289" s="129" t="s">
        <v>88</v>
      </c>
      <c r="P289" s="133">
        <v>1</v>
      </c>
      <c r="Q289" s="129">
        <v>20</v>
      </c>
      <c r="R289" s="219">
        <f t="shared" si="267"/>
        <v>7</v>
      </c>
      <c r="S289" s="219">
        <v>7</v>
      </c>
      <c r="T289" s="134" t="str">
        <f t="shared" si="251"/>
        <v>4321102741</v>
      </c>
      <c r="U289" s="137" t="str">
        <f t="shared" si="252"/>
        <v>43211027411</v>
      </c>
      <c r="V289" s="129">
        <v>1</v>
      </c>
      <c r="W289" s="138" t="str">
        <f t="shared" ca="1" si="268"/>
        <v>2020-02-09</v>
      </c>
      <c r="X289" s="129"/>
      <c r="Y289" s="139">
        <v>10000</v>
      </c>
      <c r="Z289" s="139">
        <f t="shared" si="272"/>
        <v>1666.6666666666661</v>
      </c>
      <c r="AA289" s="42">
        <v>0</v>
      </c>
      <c r="AB289" s="186" t="s">
        <v>89</v>
      </c>
      <c r="AC289" s="185">
        <f t="shared" si="253"/>
        <v>10000</v>
      </c>
      <c r="AD289" s="45">
        <v>0</v>
      </c>
      <c r="AE289" s="52" t="str">
        <f t="shared" si="265"/>
        <v>432110274</v>
      </c>
      <c r="AF289" s="187">
        <f t="shared" si="203"/>
        <v>8333.3333333333339</v>
      </c>
      <c r="AG289" s="240"/>
      <c r="AH289" s="58">
        <f t="shared" si="254"/>
        <v>8333.3333333333339</v>
      </c>
      <c r="AI289" s="60">
        <f t="shared" si="207"/>
        <v>10000</v>
      </c>
      <c r="AJ289" s="112" t="str">
        <f t="shared" si="269"/>
        <v>2020-02-29</v>
      </c>
      <c r="AK289" s="189" t="str">
        <f t="shared" si="255"/>
        <v>888432110274</v>
      </c>
      <c r="AL289" s="102" t="str">
        <f t="shared" si="273"/>
        <v>12100000552</v>
      </c>
      <c r="AM289" s="190"/>
      <c r="AN289" s="190"/>
      <c r="AO289" s="45" t="s">
        <v>89</v>
      </c>
      <c r="AP289" s="145" t="s">
        <v>89</v>
      </c>
      <c r="AQ289" s="45"/>
      <c r="AR289" s="45"/>
      <c r="AS289" s="146" t="str">
        <f t="shared" si="257"/>
        <v>888432110274</v>
      </c>
      <c r="AT289" s="143" t="str">
        <f t="shared" si="258"/>
        <v>5532110274</v>
      </c>
      <c r="AU289" s="137" t="str">
        <f t="shared" si="259"/>
        <v>9932110274</v>
      </c>
      <c r="AV289" s="137">
        <f t="shared" si="260"/>
        <v>7</v>
      </c>
      <c r="AW289" s="137" t="str">
        <f t="shared" si="261"/>
        <v>7732110274</v>
      </c>
      <c r="AX289" s="147" t="str">
        <f t="shared" si="262"/>
        <v>77432110274</v>
      </c>
      <c r="AY289" s="183">
        <v>0</v>
      </c>
      <c r="AZ289" s="183">
        <v>0</v>
      </c>
      <c r="BA289" s="138" t="str">
        <f t="shared" si="270"/>
        <v>2020-02-01</v>
      </c>
      <c r="BB289" s="138" t="str">
        <f t="shared" si="271"/>
        <v>2020-02-29</v>
      </c>
      <c r="BC289" s="148" t="s">
        <v>90</v>
      </c>
      <c r="BD289" s="131" t="str">
        <f t="shared" si="263"/>
        <v>a32110274</v>
      </c>
      <c r="BE289" s="143"/>
      <c r="BF289" s="189"/>
      <c r="BG289" s="186"/>
      <c r="BH289" s="149"/>
      <c r="BI289" s="149"/>
      <c r="BJ289" s="149"/>
      <c r="BK289" s="149"/>
      <c r="BL289" s="149"/>
      <c r="BM289" s="149"/>
      <c r="BN289" s="149"/>
      <c r="BO289" s="330"/>
      <c r="BP289" s="330"/>
      <c r="BU289" s="357" t="str">
        <f t="shared" ca="1" si="225"/>
        <v>insert into x_t_invoice (TMP_ID,ID,DT, CLIENT_ID,EXTERNAL_ID,CONTRACT_ID,TOTAL_SUM,CURRENCY,DISCOUNT_TYPE,COMMISSION_TYPE,TYPE,LOYAL_CLIENTS,NDS,NDS_PCT,PERSON_ID) values (s_x_t_invoice.NEXTVAL, 32110274, date'2020-02-01',21210000055,'Б-32110274-1',1210000055,10000,'RUR',7,7,'y_invoice',0,1,20, 77432110274);insert into x_t_person (TMP_ID,ID) values (s_x_t_person.NEXTVAL, 77432110274);insert into x_t_act_internal(TMP_ID,ID,DT,CLIENT_ID,INVOICE_ID,HIDDEN,AMOUNT,EXTERNAL_ID,PAYMENT_TERM_DT,IS_LOYAL,TYPE) values (s_x_t_act_internal.NEXTVAL, 4321102741,date'2020-02-09',21210000055, 32110274    ,1,  10000  ,'43211027411',null, 0,'generic');insert into x_t_act_trans(TMP_ID, ACT_ID, CONSUME_ID, AMOUNT, AMOUNT_NDS, AMOUNT_NSP, NETTING, COMMISSION_TYPE) values (s_x_t_act_trans.NEXTVAL, 4321102741,  5532110274, 10000, 1666.66666666667,  0,null, 7);insert into x_t_consume (TMP_ID, ID, PARENT_ORDER_ID) values (s_x_t_consume.NEXTVAL, 5532110274,  9932110274);insert into x_t_order(TMP_ID, ID, SERVICE_ID, SERVICE_ORDER_ID, CLIENT_ID) values (s_x_t_order.NEXTVAL, 9932110274,  7,  7732110274,  432110274 );insert into x_mv_oebs_receipts_2(TMP_ID, INVOICE_EID, SUM, DT, DOC_DATE, COMISS_DATE, PAYMENT_NUMBER, SOURCE_TYPE) values (s_x_mv_oebs_receipts_2.NEXTVAL, 'Б-32110274-1', 10000, date'2020-02-29',date'2020-02-29', null, '888432110274' ,'PAYCASH');insert into x_yt_ar_direct_domain_stats (ID,IS_GRAY,DOMAIN,IS_BLACKLIST,SERVICE_ID,COST,BILLING_EXPORT_ID,FROM_DT,TILL_DT,SERVICE_ORDER_ID) values(s_x_yt_ar_direct_domain_stats.NEXTVAL, 0, 'a32110274', 0,7,3330000000,7732110274,  date'2020-02-01',to_date('2020-02-29'||' '||'23:59:59','YYYY-MM-DD HH24:MI:SS'),7732110274);</v>
      </c>
    </row>
    <row r="290" spans="1:73" s="195" customFormat="1" x14ac:dyDescent="0.35">
      <c r="A290" s="127">
        <v>55</v>
      </c>
      <c r="B290" s="178"/>
      <c r="C290" s="129" t="str">
        <f t="shared" si="244"/>
        <v>1210000055</v>
      </c>
      <c r="D290" s="129" t="str">
        <f t="shared" si="245"/>
        <v>1210000055/20</v>
      </c>
      <c r="E290" s="130" t="str">
        <f t="shared" si="246"/>
        <v>2020-01-01</v>
      </c>
      <c r="F290" s="130" t="str">
        <f t="shared" si="247"/>
        <v>2021-01-01</v>
      </c>
      <c r="G290" s="131" t="str">
        <f t="shared" si="248"/>
        <v>21210000055</v>
      </c>
      <c r="H290" s="132">
        <f t="shared" si="218"/>
        <v>2</v>
      </c>
      <c r="I290" s="133">
        <v>3</v>
      </c>
      <c r="J290" s="134">
        <f t="shared" si="264"/>
        <v>32110275</v>
      </c>
      <c r="K290" s="129" t="str">
        <f t="shared" si="249"/>
        <v>Б-32110275-1</v>
      </c>
      <c r="L290" s="138" t="str">
        <f t="shared" si="266"/>
        <v>2020-02-01</v>
      </c>
      <c r="M290" s="129" t="s">
        <v>87</v>
      </c>
      <c r="N290" s="135">
        <f t="shared" si="250"/>
        <v>20000</v>
      </c>
      <c r="O290" s="129" t="s">
        <v>88</v>
      </c>
      <c r="P290" s="133">
        <v>1</v>
      </c>
      <c r="Q290" s="129">
        <v>20</v>
      </c>
      <c r="R290" s="219">
        <f t="shared" si="267"/>
        <v>7</v>
      </c>
      <c r="S290" s="219">
        <v>7</v>
      </c>
      <c r="T290" s="134" t="str">
        <f t="shared" si="251"/>
        <v>4321102751</v>
      </c>
      <c r="U290" s="137" t="str">
        <f t="shared" si="252"/>
        <v>43211027511</v>
      </c>
      <c r="V290" s="129">
        <v>1</v>
      </c>
      <c r="W290" s="138" t="str">
        <f t="shared" ca="1" si="268"/>
        <v>2020-02-09</v>
      </c>
      <c r="X290" s="129"/>
      <c r="Y290" s="139">
        <v>20000</v>
      </c>
      <c r="Z290" s="139">
        <f t="shared" si="272"/>
        <v>3333.3333333333321</v>
      </c>
      <c r="AA290" s="42">
        <v>0</v>
      </c>
      <c r="AB290" s="186" t="s">
        <v>89</v>
      </c>
      <c r="AC290" s="185">
        <f t="shared" si="253"/>
        <v>20000</v>
      </c>
      <c r="AD290" s="45">
        <v>0</v>
      </c>
      <c r="AE290" s="52" t="str">
        <f t="shared" si="265"/>
        <v>432110275</v>
      </c>
      <c r="AF290" s="187">
        <f t="shared" si="203"/>
        <v>16666.666666666668</v>
      </c>
      <c r="AG290" s="240"/>
      <c r="AH290" s="58">
        <f t="shared" si="254"/>
        <v>16666.666666666668</v>
      </c>
      <c r="AI290" s="60">
        <f t="shared" si="207"/>
        <v>20000</v>
      </c>
      <c r="AJ290" s="112" t="str">
        <f t="shared" si="269"/>
        <v>2020-02-29</v>
      </c>
      <c r="AK290" s="189" t="str">
        <f t="shared" si="255"/>
        <v>888432110275</v>
      </c>
      <c r="AL290" s="102" t="str">
        <f t="shared" si="273"/>
        <v>12100000552</v>
      </c>
      <c r="AM290" s="190"/>
      <c r="AN290" s="190"/>
      <c r="AO290" s="45" t="s">
        <v>89</v>
      </c>
      <c r="AP290" s="145" t="s">
        <v>89</v>
      </c>
      <c r="AQ290" s="45"/>
      <c r="AR290" s="45"/>
      <c r="AS290" s="146" t="str">
        <f t="shared" si="257"/>
        <v>888432110275</v>
      </c>
      <c r="AT290" s="143" t="str">
        <f t="shared" si="258"/>
        <v>5532110275</v>
      </c>
      <c r="AU290" s="137" t="str">
        <f t="shared" si="259"/>
        <v>9932110275</v>
      </c>
      <c r="AV290" s="137">
        <f t="shared" si="260"/>
        <v>7</v>
      </c>
      <c r="AW290" s="137" t="str">
        <f t="shared" si="261"/>
        <v>7732110275</v>
      </c>
      <c r="AX290" s="147" t="str">
        <f t="shared" si="262"/>
        <v>77432110275</v>
      </c>
      <c r="AY290" s="183">
        <v>0</v>
      </c>
      <c r="AZ290" s="183">
        <v>0</v>
      </c>
      <c r="BA290" s="138" t="str">
        <f t="shared" si="270"/>
        <v>2020-02-01</v>
      </c>
      <c r="BB290" s="138" t="str">
        <f t="shared" si="271"/>
        <v>2020-02-29</v>
      </c>
      <c r="BC290" s="148" t="s">
        <v>90</v>
      </c>
      <c r="BD290" s="131" t="str">
        <f t="shared" si="263"/>
        <v>a32110275</v>
      </c>
      <c r="BE290" s="143"/>
      <c r="BF290" s="189"/>
      <c r="BG290" s="186"/>
      <c r="BH290" s="149"/>
      <c r="BI290" s="149"/>
      <c r="BJ290" s="149"/>
      <c r="BK290" s="149"/>
      <c r="BL290" s="149"/>
      <c r="BM290" s="149"/>
      <c r="BN290" s="149"/>
      <c r="BO290" s="247"/>
      <c r="BP290" s="328"/>
      <c r="BQ290" s="242"/>
      <c r="BR290" s="242"/>
      <c r="BS290" s="242"/>
      <c r="BU290" s="357" t="str">
        <f t="shared" ca="1" si="225"/>
        <v>insert into x_t_invoice (TMP_ID,ID,DT, CLIENT_ID,EXTERNAL_ID,CONTRACT_ID,TOTAL_SUM,CURRENCY,DISCOUNT_TYPE,COMMISSION_TYPE,TYPE,LOYAL_CLIENTS,NDS,NDS_PCT,PERSON_ID) values (s_x_t_invoice.NEXTVAL, 32110275, date'2020-02-01',21210000055,'Б-32110275-1',1210000055,20000,'RUR',7,7,'y_invoice',0,1,20, 77432110275);insert into x_t_person (TMP_ID,ID) values (s_x_t_person.NEXTVAL, 77432110275);insert into x_t_act_internal(TMP_ID,ID,DT,CLIENT_ID,INVOICE_ID,HIDDEN,AMOUNT,EXTERNAL_ID,PAYMENT_TERM_DT,IS_LOYAL,TYPE) values (s_x_t_act_internal.NEXTVAL, 4321102751,date'2020-02-09',21210000055, 32110275    ,1,  20000  ,'43211027511',null, 0,'generic');insert into x_t_act_trans(TMP_ID, ACT_ID, CONSUME_ID, AMOUNT, AMOUNT_NDS, AMOUNT_NSP, NETTING, COMMISSION_TYPE) values (s_x_t_act_trans.NEXTVAL, 4321102751,  5532110275, 20000, 3333.33333333333,  0,null, 7);insert into x_t_consume (TMP_ID, ID, PARENT_ORDER_ID) values (s_x_t_consume.NEXTVAL, 5532110275,  9932110275);insert into x_t_order(TMP_ID, ID, SERVICE_ID, SERVICE_ORDER_ID, CLIENT_ID) values (s_x_t_order.NEXTVAL, 9932110275,  7,  7732110275,  432110275 );insert into x_mv_oebs_receipts_2(TMP_ID, INVOICE_EID, SUM, DT, DOC_DATE, COMISS_DATE, PAYMENT_NUMBER, SOURCE_TYPE) values (s_x_mv_oebs_receipts_2.NEXTVAL, 'Б-32110275-1', 20000, date'2020-02-29',date'2020-02-29', null, '888432110275' ,'PAYCASH');insert into x_yt_ar_direct_domain_stats (ID,IS_GRAY,DOMAIN,IS_BLACKLIST,SERVICE_ID,COST,BILLING_EXPORT_ID,FROM_DT,TILL_DT,SERVICE_ORDER_ID) values(s_x_yt_ar_direct_domain_stats.NEXTVAL, 0, 'a32110275', 0,7,3330000000,7732110275,  date'2020-02-01',to_date('2020-02-29'||' '||'23:59:59','YYYY-MM-DD HH24:MI:SS'),7732110275);</v>
      </c>
    </row>
    <row r="291" spans="1:73" s="195" customFormat="1" x14ac:dyDescent="0.35">
      <c r="A291" s="127">
        <v>55</v>
      </c>
      <c r="B291" s="178"/>
      <c r="C291" s="129" t="str">
        <f t="shared" si="244"/>
        <v>1210000055</v>
      </c>
      <c r="D291" s="129" t="str">
        <f t="shared" si="245"/>
        <v>1210000055/20</v>
      </c>
      <c r="E291" s="130" t="str">
        <f t="shared" si="246"/>
        <v>2020-01-01</v>
      </c>
      <c r="F291" s="130" t="str">
        <f t="shared" si="247"/>
        <v>2021-01-01</v>
      </c>
      <c r="G291" s="131" t="str">
        <f t="shared" si="248"/>
        <v>21210000055</v>
      </c>
      <c r="H291" s="132">
        <f t="shared" si="218"/>
        <v>2</v>
      </c>
      <c r="I291" s="133">
        <v>3</v>
      </c>
      <c r="J291" s="134">
        <f t="shared" si="264"/>
        <v>32110276</v>
      </c>
      <c r="K291" s="129" t="str">
        <f t="shared" si="249"/>
        <v>Б-32110276-1</v>
      </c>
      <c r="L291" s="138" t="str">
        <f t="shared" si="266"/>
        <v>2020-02-01</v>
      </c>
      <c r="M291" s="129" t="s">
        <v>87</v>
      </c>
      <c r="N291" s="135">
        <f t="shared" si="250"/>
        <v>20000</v>
      </c>
      <c r="O291" s="129" t="s">
        <v>88</v>
      </c>
      <c r="P291" s="133">
        <v>1</v>
      </c>
      <c r="Q291" s="129">
        <v>20</v>
      </c>
      <c r="R291" s="219">
        <f t="shared" si="267"/>
        <v>7</v>
      </c>
      <c r="S291" s="219">
        <v>7</v>
      </c>
      <c r="T291" s="134" t="str">
        <f t="shared" si="251"/>
        <v>4321102761</v>
      </c>
      <c r="U291" s="137" t="str">
        <f t="shared" si="252"/>
        <v>43211027611</v>
      </c>
      <c r="V291" s="129">
        <v>1</v>
      </c>
      <c r="W291" s="138" t="str">
        <f t="shared" ca="1" si="268"/>
        <v>2020-02-01</v>
      </c>
      <c r="X291" s="129"/>
      <c r="Y291" s="139">
        <v>20000</v>
      </c>
      <c r="Z291" s="139">
        <f t="shared" si="272"/>
        <v>3333.3333333333321</v>
      </c>
      <c r="AA291" s="42">
        <v>0</v>
      </c>
      <c r="AB291" s="186" t="s">
        <v>89</v>
      </c>
      <c r="AC291" s="185">
        <f t="shared" si="253"/>
        <v>20000</v>
      </c>
      <c r="AD291" s="45">
        <v>0</v>
      </c>
      <c r="AE291" s="52" t="str">
        <f t="shared" si="265"/>
        <v>432110276</v>
      </c>
      <c r="AF291" s="187">
        <f t="shared" si="203"/>
        <v>16666.666666666668</v>
      </c>
      <c r="AG291" s="240"/>
      <c r="AH291" s="58">
        <f t="shared" si="254"/>
        <v>16666.666666666668</v>
      </c>
      <c r="AI291" s="60">
        <f t="shared" si="207"/>
        <v>20000</v>
      </c>
      <c r="AJ291" s="112" t="str">
        <f t="shared" si="269"/>
        <v>2020-02-29</v>
      </c>
      <c r="AK291" s="189" t="str">
        <f t="shared" si="255"/>
        <v>888432110276</v>
      </c>
      <c r="AL291" s="102" t="str">
        <f t="shared" si="273"/>
        <v>12100000552</v>
      </c>
      <c r="AM291" s="190"/>
      <c r="AN291" s="190"/>
      <c r="AO291" s="45" t="s">
        <v>89</v>
      </c>
      <c r="AP291" s="145" t="s">
        <v>89</v>
      </c>
      <c r="AQ291" s="45"/>
      <c r="AR291" s="45"/>
      <c r="AS291" s="146" t="str">
        <f t="shared" si="257"/>
        <v>888432110276</v>
      </c>
      <c r="AT291" s="143" t="str">
        <f t="shared" si="258"/>
        <v>5532110276</v>
      </c>
      <c r="AU291" s="137" t="str">
        <f t="shared" si="259"/>
        <v>9932110276</v>
      </c>
      <c r="AV291" s="137">
        <f t="shared" si="260"/>
        <v>7</v>
      </c>
      <c r="AW291" s="137" t="str">
        <f t="shared" si="261"/>
        <v>7732110276</v>
      </c>
      <c r="AX291" s="147" t="str">
        <f t="shared" si="262"/>
        <v>77432110276</v>
      </c>
      <c r="AY291" s="183">
        <v>0</v>
      </c>
      <c r="AZ291" s="183">
        <v>0</v>
      </c>
      <c r="BA291" s="138" t="str">
        <f t="shared" si="270"/>
        <v>2020-02-01</v>
      </c>
      <c r="BB291" s="138" t="str">
        <f t="shared" si="271"/>
        <v>2020-02-29</v>
      </c>
      <c r="BC291" s="148" t="s">
        <v>90</v>
      </c>
      <c r="BD291" s="131" t="str">
        <f t="shared" si="263"/>
        <v>a32110276</v>
      </c>
      <c r="BE291" s="143"/>
      <c r="BF291" s="189"/>
      <c r="BG291" s="186"/>
      <c r="BH291" s="149"/>
      <c r="BI291" s="149"/>
      <c r="BJ291" s="149"/>
      <c r="BK291" s="149"/>
      <c r="BL291" s="149"/>
      <c r="BM291" s="149"/>
      <c r="BN291" s="149"/>
      <c r="BO291" s="247"/>
      <c r="BP291" s="328"/>
      <c r="BQ291" s="242"/>
      <c r="BR291" s="242"/>
      <c r="BS291" s="242"/>
      <c r="BU291" s="357" t="str">
        <f t="shared" ca="1" si="225"/>
        <v>insert into x_t_invoice (TMP_ID,ID,DT, CLIENT_ID,EXTERNAL_ID,CONTRACT_ID,TOTAL_SUM,CURRENCY,DISCOUNT_TYPE,COMMISSION_TYPE,TYPE,LOYAL_CLIENTS,NDS,NDS_PCT,PERSON_ID) values (s_x_t_invoice.NEXTVAL, 32110276, date'2020-02-01',21210000055,'Б-32110276-1',1210000055,20000,'RUR',7,7,'y_invoice',0,1,20, 77432110276);insert into x_t_person (TMP_ID,ID) values (s_x_t_person.NEXTVAL, 77432110276);insert into x_t_act_internal(TMP_ID,ID,DT,CLIENT_ID,INVOICE_ID,HIDDEN,AMOUNT,EXTERNAL_ID,PAYMENT_TERM_DT,IS_LOYAL,TYPE) values (s_x_t_act_internal.NEXTVAL, 4321102761,date'2020-02-01',21210000055, 32110276    ,1,  20000  ,'43211027611',null, 0,'generic');insert into x_t_act_trans(TMP_ID, ACT_ID, CONSUME_ID, AMOUNT, AMOUNT_NDS, AMOUNT_NSP, NETTING, COMMISSION_TYPE) values (s_x_t_act_trans.NEXTVAL, 4321102761,  5532110276, 20000, 3333.33333333333,  0,null, 7);insert into x_t_consume (TMP_ID, ID, PARENT_ORDER_ID) values (s_x_t_consume.NEXTVAL, 5532110276,  9932110276);insert into x_t_order(TMP_ID, ID, SERVICE_ID, SERVICE_ORDER_ID, CLIENT_ID) values (s_x_t_order.NEXTVAL, 9932110276,  7,  7732110276,  432110276 );insert into x_mv_oebs_receipts_2(TMP_ID, INVOICE_EID, SUM, DT, DOC_DATE, COMISS_DATE, PAYMENT_NUMBER, SOURCE_TYPE) values (s_x_mv_oebs_receipts_2.NEXTVAL, 'Б-32110276-1', 20000, date'2020-02-29',date'2020-02-29', null, '888432110276' ,'PAYCASH');insert into x_yt_ar_direct_domain_stats (ID,IS_GRAY,DOMAIN,IS_BLACKLIST,SERVICE_ID,COST,BILLING_EXPORT_ID,FROM_DT,TILL_DT,SERVICE_ORDER_ID) values(s_x_yt_ar_direct_domain_stats.NEXTVAL, 0, 'a32110276', 0,7,3330000000,7732110276,  date'2020-02-01',to_date('2020-02-29'||' '||'23:59:59','YYYY-MM-DD HH24:MI:SS'),7732110276);</v>
      </c>
    </row>
    <row r="292" spans="1:73" s="195" customFormat="1" x14ac:dyDescent="0.35">
      <c r="A292" s="127">
        <v>55</v>
      </c>
      <c r="B292" s="178"/>
      <c r="C292" s="129" t="str">
        <f t="shared" si="244"/>
        <v>1210000055</v>
      </c>
      <c r="D292" s="129" t="str">
        <f t="shared" si="245"/>
        <v>1210000055/20</v>
      </c>
      <c r="E292" s="130" t="str">
        <f t="shared" si="246"/>
        <v>2020-01-01</v>
      </c>
      <c r="F292" s="130" t="str">
        <f t="shared" si="247"/>
        <v>2021-01-01</v>
      </c>
      <c r="G292" s="131" t="str">
        <f t="shared" si="248"/>
        <v>21210000055</v>
      </c>
      <c r="H292" s="132">
        <f t="shared" si="218"/>
        <v>2</v>
      </c>
      <c r="I292" s="133">
        <v>3</v>
      </c>
      <c r="J292" s="134">
        <f t="shared" si="264"/>
        <v>32110277</v>
      </c>
      <c r="K292" s="129" t="str">
        <f t="shared" si="249"/>
        <v>Б-32110277-1</v>
      </c>
      <c r="L292" s="138" t="str">
        <f t="shared" si="266"/>
        <v>2020-02-01</v>
      </c>
      <c r="M292" s="129" t="s">
        <v>87</v>
      </c>
      <c r="N292" s="135">
        <f t="shared" si="250"/>
        <v>21000</v>
      </c>
      <c r="O292" s="129" t="s">
        <v>88</v>
      </c>
      <c r="P292" s="133">
        <v>1</v>
      </c>
      <c r="Q292" s="129">
        <v>20</v>
      </c>
      <c r="R292" s="224">
        <v>1</v>
      </c>
      <c r="S292" s="224">
        <v>1</v>
      </c>
      <c r="T292" s="134" t="str">
        <f t="shared" si="251"/>
        <v>4321102771</v>
      </c>
      <c r="U292" s="137" t="str">
        <f t="shared" si="252"/>
        <v>43211027711</v>
      </c>
      <c r="V292" s="129">
        <v>1</v>
      </c>
      <c r="W292" s="138" t="str">
        <f t="shared" ca="1" si="268"/>
        <v>2020-02-08</v>
      </c>
      <c r="X292" s="129"/>
      <c r="Y292" s="139">
        <v>21000</v>
      </c>
      <c r="Z292" s="139">
        <f t="shared" si="272"/>
        <v>3500</v>
      </c>
      <c r="AA292" s="42">
        <v>0</v>
      </c>
      <c r="AB292" s="186" t="s">
        <v>89</v>
      </c>
      <c r="AC292" s="185">
        <f t="shared" si="253"/>
        <v>21000</v>
      </c>
      <c r="AD292" s="45">
        <v>0</v>
      </c>
      <c r="AE292" s="52" t="str">
        <f t="shared" si="265"/>
        <v>432110277</v>
      </c>
      <c r="AF292" s="187">
        <f t="shared" si="203"/>
        <v>17500</v>
      </c>
      <c r="AG292" s="240"/>
      <c r="AH292" s="58">
        <f t="shared" si="254"/>
        <v>17500</v>
      </c>
      <c r="AI292" s="60">
        <f t="shared" si="207"/>
        <v>21000</v>
      </c>
      <c r="AJ292" s="112" t="str">
        <f t="shared" si="269"/>
        <v>2020-02-29</v>
      </c>
      <c r="AK292" s="189" t="str">
        <f t="shared" si="255"/>
        <v>888432110277</v>
      </c>
      <c r="AL292" s="102" t="str">
        <f t="shared" si="273"/>
        <v>12100000552</v>
      </c>
      <c r="AM292" s="190"/>
      <c r="AN292" s="190"/>
      <c r="AO292" s="45" t="s">
        <v>89</v>
      </c>
      <c r="AP292" s="145" t="s">
        <v>89</v>
      </c>
      <c r="AQ292" s="45"/>
      <c r="AR292" s="45"/>
      <c r="AS292" s="146" t="str">
        <f t="shared" si="257"/>
        <v>888432110277</v>
      </c>
      <c r="AT292" s="143" t="str">
        <f t="shared" si="258"/>
        <v>5532110277</v>
      </c>
      <c r="AU292" s="137" t="str">
        <f t="shared" si="259"/>
        <v>9932110277</v>
      </c>
      <c r="AV292" s="137">
        <f t="shared" si="260"/>
        <v>1</v>
      </c>
      <c r="AW292" s="137" t="str">
        <f t="shared" si="261"/>
        <v>7732110277</v>
      </c>
      <c r="AX292" s="147" t="str">
        <f t="shared" si="262"/>
        <v>77432110277</v>
      </c>
      <c r="AY292" s="183">
        <v>0</v>
      </c>
      <c r="AZ292" s="183">
        <v>0</v>
      </c>
      <c r="BA292" s="138" t="str">
        <f t="shared" si="270"/>
        <v>2020-02-01</v>
      </c>
      <c r="BB292" s="138" t="str">
        <f t="shared" si="271"/>
        <v>2020-02-29</v>
      </c>
      <c r="BC292" s="148" t="s">
        <v>90</v>
      </c>
      <c r="BD292" s="131" t="str">
        <f t="shared" si="263"/>
        <v>a32110277</v>
      </c>
      <c r="BE292" s="143"/>
      <c r="BF292" s="189"/>
      <c r="BG292" s="186"/>
      <c r="BH292" s="149"/>
      <c r="BI292" s="149"/>
      <c r="BJ292" s="149"/>
      <c r="BK292" s="149"/>
      <c r="BL292" s="149"/>
      <c r="BM292" s="149"/>
      <c r="BN292" s="149"/>
      <c r="BO292" s="243"/>
      <c r="BP292" s="328"/>
      <c r="BQ292" s="242"/>
      <c r="BR292" s="242"/>
      <c r="BS292" s="242"/>
      <c r="BU292" s="357" t="str">
        <f t="shared" ca="1" si="225"/>
        <v>insert into x_t_invoice (TMP_ID,ID,DT, CLIENT_ID,EXTERNAL_ID,CONTRACT_ID,TOTAL_SUM,CURRENCY,DISCOUNT_TYPE,COMMISSION_TYPE,TYPE,LOYAL_CLIENTS,NDS,NDS_PCT,PERSON_ID) values (s_x_t_invoice.NEXTVAL, 32110277, date'2020-02-01',21210000055,'Б-32110277-1',1210000055,21000,'RUR',1,1,'y_invoice',0,1,20, 77432110277);insert into x_t_person (TMP_ID,ID) values (s_x_t_person.NEXTVAL, 77432110277);insert into x_t_act_internal(TMP_ID,ID,DT,CLIENT_ID,INVOICE_ID,HIDDEN,AMOUNT,EXTERNAL_ID,PAYMENT_TERM_DT,IS_LOYAL,TYPE) values (s_x_t_act_internal.NEXTVAL, 4321102771,date'2020-02-08',21210000055, 32110277    ,1,  21000  ,'43211027711',null, 0,'generic');insert into x_t_act_trans(TMP_ID, ACT_ID, CONSUME_ID, AMOUNT, AMOUNT_NDS, AMOUNT_NSP, NETTING, COMMISSION_TYPE) values (s_x_t_act_trans.NEXTVAL, 4321102771,  5532110277, 21000, 3500,  0,null, 1);insert into x_t_consume (TMP_ID, ID, PARENT_ORDER_ID) values (s_x_t_consume.NEXTVAL, 5532110277,  9932110277);insert into x_t_order(TMP_ID, ID, SERVICE_ID, SERVICE_ORDER_ID, CLIENT_ID) values (s_x_t_order.NEXTVAL, 9932110277,  1,  7732110277,  432110277 );insert into x_mv_oebs_receipts_2(TMP_ID, INVOICE_EID, SUM, DT, DOC_DATE, COMISS_DATE, PAYMENT_NUMBER, SOURCE_TYPE) values (s_x_mv_oebs_receipts_2.NEXTVAL, 'Б-32110277-1', 21000, date'2020-02-29',date'2020-02-29', null, '888432110277' ,'PAYCASH');insert into x_yt_ar_direct_domain_stats (ID,IS_GRAY,DOMAIN,IS_BLACKLIST,SERVICE_ID,COST,BILLING_EXPORT_ID,FROM_DT,TILL_DT,SERVICE_ORDER_ID) values(s_x_yt_ar_direct_domain_stats.NEXTVAL, 0, 'a32110277', 0,1,3330000000,7732110277,  date'2020-02-01',to_date('2020-02-29'||' '||'23:59:59','YYYY-MM-DD HH24:MI:SS'),7732110277);</v>
      </c>
    </row>
    <row r="293" spans="1:73" s="215" customFormat="1" ht="15" thickBot="1" x14ac:dyDescent="0.4">
      <c r="A293" s="152">
        <v>55</v>
      </c>
      <c r="B293" s="199"/>
      <c r="C293" s="154" t="str">
        <f t="shared" si="244"/>
        <v>1210000055</v>
      </c>
      <c r="D293" s="154" t="str">
        <f t="shared" si="245"/>
        <v>1210000055/20</v>
      </c>
      <c r="E293" s="155" t="str">
        <f t="shared" si="246"/>
        <v>2020-01-01</v>
      </c>
      <c r="F293" s="155" t="str">
        <f t="shared" si="247"/>
        <v>2021-01-01</v>
      </c>
      <c r="G293" s="156" t="str">
        <f t="shared" si="248"/>
        <v>21210000055</v>
      </c>
      <c r="H293" s="157">
        <f t="shared" si="218"/>
        <v>2</v>
      </c>
      <c r="I293" s="158">
        <v>3</v>
      </c>
      <c r="J293" s="159">
        <f t="shared" si="264"/>
        <v>32110278</v>
      </c>
      <c r="K293" s="154" t="str">
        <f t="shared" si="249"/>
        <v>Б-32110278-1</v>
      </c>
      <c r="L293" s="225" t="str">
        <f t="shared" si="266"/>
        <v>2020-02-01</v>
      </c>
      <c r="M293" s="154" t="s">
        <v>87</v>
      </c>
      <c r="N293" s="160">
        <f t="shared" si="250"/>
        <v>20000</v>
      </c>
      <c r="O293" s="154" t="s">
        <v>88</v>
      </c>
      <c r="P293" s="158">
        <v>1</v>
      </c>
      <c r="Q293" s="154">
        <v>20</v>
      </c>
      <c r="R293" s="159">
        <v>37</v>
      </c>
      <c r="S293" s="159">
        <v>37</v>
      </c>
      <c r="T293" s="159" t="str">
        <f t="shared" si="251"/>
        <v>4321102781</v>
      </c>
      <c r="U293" s="171" t="str">
        <f t="shared" si="252"/>
        <v>43211027811</v>
      </c>
      <c r="V293" s="154">
        <v>1</v>
      </c>
      <c r="W293" s="225" t="str">
        <f t="shared" ca="1" si="268"/>
        <v>2020-02-06</v>
      </c>
      <c r="X293" s="154"/>
      <c r="Y293" s="226">
        <v>20000</v>
      </c>
      <c r="Z293" s="226">
        <f t="shared" si="272"/>
        <v>3333.3333333333321</v>
      </c>
      <c r="AA293" s="76">
        <v>0</v>
      </c>
      <c r="AB293" s="206" t="s">
        <v>89</v>
      </c>
      <c r="AC293" s="205">
        <f t="shared" si="253"/>
        <v>20000</v>
      </c>
      <c r="AD293" s="79">
        <v>0</v>
      </c>
      <c r="AE293" s="81" t="str">
        <f t="shared" si="265"/>
        <v>432110278</v>
      </c>
      <c r="AF293" s="207">
        <f t="shared" si="203"/>
        <v>16666.666666666668</v>
      </c>
      <c r="AG293" s="208"/>
      <c r="AH293" s="91">
        <f t="shared" si="254"/>
        <v>16666.666666666668</v>
      </c>
      <c r="AI293" s="93">
        <f t="shared" si="207"/>
        <v>20000</v>
      </c>
      <c r="AJ293" s="114" t="str">
        <f t="shared" si="269"/>
        <v>2020-02-29</v>
      </c>
      <c r="AK293" s="209" t="str">
        <f t="shared" si="255"/>
        <v>888432110278</v>
      </c>
      <c r="AL293" s="103" t="str">
        <f t="shared" si="273"/>
        <v>12100000552</v>
      </c>
      <c r="AM293" s="210"/>
      <c r="AN293" s="210"/>
      <c r="AO293" s="79" t="s">
        <v>89</v>
      </c>
      <c r="AP293" s="169" t="s">
        <v>89</v>
      </c>
      <c r="AQ293" s="79"/>
      <c r="AR293" s="79"/>
      <c r="AS293" s="170" t="str">
        <f t="shared" si="257"/>
        <v>888432110278</v>
      </c>
      <c r="AT293" s="167" t="str">
        <f t="shared" si="258"/>
        <v>5532110278</v>
      </c>
      <c r="AU293" s="171" t="str">
        <f t="shared" si="259"/>
        <v>9932110278</v>
      </c>
      <c r="AV293" s="171">
        <f t="shared" si="260"/>
        <v>37</v>
      </c>
      <c r="AW293" s="171" t="str">
        <f t="shared" si="261"/>
        <v>7732110278</v>
      </c>
      <c r="AX293" s="172" t="str">
        <f t="shared" si="262"/>
        <v>77432110278</v>
      </c>
      <c r="AY293" s="203">
        <v>0</v>
      </c>
      <c r="AZ293" s="203">
        <v>0</v>
      </c>
      <c r="BA293" s="225" t="str">
        <f t="shared" si="270"/>
        <v>2020-02-01</v>
      </c>
      <c r="BB293" s="225" t="str">
        <f t="shared" si="271"/>
        <v>2020-02-29</v>
      </c>
      <c r="BC293" s="173" t="s">
        <v>90</v>
      </c>
      <c r="BD293" s="156" t="str">
        <f t="shared" si="263"/>
        <v>a32110278</v>
      </c>
      <c r="BE293" s="167"/>
      <c r="BF293" s="209"/>
      <c r="BG293" s="206"/>
      <c r="BH293" s="174"/>
      <c r="BI293" s="174"/>
      <c r="BJ293" s="174"/>
      <c r="BK293" s="174"/>
      <c r="BL293" s="174"/>
      <c r="BM293" s="174"/>
      <c r="BN293" s="174"/>
      <c r="BO293" s="213"/>
      <c r="BP293" s="329"/>
      <c r="BQ293" s="202"/>
      <c r="BR293" s="214"/>
      <c r="BS293" s="214"/>
      <c r="BU293" s="357" t="str">
        <f t="shared" ca="1" si="225"/>
        <v>insert into x_t_invoice (TMP_ID,ID,DT, CLIENT_ID,EXTERNAL_ID,CONTRACT_ID,TOTAL_SUM,CURRENCY,DISCOUNT_TYPE,COMMISSION_TYPE,TYPE,LOYAL_CLIENTS,NDS,NDS_PCT,PERSON_ID) values (s_x_t_invoice.NEXTVAL, 32110278, date'2020-02-01',21210000055,'Б-32110278-1',1210000055,20000,'RUR',37,37,'y_invoice',0,1,20, 77432110278);insert into x_t_person (TMP_ID,ID) values (s_x_t_person.NEXTVAL, 77432110278);insert into x_t_act_internal(TMP_ID,ID,DT,CLIENT_ID,INVOICE_ID,HIDDEN,AMOUNT,EXTERNAL_ID,PAYMENT_TERM_DT,IS_LOYAL,TYPE) values (s_x_t_act_internal.NEXTVAL, 4321102781,date'2020-02-06',21210000055, 32110278    ,1,  20000  ,'43211027811',null, 0,'generic');insert into x_t_act_trans(TMP_ID, ACT_ID, CONSUME_ID, AMOUNT, AMOUNT_NDS, AMOUNT_NSP, NETTING, COMMISSION_TYPE) values (s_x_t_act_trans.NEXTVAL, 4321102781,  5532110278, 20000, 3333.33333333333,  0,null, 37);insert into x_t_consume (TMP_ID, ID, PARENT_ORDER_ID) values (s_x_t_consume.NEXTVAL, 5532110278,  9932110278);insert into x_t_order(TMP_ID, ID, SERVICE_ID, SERVICE_ORDER_ID, CLIENT_ID) values (s_x_t_order.NEXTVAL, 9932110278,  37,  7732110278,  432110278 );insert into x_mv_oebs_receipts_2(TMP_ID, INVOICE_EID, SUM, DT, DOC_DATE, COMISS_DATE, PAYMENT_NUMBER, SOURCE_TYPE) values (s_x_mv_oebs_receipts_2.NEXTVAL, 'Б-32110278-1', 20000, date'2020-02-29',date'2020-02-29', null, '888432110278' ,'PAYCASH');insert into x_yt_ar_direct_domain_stats (ID,IS_GRAY,DOMAIN,IS_BLACKLIST,SERVICE_ID,COST,BILLING_EXPORT_ID,FROM_DT,TILL_DT,SERVICE_ORDER_ID) values(s_x_yt_ar_direct_domain_stats.NEXTVAL, 0, 'a32110278', 0,37,3330000000,7732110278,  date'2020-02-01',to_date('2020-02-29'||' '||'23:59:59','YYYY-MM-DD HH24:MI:SS'),7732110278);</v>
      </c>
    </row>
    <row r="294" spans="1:73" ht="21" x14ac:dyDescent="0.5">
      <c r="A294" s="237" t="s">
        <v>193</v>
      </c>
      <c r="C294" s="42"/>
      <c r="BA294" s="43"/>
      <c r="BH294" s="246"/>
      <c r="BI294" s="246"/>
      <c r="BJ294" s="246"/>
      <c r="BK294" s="246"/>
      <c r="BL294" s="149"/>
      <c r="BM294" s="149"/>
      <c r="BN294" s="149"/>
      <c r="BU294" s="357"/>
    </row>
    <row r="295" spans="1:73" s="67" customFormat="1" x14ac:dyDescent="0.35">
      <c r="A295" s="40">
        <v>56</v>
      </c>
      <c r="B295" s="41"/>
      <c r="C295" s="42" t="str">
        <f t="shared" ref="C295:C321" si="274">$H$2&amp;$C$2&amp;$D$2&amp;"00000"&amp;A295</f>
        <v>1210000056</v>
      </c>
      <c r="D295" s="42" t="str">
        <f t="shared" ref="D295:D321" si="275">C295&amp;"/"&amp;MID(YEAR($F$2),3,2)</f>
        <v>1210000056/20</v>
      </c>
      <c r="E295" s="43" t="str">
        <f>TEXT(DATE(YEAR($F$2),MONTH($F$2),1),"ГГГГ-ММ-ДД")</f>
        <v>2020-01-01</v>
      </c>
      <c r="F295" s="43" t="str">
        <f t="shared" ref="F295:F323" si="276">TEXT(DATE(YEAR($F$2)+1,MONTH($F$2),1),"ГГГГ-ММ-ДД")</f>
        <v>2021-01-01</v>
      </c>
      <c r="G295" s="44" t="str">
        <f t="shared" ref="G295:G321" si="277">$I$2&amp;C295</f>
        <v>21210000056</v>
      </c>
      <c r="H295" s="45">
        <f>$C$2</f>
        <v>2</v>
      </c>
      <c r="I295" s="46">
        <v>3</v>
      </c>
      <c r="J295" s="52">
        <f>J293+1</f>
        <v>32110279</v>
      </c>
      <c r="K295" s="48" t="str">
        <f>"Б-"&amp;J295&amp;"-1"</f>
        <v>Б-32110279-1</v>
      </c>
      <c r="L295" s="49" t="str">
        <f t="shared" ref="L295:L323" si="278">TEXT(DATE(YEAR($F$2),MONTH($F$2),1),"ГГГГ-ММ-ДД")</f>
        <v>2020-01-01</v>
      </c>
      <c r="M295" s="104" t="s">
        <v>194</v>
      </c>
      <c r="N295" s="50">
        <f>Y295</f>
        <v>20000</v>
      </c>
      <c r="O295" s="48" t="s">
        <v>88</v>
      </c>
      <c r="P295" s="46">
        <v>1</v>
      </c>
      <c r="Q295" s="48">
        <v>20</v>
      </c>
      <c r="R295" s="51">
        <f t="shared" ref="R295:R306" si="279">S295</f>
        <v>7</v>
      </c>
      <c r="S295" s="51">
        <v>7</v>
      </c>
      <c r="T295" s="52" t="str">
        <f t="shared" ref="T295:T321" si="280">$K$2&amp;J295&amp;"1"</f>
        <v>4321102791</v>
      </c>
      <c r="U295" s="53" t="str">
        <f>T295&amp;1</f>
        <v>43211027911</v>
      </c>
      <c r="V295" s="48">
        <v>1</v>
      </c>
      <c r="W295" s="49" t="str">
        <f t="shared" ref="W295:W323" ca="1" si="281">TEXT(DATE(YEAR($F$2),MONTH($F$2),RANDBETWEEN(1,9)),"ГГГГ-ММ-ДД")</f>
        <v>2020-01-02</v>
      </c>
      <c r="X295" s="48"/>
      <c r="Y295" s="54">
        <v>20000</v>
      </c>
      <c r="Z295" s="54">
        <f t="shared" ref="Z295:Z307" si="282">Y295-(Y295/1.2)</f>
        <v>3333.3333333333321</v>
      </c>
      <c r="AA295" s="48">
        <v>0</v>
      </c>
      <c r="AB295" s="55" t="s">
        <v>89</v>
      </c>
      <c r="AC295" s="54">
        <f t="shared" ref="AC295:AC321" si="283">N295</f>
        <v>20000</v>
      </c>
      <c r="AD295" s="56">
        <v>0</v>
      </c>
      <c r="AE295" s="57" t="str">
        <f>$L$2&amp;J295</f>
        <v>532110279</v>
      </c>
      <c r="AF295" s="58">
        <f t="shared" ref="AF295:AF321" si="284">Y295-Z295</f>
        <v>16666.666666666668</v>
      </c>
      <c r="AG295" s="73"/>
      <c r="AH295" s="58">
        <f>AI295/(1+Q295/100)</f>
        <v>16666.666666666668</v>
      </c>
      <c r="AI295" s="60">
        <f t="shared" ref="AI295:AI323" si="285">Y295</f>
        <v>20000</v>
      </c>
      <c r="AJ295" s="49" t="str">
        <f t="shared" ref="AJ295:AJ323" si="286">TEXT(DATE(YEAR($F$2),MONTH($F$2)+1,0),"ГГГГ-ММ-ДД")</f>
        <v>2020-01-31</v>
      </c>
      <c r="AK295" s="61" t="str">
        <f t="shared" ref="AK295:AK321" si="287">"888"&amp;AE295</f>
        <v>888532110279</v>
      </c>
      <c r="AL295" s="56" t="str">
        <f t="shared" ref="AL295:AL321" si="288">C295&amp;1</f>
        <v>12100000561</v>
      </c>
      <c r="AM295" s="62"/>
      <c r="AN295" s="62"/>
      <c r="AO295" s="56" t="s">
        <v>89</v>
      </c>
      <c r="AP295" s="56" t="s">
        <v>89</v>
      </c>
      <c r="AQ295" s="56"/>
      <c r="AR295" s="56"/>
      <c r="AS295" s="63" t="str">
        <f t="shared" ref="AS295:AS321" si="289">AK295</f>
        <v>888532110279</v>
      </c>
      <c r="AT295" s="61" t="str">
        <f t="shared" ref="AT295:AT321" si="290">"55"&amp;J295</f>
        <v>5532110279</v>
      </c>
      <c r="AU295" s="53" t="str">
        <f t="shared" ref="AU295:AU321" si="291">"99"&amp;J295</f>
        <v>9932110279</v>
      </c>
      <c r="AV295" s="53">
        <f t="shared" ref="AV295:AV321" si="292">S295</f>
        <v>7</v>
      </c>
      <c r="AW295" s="53" t="str">
        <f t="shared" ref="AW295:AW321" si="293">"77"&amp;J295</f>
        <v>7732110279</v>
      </c>
      <c r="AX295" s="53" t="str">
        <f>"77"&amp;AE295</f>
        <v>77532110279</v>
      </c>
      <c r="AY295" s="53">
        <v>0</v>
      </c>
      <c r="AZ295" s="53">
        <v>0</v>
      </c>
      <c r="BA295" s="49" t="str">
        <f t="shared" ref="BA295:BA323" si="294">TEXT(DATE(YEAR($F$2),MONTH($F$2),1),"ГГГГ-ММ-ДД")</f>
        <v>2020-01-01</v>
      </c>
      <c r="BB295" s="49" t="str">
        <f t="shared" ref="BB295:BB323" si="295">TEXT(DATE(YEAR($F$2),MONTH($F$2)+1,0),"ГГГГ-ММ-ДД")</f>
        <v>2020-01-31</v>
      </c>
      <c r="BC295" s="64" t="s">
        <v>90</v>
      </c>
      <c r="BD295" s="65" t="str">
        <f>"a"&amp;J295</f>
        <v>a32110279</v>
      </c>
      <c r="BE295" s="61"/>
      <c r="BF295" s="61"/>
      <c r="BG295" s="55"/>
      <c r="BH295" s="66"/>
      <c r="BI295" s="66"/>
      <c r="BJ295" s="66"/>
      <c r="BK295" s="66"/>
      <c r="BL295" s="53"/>
      <c r="BM295" s="53"/>
      <c r="BN295" s="53"/>
      <c r="BO295" s="325" t="s">
        <v>195</v>
      </c>
      <c r="BP295" s="324"/>
      <c r="BU295" s="357" t="str">
        <f t="shared" ref="BU295:BU323" ca="1" si="296">IF(((LEN(C295)&gt;0) *(C295&lt;&gt;C294)=1), "insert into x_t_contract2(TMP_ID,ID,EXTERNAL_ID,CLIENT_ID) values(s_x_t_contract2.NEXTVAL, "&amp;C295&amp;", '"&amp;D295&amp;"',"&amp;G295&amp;");","")&amp;IF(((LEN(C295)&gt;0) *(C295&lt;&gt;C294)=1), "insert into x_t_contract_collateral(TMP_ID,ID,CONTRACT2_ID,DT,IS_SIGNED) values(s_x_t_contract_collateral.NEXTVAL, "&amp;AL295&amp;", "&amp;C295&amp;", date'"&amp;E295&amp;"', date'"&amp;E295&amp;"');","")&amp;         IF(((LEN(C295)&gt;0) *(C295&lt;&gt;C294)=1),"insert into x_mv_contract_signed_attr (TMP_ID,CONTRACT_ID,COLLATERAL_ID,CODE,VALUE_DT) values (s_x_mv_contract_signed_attr.NEXTVAL, "&amp;C295&amp;", "&amp;AL295&amp;",'FINISH_DT' ,date'"&amp;F295&amp;"');","")&amp;
IF(((LEN(C295)&gt;0) *(C295&lt;&gt;C294)=1), "insert into x_mv_contract_signed_attr_hist(TMP_ID,VALUE_NUM,UPDATE_DT,CONTRACT2_ID,CODE,CL_DT,STAMP,DT) values(s_x_mv_contract_signed_attr_hist.NEXTVAL, "&amp;$E$2&amp;", date'"&amp;E295&amp;"', "&amp;C295&amp;",'FIRM',date'"&amp;E295&amp;"',"&amp;AS295&amp;",date'"&amp;E295&amp;"');","")&amp;IF(((LEN(C295)&gt;0) *(C295&lt;&gt;C294)*($G$2="opt")=1), "insert into x_mv_contract_signed_attr_hist(TMP_ID,VALUE_NUM,UPDATE_DT,CONTRACT2_ID,CODE,CL_DT,STAMP,DT) values(s_x_mv_contract_signed_attr_hist.NEXTVAL, "&amp;H295&amp;", date'"&amp;E295&amp;"', "&amp;C295&amp;",'WHOLESALE_AGENT_PREMIUM_AWARDS_SCALE_TYPE',date'"&amp;E295&amp;"',"&amp;AS295&amp;",date'"&amp;E295&amp;"');","")&amp;IF(((LEN(C295)&gt;0) *(C295&lt;&gt;C294)*($G$2="comm")=1), "insert into x_mv_contract_signed_attr(TMP_ID,VALUE_NUM,CONTRACT_ID,CODE,DT,COLLATERAL_ID) values(s_x_mv_contract_signed_attr.NEXTVAL, "&amp;H295&amp;","&amp;C295&amp;",'COMMISSION_TYPE',date'"&amp;E295&amp;"', "&amp;AL295&amp;");","")&amp;IF(((LEN(C295)&gt;0) *(C295&lt;&gt;C294)*($G$2="opt")=1), "insert into x_mv_contract_signed_attr_hist(TMP_ID,VALUE_NUM,UPDATE_DT,CONTRACT2_ID,CODE,CL_DT,STAMP,DT) values(s_x_mv_contract_signed_attr_hist.NEXTVAL, "&amp;I295&amp;", date'"&amp;E295&amp;"', "&amp;C295&amp;",'PAYMENT_TYPE',date'"&amp;E295&amp;"',"&amp;AS295&amp;",date'"&amp;E295&amp;"');","")&amp;IF(((LEN(C295)&gt;0) *(C295&lt;&gt;C294)*($G$2="comm")=1), "insert into x_mv_contract_signed_attr(TMP_ID,VALUE_NUM,CONTRACT_ID,CODE,DT,COLLATERAL_ID) values(s_x_mv_contract_signed_attr.NEXTVAL,  "&amp;I295&amp;","&amp;C295&amp;",'PAYMENT_TYPE',date'"&amp;E295&amp;"', "&amp;AL295&amp;");","")&amp;IF(LEN(BG295)&gt;0, "insert into x_mv_contract_signed_attr_hist(TMP_ID,VALUE_NUM,UPDATE_DT,CONTRACT2_ID,CODE,CL_DT,STAMP,DT) values(s_x_mv_contract_signed_attr_hist.NEXTVAL, "&amp;BG295&amp;", date'"&amp;E295&amp;"', "&amp;C295&amp;",'AR_PAYMENT_CONTROL_TYPE',date'"&amp;E295&amp;"',"&amp;AS295&amp;",date'"&amp;E295&amp;"');","")&amp;
IF(((LEN(J295)&gt;0) *(J295&lt;&gt;J294)*(N295&lt;&gt;"null")=1), "insert into x_t_invoice (TMP_ID,ID,DT, CLIENT_ID,EXTERNAL_ID,CONTRACT_ID,TOTAL_SUM,CURRENCY,DISCOUNT_TYPE,COMMISSION_TYPE,TYPE,LOYAL_CLIENTS,NDS,NDS_PCT,PERSON_ID) values (s_x_t_invoice.NEXTVAL, "&amp;J295&amp;", date'"&amp;L295&amp;"',"&amp;G295&amp;",'"&amp;K295&amp;"',"&amp;IF((LEN(C295)&gt;0),""&amp;C295&amp;"","null")&amp;","&amp;N295&amp;",'"&amp;O295&amp;"',"&amp;R295&amp;","&amp;R295&amp;",'"&amp;M295&amp;"',"&amp;AD295&amp;","&amp;P295&amp;","&amp;Q295&amp;", "&amp;AX295&amp;");","")&amp;IF(((LEN(AX295)&gt;0) *(AX295&lt;&gt;AX294)=1), "insert into x_t_person (TMP_ID,ID) values (s_x_t_person.NEXTVAL, "&amp;AX295&amp;");","")&amp;
IF(AQ295=1,"insert into x_t_extprops(TMP_ID, CLASSNAME,ATTRNAME,OBJECT_ID,VALUE_NUM) values (s_x_t_extprops.NEXTVAL, 'PersonalAccount', 'subclient_id',"&amp;AR295&amp;" , "&amp;AE295&amp;");insert into x_t_invoice_repayment(TMP_ID, INVOICE_ID,REPAYMENT_INVOICE_ID) values (s_x_t_invoice_repayment.NEXTVAL,"&amp;AR295&amp;" , "&amp;J295&amp;");","")&amp;IF(((LEN(T295)&gt;0) *(T295&lt;&gt;T294)=1), "insert into x_t_act_internal(TMP_ID,ID,DT,CLIENT_ID,INVOICE_ID,HIDDEN,AMOUNT,EXTERNAL_ID,PAYMENT_TERM_DT,IS_LOYAL,TYPE) values (s_x_t_act_internal.NEXTVAL, "&amp;T295&amp;",date'"&amp;W295&amp;"',"&amp;G295&amp;", "&amp;J295&amp;"    ,"&amp;V295&amp;",  "&amp;AC295&amp;"  ,'"&amp;U295&amp;"',"&amp;IF((LEN(X295)&gt;0),"date'"&amp;X295&amp;"'","null")&amp;", "&amp;AD295&amp;",'generic');","")&amp;
IF(((LEN(T295)&gt;0) *(Y295&lt;&gt;"null")=1),"insert into x_t_act_trans(TMP_ID, ACT_ID, CONSUME_ID, AMOUNT, AMOUNT_NDS, AMOUNT_NSP, NETTING, COMMISSION_TYPE) values (s_x_t_act_trans.NEXTVAL, "&amp;T295&amp;",  "&amp;AT295&amp;", "&amp;Y295&amp;", "&amp;Z295&amp;",  "&amp;AA295&amp;","&amp;AB295&amp;", "&amp;S295&amp;");","")&amp;
IF(((LEN(AT295)&gt;0)*(AT295&lt;&gt;AT294)=1),"insert into x_t_consume (TMP_ID, ID, PARENT_ORDER_ID) values (s_x_t_consume.NEXTVAL, "&amp;AT295&amp;",  "&amp;AU295&amp;");","")&amp;
IF(((LEN(AU295)&gt;0)*(AU295&lt;&gt;AU294))=1,"insert into x_t_order(TMP_ID, ID, SERVICE_ID, SERVICE_ORDER_ID, CLIENT_ID) values (s_x_t_order.NEXTVAL, "&amp;AU295&amp;",  "&amp;AV295&amp;",  "&amp;AW295&amp;",  "&amp;AE295&amp;" );","")&amp;IF(LEN(AI295)&gt;0,"insert into x_mv_oebs_receipts_2(TMP_ID, INVOICE_EID, SUM, DT, DOC_DATE, COMISS_DATE, PAYMENT_NUMBER, SOURCE_TYPE) values (s_x_mv_oebs_receipts_2.NEXTVAL, '"&amp;K295&amp;"', "&amp;AI295&amp;", date'"&amp;AJ295&amp;"',date'"&amp;AJ295&amp;"', null, '"&amp;AK295&amp;"' ,'PAYCASH');","")&amp;
IF(((AP295&lt;&gt;AP294)* (AP296&lt;&gt;"null")=1),"insert into x_mv_ui_contract_apex (TMP_ID,CONTRACT_ID,CONTRACT_EID,DT,FINISH_DT,CLIENT_ID,AGENCY_ID) values (s_x_mv_ui_contract_apex.NEXTVAL, "&amp;C295&amp;", '"&amp;D295&amp;"',"&amp;IF((LEN(AM295)&gt;0),"date'"&amp;AM295&amp;"'","null")&amp;", "&amp;IF((LEN(AN295)&gt;0),"date'"&amp;AN295&amp;"'","null")&amp;","&amp;AP295&amp;","&amp;G295&amp;" );","")&amp;IF(AP295&lt;&gt;"null","insert into x_mv_contract_signed_attr (TMP_ID,CONTRACT_ID,COLLATERAL_ID,CODE,KEY_NUM,COLLATERAL_DT,VALUE_NUM) values (s_x_mv_contract_signed_attr.NEXTVAL, "&amp;C295&amp;", "&amp;AL295&amp;",'BRAND_CLIENTS' , "&amp;AE295&amp;", "&amp;IF((LEN(AM295)&gt;0),"date'"&amp;AM295&amp;"'","null")&amp;",  "&amp;AO295&amp;");","")&amp;IF(LEN(BA295)&gt;0,"insert into x_yt_ar_direct_domain_stats (ID,IS_GRAY,DOMAIN,IS_BLACKLIST,SERVICE_ID,COST,BILLING_EXPORT_ID,FROM_DT,TILL_DT,SERVICE_ORDER_ID) values(s_x_yt_ar_direct_domain_stats.NEXTVAL, "&amp;AY295&amp;", '"&amp;BD295&amp;"', "&amp;AZ295&amp;","&amp;AV295&amp;","&amp;BC295&amp;","&amp;AW295&amp;",  date'"&amp;BA295&amp;"',to_date('"&amp;BB295&amp;"'||' '||'23:59:59','YYYY-MM-DD HH24:MI:SS'),"&amp;AW295&amp;");","")&amp;IF(LEN(BE295)&gt;0,"insert into x_yt_fin_docs (ID, CONTRACT_EID, AGENCY_ID, FROM_DT, RECEIVE_DT) values (s_x_yt_fin_docs.NEXTVAL, '"&amp;D295&amp;"', "&amp;G295&amp;", date'"&amp;BE295&amp;"', date'"&amp;BF295&amp;"');","")&amp; IF(((LEN(BL295)&gt;0)*(LEN(BM295)&gt;0)=1), "insert into x_mv_contract_signed_attr_hist(TMP_ID,VALUE_DT,CODE,COLLATERAL_ID,CL_DT,CONTRACT2_ID) values(s_x_mv_contract_signed_attr_hist.NEXTVAL, date'"&amp;AN295&amp;"', 'CONSOLIDATION_FINISH_DT', "&amp;AL295&amp;",date'"&amp;AM295&amp;"',"&amp;C295&amp;");insert into x_mv_contract_signed_attr_hist(TMP_ID,VALUE_NUM,CODE,COLLATERAL_ID,CL_DT,CONTRACT2_ID,KEY_NUM) values(s_x_mv_contract_signed_attr_hist.NEXTVAL, "&amp;AO295&amp;", 'LINKED_REWARD_CONTRACTS', "&amp;AL295&amp;",date'"&amp;AM295&amp;"',"&amp;C295&amp;","&amp;BL295&amp;");","")&amp; IF(((LEN(BL295)&gt;0)*(LEN(BM295)=0)=1), "insert into x_mv_contract_signed_attr_hist(TMP_ID,VALUE_NUM,CODE,COLLATERAL_ID,CL_DT,CONTRACT2_ID,KEY_NUM) values(s_x_mv_contract_signed_attr_hist.NEXTVAL, "&amp;AO295&amp;", 'LINKED_REWARD_CONTRACTS', "&amp;AL295&amp;",date'"&amp;AM295&amp;"',"&amp;C295&amp;","&amp;BL295&amp;");","")&amp;IF(LEN(BM295)&gt;0, "insert into x_mv_contract_signed_attr_hist(TMP_ID,VALUE_NUM,CL_DT,CODE,COLLATERAL_ID,CONTRACT2_ID) values(s_x_mv_contract_signed_attr_hist.NEXTVAL,"&amp;BM295&amp;", date'"&amp;AM295&amp;"','REWARD_CONSOLIDATION_PERIOD', "&amp;AL295&amp;","&amp;C295&amp;");","")&amp;IF(LEN(BN295)&gt;0, "insert into x_mv_contract_signed_attr_hist(TMP_ID,VALUE_NUM,CL_DT,CODE,COLLATERAL_ID,CONTRACT2_ID) values(s_x_mv_contract_signed_attr_hist.NEXTVAL,"&amp;BN295&amp;", date'"&amp;AM295&amp;"','REWARD_CONSOLIDATION_TYPE', "&amp;AL295&amp;","&amp;C295&amp;");","")&amp;IF(LEN(BH295)&gt;0, "insert into x_yt_loyal_domains(TMP_ID,DOMAIN,PERIOD) values(s_x_yt_loyal_domains.NEXTVAL,'"&amp;BD295&amp;"', date'"&amp;BI295&amp;"');","")&amp;IF(LEN(BJ295)&gt;0, "insert into x_yt_new_domains(TMP_ID,DOMAIN,PERIOD) values(s_x_yt_new_domains.NEXTVAL,'"&amp;BD295&amp;"', date'"&amp;BK295&amp;"');","")</f>
        <v>insert into x_t_contract2(TMP_ID,ID,EXTERNAL_ID,CLIENT_ID) values(s_x_t_contract2.NEXTVAL, 1210000056, '1210000056/20',21210000056);insert into x_t_contract_collateral(TMP_ID,ID,CONTRACT2_ID,DT,IS_SIGNED) values(s_x_t_contract_collateral.NEXTVAL, 12100000561, 1210000056, date'2020-01-01', date'2020-01-01');insert into x_mv_contract_signed_attr (TMP_ID,CONTRACT_ID,COLLATERAL_ID,CODE,VALUE_DT) values (s_x_mv_contract_signed_attr.NEXTVAL, 1210000056, 12100000561,'FINISH_DT' ,date'2021-01-01');insert into x_mv_contract_signed_attr_hist(TMP_ID,VALUE_NUM,UPDATE_DT,CONTRACT2_ID,CODE,CL_DT,STAMP,DT) values(s_x_mv_contract_signed_attr_hist.NEXTVAL, 1, date'2020-01-01', 1210000056,'FIRM',date'2020-01-01',888532110279,date'2020-01-01');insert into x_mv_contract_signed_attr_hist(TMP_ID,VALUE_NUM,UPDATE_DT,CONTRACT2_ID,CODE,CL_DT,STAMP,DT) values(s_x_mv_contract_signed_attr_hist.NEXTVAL, 2, date'2020-01-01', 1210000056,'WHOLESALE_AGENT_PREMIUM_AWARDS_SCALE_TYPE',date'2020-01-01',888532110279,date'2020-01-01');insert into x_mv_contract_signed_attr_hist(TMP_ID,VALUE_NUM,UPDATE_DT,CONTRACT2_ID,CODE,CL_DT,STAMP,DT) values(s_x_mv_contract_signed_attr_hist.NEXTVAL, 3, date'2020-01-01', 1210000056,'PAYMENT_TYPE',date'2020-01-01',888532110279,date'2020-01-01');insert into x_t_invoice (TMP_ID,ID,DT, CLIENT_ID,EXTERNAL_ID,CONTRACT_ID,TOTAL_SUM,CURRENCY,DISCOUNT_TYPE,COMMISSION_TYPE,TYPE,LOYAL_CLIENTS,NDS,NDS_PCT,PERSON_ID) values (s_x_t_invoice.NEXTVAL, 32110279, date'2020-01-01',21210000056,'Б-32110279-1',1210000056,20000,'RUR',7,7,'prepayment',0,1,20, 77532110279);insert into x_t_person (TMP_ID,ID) values (s_x_t_person.NEXTVAL, 77532110279);insert into x_t_act_internal(TMP_ID,ID,DT,CLIENT_ID,INVOICE_ID,HIDDEN,AMOUNT,EXTERNAL_ID,PAYMENT_TERM_DT,IS_LOYAL,TYPE) values (s_x_t_act_internal.NEXTVAL, 4321102791,date'2020-01-02',21210000056, 32110279    ,1,  20000  ,'43211027911',null, 0,'generic');insert into x_t_act_trans(TMP_ID, ACT_ID, CONSUME_ID, AMOUNT, AMOUNT_NDS, AMOUNT_NSP, NETTING, COMMISSION_TYPE) values (s_x_t_act_trans.NEXTVAL, 4321102791,  5532110279, 20000, 3333.33333333333,  0,null, 7);insert into x_t_consume (TMP_ID, ID, PARENT_ORDER_ID) values (s_x_t_consume.NEXTVAL, 5532110279,  9932110279);insert into x_t_order(TMP_ID, ID, SERVICE_ID, SERVICE_ORDER_ID, CLIENT_ID) values (s_x_t_order.NEXTVAL, 9932110279,  7,  7732110279,  532110279 );insert into x_mv_oebs_receipts_2(TMP_ID, INVOICE_EID, SUM, DT, DOC_DATE, COMISS_DATE, PAYMENT_NUMBER, SOURCE_TYPE) values (s_x_mv_oebs_receipts_2.NEXTVAL, 'Б-32110279-1', 20000, date'2020-01-31',date'2020-01-31', null, '888532110279' ,'PAYCASH');insert into x_yt_ar_direct_domain_stats (ID,IS_GRAY,DOMAIN,IS_BLACKLIST,SERVICE_ID,COST,BILLING_EXPORT_ID,FROM_DT,TILL_DT,SERVICE_ORDER_ID) values(s_x_yt_ar_direct_domain_stats.NEXTVAL, 0, 'a32110279', 0,7,3330000000,7732110279,  date'2020-01-01',to_date('2020-01-31'||' '||'23:59:59','YYYY-MM-DD HH24:MI:SS'),7732110279);</v>
      </c>
    </row>
    <row r="296" spans="1:73" s="67" customFormat="1" x14ac:dyDescent="0.35">
      <c r="A296" s="40">
        <v>56</v>
      </c>
      <c r="B296" s="41"/>
      <c r="C296" s="42" t="str">
        <f t="shared" si="274"/>
        <v>1210000056</v>
      </c>
      <c r="D296" s="42" t="str">
        <f t="shared" si="275"/>
        <v>1210000056/20</v>
      </c>
      <c r="E296" s="43" t="str">
        <f t="shared" ref="E296:E323" si="297">TEXT(DATE(YEAR($F$2),MONTH($F$2),1),"ГГГГ-ММ-ДД")</f>
        <v>2020-01-01</v>
      </c>
      <c r="F296" s="43" t="str">
        <f t="shared" si="276"/>
        <v>2021-01-01</v>
      </c>
      <c r="G296" s="44" t="str">
        <f t="shared" si="277"/>
        <v>21210000056</v>
      </c>
      <c r="H296" s="45">
        <f t="shared" ref="H296:H323" si="298">$C$2</f>
        <v>2</v>
      </c>
      <c r="I296" s="46">
        <v>3</v>
      </c>
      <c r="J296" s="52">
        <f>J295+1</f>
        <v>32110280</v>
      </c>
      <c r="K296" s="48" t="str">
        <f t="shared" ref="K296:K299" si="299">"Б-"&amp;J296&amp;"-1"</f>
        <v>Б-32110280-1</v>
      </c>
      <c r="L296" s="49" t="str">
        <f t="shared" si="278"/>
        <v>2020-01-01</v>
      </c>
      <c r="M296" s="104" t="s">
        <v>194</v>
      </c>
      <c r="N296" s="50">
        <f t="shared" ref="N296:N321" si="300">Y296</f>
        <v>20000</v>
      </c>
      <c r="O296" s="48" t="s">
        <v>88</v>
      </c>
      <c r="P296" s="46">
        <v>1</v>
      </c>
      <c r="Q296" s="48">
        <v>20</v>
      </c>
      <c r="R296" s="51">
        <f t="shared" si="279"/>
        <v>7</v>
      </c>
      <c r="S296" s="51">
        <v>7</v>
      </c>
      <c r="T296" s="52" t="str">
        <f t="shared" si="280"/>
        <v>4321102801</v>
      </c>
      <c r="U296" s="53" t="str">
        <f t="shared" ref="U296:U299" si="301">T296&amp;1</f>
        <v>43211028011</v>
      </c>
      <c r="V296" s="48">
        <v>1</v>
      </c>
      <c r="W296" s="49" t="str">
        <f t="shared" ca="1" si="281"/>
        <v>2020-01-07</v>
      </c>
      <c r="X296" s="48"/>
      <c r="Y296" s="54">
        <v>20000</v>
      </c>
      <c r="Z296" s="54">
        <f t="shared" si="282"/>
        <v>3333.3333333333321</v>
      </c>
      <c r="AA296" s="48">
        <v>0</v>
      </c>
      <c r="AB296" s="55" t="s">
        <v>89</v>
      </c>
      <c r="AC296" s="54">
        <f t="shared" si="283"/>
        <v>20000</v>
      </c>
      <c r="AD296" s="56">
        <v>0</v>
      </c>
      <c r="AE296" s="52">
        <f>AE295+1</f>
        <v>532110280</v>
      </c>
      <c r="AF296" s="58">
        <f t="shared" si="284"/>
        <v>16666.666666666668</v>
      </c>
      <c r="AG296" s="59"/>
      <c r="AH296" s="58">
        <f t="shared" ref="AH296:AH321" si="302">AI296/(1+Q296/100)</f>
        <v>16666.666666666668</v>
      </c>
      <c r="AI296" s="60">
        <f t="shared" si="285"/>
        <v>20000</v>
      </c>
      <c r="AJ296" s="49" t="str">
        <f t="shared" si="286"/>
        <v>2020-01-31</v>
      </c>
      <c r="AK296" s="61" t="str">
        <f t="shared" si="287"/>
        <v>888532110280</v>
      </c>
      <c r="AL296" s="56" t="str">
        <f t="shared" si="288"/>
        <v>12100000561</v>
      </c>
      <c r="AM296" s="62"/>
      <c r="AN296" s="62"/>
      <c r="AO296" s="56" t="s">
        <v>89</v>
      </c>
      <c r="AP296" s="56" t="s">
        <v>89</v>
      </c>
      <c r="AQ296" s="56"/>
      <c r="AR296" s="56"/>
      <c r="AS296" s="63" t="str">
        <f t="shared" si="289"/>
        <v>888532110280</v>
      </c>
      <c r="AT296" s="61" t="str">
        <f t="shared" si="290"/>
        <v>5532110280</v>
      </c>
      <c r="AU296" s="53" t="str">
        <f t="shared" si="291"/>
        <v>9932110280</v>
      </c>
      <c r="AV296" s="53">
        <f t="shared" si="292"/>
        <v>7</v>
      </c>
      <c r="AW296" s="53" t="str">
        <f t="shared" si="293"/>
        <v>7732110280</v>
      </c>
      <c r="AX296" s="53" t="str">
        <f t="shared" ref="AX296:AX323" si="303">"77"&amp;AE296</f>
        <v>77532110280</v>
      </c>
      <c r="AY296" s="53">
        <v>0</v>
      </c>
      <c r="AZ296" s="53">
        <v>0</v>
      </c>
      <c r="BA296" s="49" t="str">
        <f t="shared" si="294"/>
        <v>2020-01-01</v>
      </c>
      <c r="BB296" s="49" t="str">
        <f t="shared" si="295"/>
        <v>2020-01-31</v>
      </c>
      <c r="BC296" s="64" t="s">
        <v>92</v>
      </c>
      <c r="BD296" s="65" t="str">
        <f>"b"&amp;J296</f>
        <v>b32110280</v>
      </c>
      <c r="BE296" s="65"/>
      <c r="BF296" s="65"/>
      <c r="BG296" s="65"/>
      <c r="BH296" s="66"/>
      <c r="BI296" s="66"/>
      <c r="BJ296" s="66"/>
      <c r="BK296" s="66"/>
      <c r="BL296" s="53"/>
      <c r="BM296" s="53"/>
      <c r="BN296" s="53"/>
      <c r="BO296" s="325"/>
      <c r="BP296" s="325">
        <v>1</v>
      </c>
      <c r="BQ296" s="50">
        <f t="shared" ref="BQ296:BQ298" si="304">AF300</f>
        <v>16666.666666666668</v>
      </c>
      <c r="BR296" s="68">
        <f>BQ296*0.13</f>
        <v>2166.666666666667</v>
      </c>
      <c r="BS296" s="68">
        <f>BR296</f>
        <v>2166.666666666667</v>
      </c>
      <c r="BT296" s="69"/>
      <c r="BU296" s="357" t="str">
        <f t="shared" ca="1" si="296"/>
        <v>insert into x_t_invoice (TMP_ID,ID,DT, CLIENT_ID,EXTERNAL_ID,CONTRACT_ID,TOTAL_SUM,CURRENCY,DISCOUNT_TYPE,COMMISSION_TYPE,TYPE,LOYAL_CLIENTS,NDS,NDS_PCT,PERSON_ID) values (s_x_t_invoice.NEXTVAL, 32110280, date'2020-01-01',21210000056,'Б-32110280-1',1210000056,20000,'RUR',7,7,'prepayment',0,1,20, 77532110280);insert into x_t_person (TMP_ID,ID) values (s_x_t_person.NEXTVAL, 77532110280);insert into x_t_act_internal(TMP_ID,ID,DT,CLIENT_ID,INVOICE_ID,HIDDEN,AMOUNT,EXTERNAL_ID,PAYMENT_TERM_DT,IS_LOYAL,TYPE) values (s_x_t_act_internal.NEXTVAL, 4321102801,date'2020-01-07',21210000056, 32110280    ,1,  20000  ,'43211028011',null, 0,'generic');insert into x_t_act_trans(TMP_ID, ACT_ID, CONSUME_ID, AMOUNT, AMOUNT_NDS, AMOUNT_NSP, NETTING, COMMISSION_TYPE) values (s_x_t_act_trans.NEXTVAL, 4321102801,  5532110280, 20000, 3333.33333333333,  0,null, 7);insert into x_t_consume (TMP_ID, ID, PARENT_ORDER_ID) values (s_x_t_consume.NEXTVAL, 5532110280,  9932110280);insert into x_t_order(TMP_ID, ID, SERVICE_ID, SERVICE_ORDER_ID, CLIENT_ID) values (s_x_t_order.NEXTVAL, 9932110280,  7,  7732110280,  532110280 );insert into x_mv_oebs_receipts_2(TMP_ID, INVOICE_EID, SUM, DT, DOC_DATE, COMISS_DATE, PAYMENT_NUMBER, SOURCE_TYPE) values (s_x_mv_oebs_receipts_2.NEXTVAL, 'Б-32110280-1', 20000, date'2020-01-31',date'2020-01-31', null, '888532110280' ,'PAYCASH');insert into x_yt_ar_direct_domain_stats (ID,IS_GRAY,DOMAIN,IS_BLACKLIST,SERVICE_ID,COST,BILLING_EXPORT_ID,FROM_DT,TILL_DT,SERVICE_ORDER_ID) values(s_x_yt_ar_direct_domain_stats.NEXTVAL, 0, 'b32110280', 0,7,3000000000,7732110280,  date'2020-01-01',to_date('2020-01-31'||' '||'23:59:59','YYYY-MM-DD HH24:MI:SS'),7732110280);</v>
      </c>
    </row>
    <row r="297" spans="1:73" s="67" customFormat="1" ht="15" customHeight="1" x14ac:dyDescent="0.35">
      <c r="A297" s="40">
        <v>56</v>
      </c>
      <c r="B297" s="41"/>
      <c r="C297" s="42" t="str">
        <f t="shared" si="274"/>
        <v>1210000056</v>
      </c>
      <c r="D297" s="42" t="str">
        <f t="shared" si="275"/>
        <v>1210000056/20</v>
      </c>
      <c r="E297" s="43" t="str">
        <f t="shared" si="297"/>
        <v>2020-01-01</v>
      </c>
      <c r="F297" s="43" t="str">
        <f t="shared" si="276"/>
        <v>2021-01-01</v>
      </c>
      <c r="G297" s="44" t="str">
        <f t="shared" si="277"/>
        <v>21210000056</v>
      </c>
      <c r="H297" s="45">
        <f t="shared" si="298"/>
        <v>2</v>
      </c>
      <c r="I297" s="46">
        <v>3</v>
      </c>
      <c r="J297" s="52">
        <f t="shared" ref="J297:J322" si="305">J296+1</f>
        <v>32110281</v>
      </c>
      <c r="K297" s="48" t="str">
        <f t="shared" si="299"/>
        <v>Б-32110281-1</v>
      </c>
      <c r="L297" s="49" t="str">
        <f t="shared" si="278"/>
        <v>2020-01-01</v>
      </c>
      <c r="M297" s="104" t="s">
        <v>194</v>
      </c>
      <c r="N297" s="50">
        <f t="shared" si="300"/>
        <v>20000</v>
      </c>
      <c r="O297" s="48" t="s">
        <v>88</v>
      </c>
      <c r="P297" s="46">
        <v>1</v>
      </c>
      <c r="Q297" s="48">
        <v>20</v>
      </c>
      <c r="R297" s="51">
        <f t="shared" si="279"/>
        <v>7</v>
      </c>
      <c r="S297" s="51">
        <v>7</v>
      </c>
      <c r="T297" s="52" t="str">
        <f t="shared" si="280"/>
        <v>4321102811</v>
      </c>
      <c r="U297" s="53" t="str">
        <f t="shared" si="301"/>
        <v>43211028111</v>
      </c>
      <c r="V297" s="48">
        <v>1</v>
      </c>
      <c r="W297" s="49" t="str">
        <f t="shared" ca="1" si="281"/>
        <v>2020-01-09</v>
      </c>
      <c r="X297" s="48"/>
      <c r="Y297" s="54">
        <v>20000</v>
      </c>
      <c r="Z297" s="54">
        <f t="shared" si="282"/>
        <v>3333.3333333333321</v>
      </c>
      <c r="AA297" s="48">
        <v>0</v>
      </c>
      <c r="AB297" s="55" t="s">
        <v>89</v>
      </c>
      <c r="AC297" s="54">
        <f t="shared" si="283"/>
        <v>20000</v>
      </c>
      <c r="AD297" s="56">
        <v>0</v>
      </c>
      <c r="AE297" s="52">
        <f t="shared" ref="AE297:AE323" si="306">AE296+1</f>
        <v>532110281</v>
      </c>
      <c r="AF297" s="58">
        <f t="shared" si="284"/>
        <v>16666.666666666668</v>
      </c>
      <c r="AG297" s="59"/>
      <c r="AH297" s="58">
        <f t="shared" si="302"/>
        <v>16666.666666666668</v>
      </c>
      <c r="AI297" s="60">
        <f t="shared" si="285"/>
        <v>20000</v>
      </c>
      <c r="AJ297" s="49" t="str">
        <f t="shared" si="286"/>
        <v>2020-01-31</v>
      </c>
      <c r="AK297" s="61" t="str">
        <f t="shared" si="287"/>
        <v>888532110281</v>
      </c>
      <c r="AL297" s="56" t="str">
        <f t="shared" si="288"/>
        <v>12100000561</v>
      </c>
      <c r="AM297" s="62"/>
      <c r="AN297" s="62"/>
      <c r="AO297" s="56" t="s">
        <v>89</v>
      </c>
      <c r="AP297" s="56" t="s">
        <v>89</v>
      </c>
      <c r="AQ297" s="56"/>
      <c r="AR297" s="56"/>
      <c r="AS297" s="63" t="str">
        <f t="shared" si="289"/>
        <v>888532110281</v>
      </c>
      <c r="AT297" s="61" t="str">
        <f t="shared" si="290"/>
        <v>5532110281</v>
      </c>
      <c r="AU297" s="53" t="str">
        <f t="shared" si="291"/>
        <v>9932110281</v>
      </c>
      <c r="AV297" s="53">
        <f t="shared" si="292"/>
        <v>7</v>
      </c>
      <c r="AW297" s="53" t="str">
        <f t="shared" si="293"/>
        <v>7732110281</v>
      </c>
      <c r="AX297" s="53" t="str">
        <f t="shared" si="303"/>
        <v>77532110281</v>
      </c>
      <c r="AY297" s="53">
        <v>0</v>
      </c>
      <c r="AZ297" s="53">
        <v>0</v>
      </c>
      <c r="BA297" s="49" t="str">
        <f t="shared" si="294"/>
        <v>2020-01-01</v>
      </c>
      <c r="BB297" s="49" t="str">
        <f t="shared" si="295"/>
        <v>2020-01-31</v>
      </c>
      <c r="BC297" s="64" t="s">
        <v>90</v>
      </c>
      <c r="BD297" s="65" t="str">
        <f>"c"&amp;J297</f>
        <v>c32110281</v>
      </c>
      <c r="BE297" s="65"/>
      <c r="BF297" s="65"/>
      <c r="BG297" s="65"/>
      <c r="BH297" s="66"/>
      <c r="BI297" s="66"/>
      <c r="BJ297" s="66"/>
      <c r="BK297" s="66"/>
      <c r="BL297" s="53"/>
      <c r="BM297" s="53"/>
      <c r="BN297" s="53"/>
      <c r="BO297" s="325"/>
      <c r="BP297" s="325">
        <v>2</v>
      </c>
      <c r="BQ297" s="50">
        <f t="shared" si="304"/>
        <v>16666.666666666668</v>
      </c>
      <c r="BR297" s="68">
        <f>BQ297*0.13</f>
        <v>2166.666666666667</v>
      </c>
      <c r="BS297" s="68">
        <f t="shared" ref="BS297:BS298" si="307">BR297</f>
        <v>2166.666666666667</v>
      </c>
      <c r="BU297" s="357" t="str">
        <f t="shared" ca="1" si="296"/>
        <v>insert into x_t_invoice (TMP_ID,ID,DT, CLIENT_ID,EXTERNAL_ID,CONTRACT_ID,TOTAL_SUM,CURRENCY,DISCOUNT_TYPE,COMMISSION_TYPE,TYPE,LOYAL_CLIENTS,NDS,NDS_PCT,PERSON_ID) values (s_x_t_invoice.NEXTVAL, 32110281, date'2020-01-01',21210000056,'Б-32110281-1',1210000056,20000,'RUR',7,7,'prepayment',0,1,20, 77532110281);insert into x_t_person (TMP_ID,ID) values (s_x_t_person.NEXTVAL, 77532110281);insert into x_t_act_internal(TMP_ID,ID,DT,CLIENT_ID,INVOICE_ID,HIDDEN,AMOUNT,EXTERNAL_ID,PAYMENT_TERM_DT,IS_LOYAL,TYPE) values (s_x_t_act_internal.NEXTVAL, 4321102811,date'2020-01-09',21210000056, 32110281    ,1,  20000  ,'43211028111',null, 0,'generic');insert into x_t_act_trans(TMP_ID, ACT_ID, CONSUME_ID, AMOUNT, AMOUNT_NDS, AMOUNT_NSP, NETTING, COMMISSION_TYPE) values (s_x_t_act_trans.NEXTVAL, 4321102811,  5532110281, 20000, 3333.33333333333,  0,null, 7);insert into x_t_consume (TMP_ID, ID, PARENT_ORDER_ID) values (s_x_t_consume.NEXTVAL, 5532110281,  9932110281);insert into x_t_order(TMP_ID, ID, SERVICE_ID, SERVICE_ORDER_ID, CLIENT_ID) values (s_x_t_order.NEXTVAL, 9932110281,  7,  7732110281,  532110281 );insert into x_mv_oebs_receipts_2(TMP_ID, INVOICE_EID, SUM, DT, DOC_DATE, COMISS_DATE, PAYMENT_NUMBER, SOURCE_TYPE) values (s_x_mv_oebs_receipts_2.NEXTVAL, 'Б-32110281-1', 20000, date'2020-01-31',date'2020-01-31', null, '888532110281' ,'PAYCASH');insert into x_yt_ar_direct_domain_stats (ID,IS_GRAY,DOMAIN,IS_BLACKLIST,SERVICE_ID,COST,BILLING_EXPORT_ID,FROM_DT,TILL_DT,SERVICE_ORDER_ID) values(s_x_yt_ar_direct_domain_stats.NEXTVAL, 0, 'c32110281', 0,7,3330000000,7732110281,  date'2020-01-01',to_date('2020-01-31'||' '||'23:59:59','YYYY-MM-DD HH24:MI:SS'),7732110281);</v>
      </c>
    </row>
    <row r="298" spans="1:73" s="67" customFormat="1" ht="15" customHeight="1" x14ac:dyDescent="0.35">
      <c r="A298" s="40">
        <v>56</v>
      </c>
      <c r="B298" s="41"/>
      <c r="C298" s="42" t="str">
        <f t="shared" si="274"/>
        <v>1210000056</v>
      </c>
      <c r="D298" s="42" t="str">
        <f t="shared" si="275"/>
        <v>1210000056/20</v>
      </c>
      <c r="E298" s="43" t="str">
        <f t="shared" si="297"/>
        <v>2020-01-01</v>
      </c>
      <c r="F298" s="43" t="str">
        <f t="shared" si="276"/>
        <v>2021-01-01</v>
      </c>
      <c r="G298" s="44" t="str">
        <f t="shared" si="277"/>
        <v>21210000056</v>
      </c>
      <c r="H298" s="45">
        <f t="shared" si="298"/>
        <v>2</v>
      </c>
      <c r="I298" s="46">
        <v>3</v>
      </c>
      <c r="J298" s="52">
        <f t="shared" si="305"/>
        <v>32110282</v>
      </c>
      <c r="K298" s="48" t="str">
        <f t="shared" si="299"/>
        <v>Б-32110282-1</v>
      </c>
      <c r="L298" s="49" t="str">
        <f t="shared" si="278"/>
        <v>2020-01-01</v>
      </c>
      <c r="M298" s="104" t="s">
        <v>194</v>
      </c>
      <c r="N298" s="50">
        <f t="shared" si="300"/>
        <v>20000</v>
      </c>
      <c r="O298" s="48" t="s">
        <v>88</v>
      </c>
      <c r="P298" s="46">
        <v>1</v>
      </c>
      <c r="Q298" s="48">
        <v>20</v>
      </c>
      <c r="R298" s="51">
        <f t="shared" si="279"/>
        <v>7</v>
      </c>
      <c r="S298" s="51">
        <v>7</v>
      </c>
      <c r="T298" s="52" t="str">
        <f t="shared" si="280"/>
        <v>4321102821</v>
      </c>
      <c r="U298" s="53" t="str">
        <f t="shared" si="301"/>
        <v>43211028211</v>
      </c>
      <c r="V298" s="48">
        <v>1</v>
      </c>
      <c r="W298" s="49" t="str">
        <f t="shared" ca="1" si="281"/>
        <v>2020-01-04</v>
      </c>
      <c r="X298" s="48"/>
      <c r="Y298" s="54">
        <v>20000</v>
      </c>
      <c r="Z298" s="54">
        <f t="shared" si="282"/>
        <v>3333.3333333333321</v>
      </c>
      <c r="AA298" s="48">
        <v>0</v>
      </c>
      <c r="AB298" s="55" t="s">
        <v>89</v>
      </c>
      <c r="AC298" s="54">
        <f t="shared" si="283"/>
        <v>20000</v>
      </c>
      <c r="AD298" s="56">
        <v>0</v>
      </c>
      <c r="AE298" s="52">
        <f t="shared" si="306"/>
        <v>532110282</v>
      </c>
      <c r="AF298" s="58">
        <f t="shared" si="284"/>
        <v>16666.666666666668</v>
      </c>
      <c r="AG298" s="59"/>
      <c r="AH298" s="58">
        <f t="shared" si="302"/>
        <v>16666.666666666668</v>
      </c>
      <c r="AI298" s="60">
        <f t="shared" si="285"/>
        <v>20000</v>
      </c>
      <c r="AJ298" s="49" t="str">
        <f t="shared" si="286"/>
        <v>2020-01-31</v>
      </c>
      <c r="AK298" s="61" t="str">
        <f t="shared" si="287"/>
        <v>888532110282</v>
      </c>
      <c r="AL298" s="56" t="str">
        <f t="shared" si="288"/>
        <v>12100000561</v>
      </c>
      <c r="AM298" s="62"/>
      <c r="AN298" s="62"/>
      <c r="AO298" s="56" t="s">
        <v>89</v>
      </c>
      <c r="AP298" s="56" t="s">
        <v>89</v>
      </c>
      <c r="AQ298" s="56"/>
      <c r="AR298" s="56"/>
      <c r="AS298" s="63" t="str">
        <f t="shared" si="289"/>
        <v>888532110282</v>
      </c>
      <c r="AT298" s="61" t="str">
        <f t="shared" si="290"/>
        <v>5532110282</v>
      </c>
      <c r="AU298" s="53" t="str">
        <f t="shared" si="291"/>
        <v>9932110282</v>
      </c>
      <c r="AV298" s="53">
        <f t="shared" si="292"/>
        <v>7</v>
      </c>
      <c r="AW298" s="53" t="str">
        <f t="shared" si="293"/>
        <v>7732110282</v>
      </c>
      <c r="AX298" s="53" t="str">
        <f t="shared" si="303"/>
        <v>77532110282</v>
      </c>
      <c r="AY298" s="53">
        <v>0</v>
      </c>
      <c r="AZ298" s="53">
        <v>0</v>
      </c>
      <c r="BA298" s="49" t="str">
        <f t="shared" si="294"/>
        <v>2020-01-01</v>
      </c>
      <c r="BB298" s="49" t="str">
        <f t="shared" si="295"/>
        <v>2020-01-31</v>
      </c>
      <c r="BC298" s="64" t="s">
        <v>90</v>
      </c>
      <c r="BD298" s="65" t="str">
        <f>"d"&amp;J298</f>
        <v>d32110282</v>
      </c>
      <c r="BE298" s="65"/>
      <c r="BF298" s="65"/>
      <c r="BG298" s="65"/>
      <c r="BH298" s="66"/>
      <c r="BI298" s="66"/>
      <c r="BJ298" s="66"/>
      <c r="BK298" s="66"/>
      <c r="BL298" s="53"/>
      <c r="BM298" s="53"/>
      <c r="BN298" s="53"/>
      <c r="BO298" s="325"/>
      <c r="BP298" s="325">
        <v>3</v>
      </c>
      <c r="BQ298" s="50">
        <f t="shared" si="304"/>
        <v>16666.666666666668</v>
      </c>
      <c r="BR298" s="68">
        <f>BQ298*0.13</f>
        <v>2166.666666666667</v>
      </c>
      <c r="BS298" s="68">
        <f t="shared" si="307"/>
        <v>2166.666666666667</v>
      </c>
      <c r="BU298" s="357" t="str">
        <f t="shared" ca="1" si="296"/>
        <v>insert into x_t_invoice (TMP_ID,ID,DT, CLIENT_ID,EXTERNAL_ID,CONTRACT_ID,TOTAL_SUM,CURRENCY,DISCOUNT_TYPE,COMMISSION_TYPE,TYPE,LOYAL_CLIENTS,NDS,NDS_PCT,PERSON_ID) values (s_x_t_invoice.NEXTVAL, 32110282, date'2020-01-01',21210000056,'Б-32110282-1',1210000056,20000,'RUR',7,7,'prepayment',0,1,20, 77532110282);insert into x_t_person (TMP_ID,ID) values (s_x_t_person.NEXTVAL, 77532110282);insert into x_t_act_internal(TMP_ID,ID,DT,CLIENT_ID,INVOICE_ID,HIDDEN,AMOUNT,EXTERNAL_ID,PAYMENT_TERM_DT,IS_LOYAL,TYPE) values (s_x_t_act_internal.NEXTVAL, 4321102821,date'2020-01-04',21210000056, 32110282    ,1,  20000  ,'43211028211',null, 0,'generic');insert into x_t_act_trans(TMP_ID, ACT_ID, CONSUME_ID, AMOUNT, AMOUNT_NDS, AMOUNT_NSP, NETTING, COMMISSION_TYPE) values (s_x_t_act_trans.NEXTVAL, 4321102821,  5532110282, 20000, 3333.33333333333,  0,null, 7);insert into x_t_consume (TMP_ID, ID, PARENT_ORDER_ID) values (s_x_t_consume.NEXTVAL, 5532110282,  9932110282);insert into x_t_order(TMP_ID, ID, SERVICE_ID, SERVICE_ORDER_ID, CLIENT_ID) values (s_x_t_order.NEXTVAL, 9932110282,  7,  7732110282,  532110282 );insert into x_mv_oebs_receipts_2(TMP_ID, INVOICE_EID, SUM, DT, DOC_DATE, COMISS_DATE, PAYMENT_NUMBER, SOURCE_TYPE) values (s_x_mv_oebs_receipts_2.NEXTVAL, 'Б-32110282-1', 20000, date'2020-01-31',date'2020-01-31', null, '888532110282' ,'PAYCASH');insert into x_yt_ar_direct_domain_stats (ID,IS_GRAY,DOMAIN,IS_BLACKLIST,SERVICE_ID,COST,BILLING_EXPORT_ID,FROM_DT,TILL_DT,SERVICE_ORDER_ID) values(s_x_yt_ar_direct_domain_stats.NEXTVAL, 0, 'd32110282', 0,7,3330000000,7732110282,  date'2020-01-01',to_date('2020-01-31'||' '||'23:59:59','YYYY-MM-DD HH24:MI:SS'),7732110282);</v>
      </c>
    </row>
    <row r="299" spans="1:73" s="67" customFormat="1" ht="15" customHeight="1" x14ac:dyDescent="0.35">
      <c r="A299" s="40">
        <v>56</v>
      </c>
      <c r="B299" s="41"/>
      <c r="C299" s="42" t="str">
        <f t="shared" si="274"/>
        <v>1210000056</v>
      </c>
      <c r="D299" s="42" t="str">
        <f t="shared" si="275"/>
        <v>1210000056/20</v>
      </c>
      <c r="E299" s="43" t="str">
        <f t="shared" si="297"/>
        <v>2020-01-01</v>
      </c>
      <c r="F299" s="43" t="str">
        <f t="shared" si="276"/>
        <v>2021-01-01</v>
      </c>
      <c r="G299" s="44" t="str">
        <f t="shared" si="277"/>
        <v>21210000056</v>
      </c>
      <c r="H299" s="45">
        <f t="shared" si="298"/>
        <v>2</v>
      </c>
      <c r="I299" s="46">
        <v>3</v>
      </c>
      <c r="J299" s="52">
        <f t="shared" si="305"/>
        <v>32110283</v>
      </c>
      <c r="K299" s="48" t="str">
        <f t="shared" si="299"/>
        <v>Б-32110283-1</v>
      </c>
      <c r="L299" s="49" t="str">
        <f t="shared" si="278"/>
        <v>2020-01-01</v>
      </c>
      <c r="M299" s="104" t="s">
        <v>194</v>
      </c>
      <c r="N299" s="50">
        <f t="shared" si="300"/>
        <v>20000</v>
      </c>
      <c r="O299" s="48" t="s">
        <v>88</v>
      </c>
      <c r="P299" s="46">
        <v>1</v>
      </c>
      <c r="Q299" s="48">
        <v>20</v>
      </c>
      <c r="R299" s="51">
        <f t="shared" si="279"/>
        <v>7</v>
      </c>
      <c r="S299" s="51">
        <v>7</v>
      </c>
      <c r="T299" s="52" t="str">
        <f t="shared" si="280"/>
        <v>4321102831</v>
      </c>
      <c r="U299" s="53" t="str">
        <f t="shared" si="301"/>
        <v>43211028311</v>
      </c>
      <c r="V299" s="48">
        <v>1</v>
      </c>
      <c r="W299" s="49" t="str">
        <f t="shared" ca="1" si="281"/>
        <v>2020-01-02</v>
      </c>
      <c r="X299" s="48"/>
      <c r="Y299" s="54">
        <v>20000</v>
      </c>
      <c r="Z299" s="54">
        <f t="shared" si="282"/>
        <v>3333.3333333333321</v>
      </c>
      <c r="AA299" s="48">
        <v>0</v>
      </c>
      <c r="AB299" s="55" t="s">
        <v>89</v>
      </c>
      <c r="AC299" s="54">
        <f t="shared" si="283"/>
        <v>20000</v>
      </c>
      <c r="AD299" s="56">
        <v>0</v>
      </c>
      <c r="AE299" s="52">
        <f t="shared" si="306"/>
        <v>532110283</v>
      </c>
      <c r="AF299" s="58">
        <f t="shared" si="284"/>
        <v>16666.666666666668</v>
      </c>
      <c r="AG299" s="59"/>
      <c r="AH299" s="58">
        <f t="shared" si="302"/>
        <v>16666.666666666668</v>
      </c>
      <c r="AI299" s="60">
        <f t="shared" si="285"/>
        <v>20000</v>
      </c>
      <c r="AJ299" s="49" t="str">
        <f t="shared" si="286"/>
        <v>2020-01-31</v>
      </c>
      <c r="AK299" s="61" t="str">
        <f t="shared" si="287"/>
        <v>888532110283</v>
      </c>
      <c r="AL299" s="56" t="str">
        <f t="shared" si="288"/>
        <v>12100000561</v>
      </c>
      <c r="AM299" s="62"/>
      <c r="AN299" s="62"/>
      <c r="AO299" s="56" t="s">
        <v>89</v>
      </c>
      <c r="AP299" s="56" t="s">
        <v>89</v>
      </c>
      <c r="AQ299" s="56"/>
      <c r="AR299" s="56"/>
      <c r="AS299" s="63" t="str">
        <f t="shared" si="289"/>
        <v>888532110283</v>
      </c>
      <c r="AT299" s="61" t="str">
        <f t="shared" si="290"/>
        <v>5532110283</v>
      </c>
      <c r="AU299" s="53" t="str">
        <f t="shared" si="291"/>
        <v>9932110283</v>
      </c>
      <c r="AV299" s="53">
        <f t="shared" si="292"/>
        <v>7</v>
      </c>
      <c r="AW299" s="53" t="str">
        <f t="shared" si="293"/>
        <v>7732110283</v>
      </c>
      <c r="AX299" s="53" t="str">
        <f t="shared" si="303"/>
        <v>77532110283</v>
      </c>
      <c r="AY299" s="53">
        <v>0</v>
      </c>
      <c r="AZ299" s="53">
        <v>0</v>
      </c>
      <c r="BA299" s="49" t="str">
        <f t="shared" si="294"/>
        <v>2020-01-01</v>
      </c>
      <c r="BB299" s="49" t="str">
        <f t="shared" si="295"/>
        <v>2020-01-31</v>
      </c>
      <c r="BC299" s="64" t="s">
        <v>92</v>
      </c>
      <c r="BD299" s="65" t="str">
        <f>"e"&amp;J299</f>
        <v>e32110283</v>
      </c>
      <c r="BE299" s="65"/>
      <c r="BF299" s="65"/>
      <c r="BG299" s="65"/>
      <c r="BH299" s="66"/>
      <c r="BI299" s="66"/>
      <c r="BJ299" s="66"/>
      <c r="BK299" s="66"/>
      <c r="BL299" s="53"/>
      <c r="BM299" s="53"/>
      <c r="BN299" s="53"/>
      <c r="BO299" s="325"/>
      <c r="BP299" s="325">
        <v>7</v>
      </c>
      <c r="BQ299" s="50">
        <f>SUM(AF295:AF299)</f>
        <v>83333.333333333343</v>
      </c>
      <c r="BR299" s="68">
        <f>BQ299*0.07</f>
        <v>5833.3333333333348</v>
      </c>
      <c r="BS299" s="68">
        <f>BR299</f>
        <v>5833.3333333333348</v>
      </c>
      <c r="BU299" s="357" t="str">
        <f t="shared" ca="1" si="296"/>
        <v>insert into x_t_invoice (TMP_ID,ID,DT, CLIENT_ID,EXTERNAL_ID,CONTRACT_ID,TOTAL_SUM,CURRENCY,DISCOUNT_TYPE,COMMISSION_TYPE,TYPE,LOYAL_CLIENTS,NDS,NDS_PCT,PERSON_ID) values (s_x_t_invoice.NEXTVAL, 32110283, date'2020-01-01',21210000056,'Б-32110283-1',1210000056,20000,'RUR',7,7,'prepayment',0,1,20, 77532110283);insert into x_t_person (TMP_ID,ID) values (s_x_t_person.NEXTVAL, 77532110283);insert into x_t_act_internal(TMP_ID,ID,DT,CLIENT_ID,INVOICE_ID,HIDDEN,AMOUNT,EXTERNAL_ID,PAYMENT_TERM_DT,IS_LOYAL,TYPE) values (s_x_t_act_internal.NEXTVAL, 4321102831,date'2020-01-02',21210000056, 32110283    ,1,  20000  ,'43211028311',null, 0,'generic');insert into x_t_act_trans(TMP_ID, ACT_ID, CONSUME_ID, AMOUNT, AMOUNT_NDS, AMOUNT_NSP, NETTING, COMMISSION_TYPE) values (s_x_t_act_trans.NEXTVAL, 4321102831,  5532110283, 20000, 3333.33333333333,  0,null, 7);insert into x_t_consume (TMP_ID, ID, PARENT_ORDER_ID) values (s_x_t_consume.NEXTVAL, 5532110283,  9932110283);insert into x_t_order(TMP_ID, ID, SERVICE_ID, SERVICE_ORDER_ID, CLIENT_ID) values (s_x_t_order.NEXTVAL, 9932110283,  7,  7732110283,  532110283 );insert into x_mv_oebs_receipts_2(TMP_ID, INVOICE_EID, SUM, DT, DOC_DATE, COMISS_DATE, PAYMENT_NUMBER, SOURCE_TYPE) values (s_x_mv_oebs_receipts_2.NEXTVAL, 'Б-32110283-1', 20000, date'2020-01-31',date'2020-01-31', null, '888532110283' ,'PAYCASH');insert into x_yt_ar_direct_domain_stats (ID,IS_GRAY,DOMAIN,IS_BLACKLIST,SERVICE_ID,COST,BILLING_EXPORT_ID,FROM_DT,TILL_DT,SERVICE_ORDER_ID) values(s_x_yt_ar_direct_domain_stats.NEXTVAL, 0, 'e32110283', 0,7,3000000000,7732110283,  date'2020-01-01',to_date('2020-01-31'||' '||'23:59:59','YYYY-MM-DD HH24:MI:SS'),7732110283);</v>
      </c>
    </row>
    <row r="300" spans="1:73" s="67" customFormat="1" x14ac:dyDescent="0.35">
      <c r="A300" s="40">
        <v>56</v>
      </c>
      <c r="B300" s="41"/>
      <c r="C300" s="42" t="str">
        <f t="shared" si="274"/>
        <v>1210000056</v>
      </c>
      <c r="D300" s="42" t="str">
        <f t="shared" si="275"/>
        <v>1210000056/20</v>
      </c>
      <c r="E300" s="43" t="str">
        <f t="shared" si="297"/>
        <v>2020-01-01</v>
      </c>
      <c r="F300" s="43" t="str">
        <f t="shared" si="276"/>
        <v>2021-01-01</v>
      </c>
      <c r="G300" s="44" t="str">
        <f t="shared" si="277"/>
        <v>21210000056</v>
      </c>
      <c r="H300" s="45">
        <f t="shared" si="298"/>
        <v>2</v>
      </c>
      <c r="I300" s="46">
        <v>3</v>
      </c>
      <c r="J300" s="52">
        <f t="shared" si="305"/>
        <v>32110284</v>
      </c>
      <c r="K300" s="48" t="str">
        <f>"Б-"&amp;J300&amp;"-1"</f>
        <v>Б-32110284-1</v>
      </c>
      <c r="L300" s="49" t="str">
        <f t="shared" si="278"/>
        <v>2020-01-01</v>
      </c>
      <c r="M300" s="104" t="s">
        <v>194</v>
      </c>
      <c r="N300" s="50">
        <f t="shared" si="300"/>
        <v>20000</v>
      </c>
      <c r="O300" s="48" t="s">
        <v>88</v>
      </c>
      <c r="P300" s="46">
        <v>1</v>
      </c>
      <c r="Q300" s="48">
        <v>20</v>
      </c>
      <c r="R300" s="70">
        <f t="shared" si="279"/>
        <v>1</v>
      </c>
      <c r="S300" s="70">
        <v>1</v>
      </c>
      <c r="T300" s="52" t="str">
        <f t="shared" si="280"/>
        <v>4321102841</v>
      </c>
      <c r="U300" s="53" t="str">
        <f>T300&amp;1</f>
        <v>43211028411</v>
      </c>
      <c r="V300" s="48">
        <v>1</v>
      </c>
      <c r="W300" s="49" t="str">
        <f t="shared" ca="1" si="281"/>
        <v>2020-01-08</v>
      </c>
      <c r="X300" s="48"/>
      <c r="Y300" s="54">
        <v>20000</v>
      </c>
      <c r="Z300" s="54">
        <f t="shared" si="282"/>
        <v>3333.3333333333321</v>
      </c>
      <c r="AA300" s="48">
        <v>0</v>
      </c>
      <c r="AB300" s="55" t="s">
        <v>89</v>
      </c>
      <c r="AC300" s="54">
        <f t="shared" si="283"/>
        <v>20000</v>
      </c>
      <c r="AD300" s="56">
        <v>0</v>
      </c>
      <c r="AE300" s="52">
        <f t="shared" si="306"/>
        <v>532110284</v>
      </c>
      <c r="AF300" s="58">
        <f t="shared" si="284"/>
        <v>16666.666666666668</v>
      </c>
      <c r="AG300" s="59"/>
      <c r="AH300" s="58">
        <f t="shared" si="302"/>
        <v>16666.666666666668</v>
      </c>
      <c r="AI300" s="60">
        <f t="shared" si="285"/>
        <v>20000</v>
      </c>
      <c r="AJ300" s="49" t="str">
        <f t="shared" si="286"/>
        <v>2020-01-31</v>
      </c>
      <c r="AK300" s="61" t="str">
        <f t="shared" si="287"/>
        <v>888532110284</v>
      </c>
      <c r="AL300" s="56" t="str">
        <f t="shared" si="288"/>
        <v>12100000561</v>
      </c>
      <c r="AM300" s="62"/>
      <c r="AN300" s="62"/>
      <c r="AO300" s="56" t="s">
        <v>89</v>
      </c>
      <c r="AP300" s="56" t="s">
        <v>89</v>
      </c>
      <c r="AQ300" s="56"/>
      <c r="AR300" s="56"/>
      <c r="AS300" s="63" t="str">
        <f t="shared" si="289"/>
        <v>888532110284</v>
      </c>
      <c r="AT300" s="61" t="str">
        <f t="shared" si="290"/>
        <v>5532110284</v>
      </c>
      <c r="AU300" s="53" t="str">
        <f t="shared" si="291"/>
        <v>9932110284</v>
      </c>
      <c r="AV300" s="53">
        <f t="shared" si="292"/>
        <v>1</v>
      </c>
      <c r="AW300" s="53" t="str">
        <f t="shared" si="293"/>
        <v>7732110284</v>
      </c>
      <c r="AX300" s="53" t="str">
        <f t="shared" si="303"/>
        <v>77532110284</v>
      </c>
      <c r="AY300" s="53">
        <v>0</v>
      </c>
      <c r="AZ300" s="53">
        <v>0</v>
      </c>
      <c r="BA300" s="49" t="str">
        <f t="shared" si="294"/>
        <v>2020-01-01</v>
      </c>
      <c r="BB300" s="49" t="str">
        <f t="shared" si="295"/>
        <v>2020-01-31</v>
      </c>
      <c r="BC300" s="64" t="s">
        <v>90</v>
      </c>
      <c r="BD300" s="65" t="str">
        <f>"a"&amp;J300</f>
        <v>a32110284</v>
      </c>
      <c r="BE300" s="61"/>
      <c r="BF300" s="61"/>
      <c r="BG300" s="55"/>
      <c r="BH300" s="66"/>
      <c r="BI300" s="66"/>
      <c r="BJ300" s="66"/>
      <c r="BK300" s="66"/>
      <c r="BL300" s="53"/>
      <c r="BM300" s="53"/>
      <c r="BN300" s="53"/>
      <c r="BO300" s="325"/>
      <c r="BP300" s="325">
        <v>12</v>
      </c>
      <c r="BQ300" s="50">
        <f>AF303</f>
        <v>16666.666666666668</v>
      </c>
      <c r="BR300" s="68">
        <f>BQ300*0.08</f>
        <v>1333.3333333333335</v>
      </c>
      <c r="BS300" s="68">
        <f>BR300</f>
        <v>1333.3333333333335</v>
      </c>
      <c r="BU300" s="357" t="str">
        <f t="shared" ca="1" si="296"/>
        <v>insert into x_t_invoice (TMP_ID,ID,DT, CLIENT_ID,EXTERNAL_ID,CONTRACT_ID,TOTAL_SUM,CURRENCY,DISCOUNT_TYPE,COMMISSION_TYPE,TYPE,LOYAL_CLIENTS,NDS,NDS_PCT,PERSON_ID) values (s_x_t_invoice.NEXTVAL, 32110284, date'2020-01-01',21210000056,'Б-32110284-1',1210000056,20000,'RUR',1,1,'prepayment',0,1,20, 77532110284);insert into x_t_person (TMP_ID,ID) values (s_x_t_person.NEXTVAL, 77532110284);insert into x_t_act_internal(TMP_ID,ID,DT,CLIENT_ID,INVOICE_ID,HIDDEN,AMOUNT,EXTERNAL_ID,PAYMENT_TERM_DT,IS_LOYAL,TYPE) values (s_x_t_act_internal.NEXTVAL, 4321102841,date'2020-01-08',21210000056, 32110284    ,1,  20000  ,'43211028411',null, 0,'generic');insert into x_t_act_trans(TMP_ID, ACT_ID, CONSUME_ID, AMOUNT, AMOUNT_NDS, AMOUNT_NSP, NETTING, COMMISSION_TYPE) values (s_x_t_act_trans.NEXTVAL, 4321102841,  5532110284, 20000, 3333.33333333333,  0,null, 1);insert into x_t_consume (TMP_ID, ID, PARENT_ORDER_ID) values (s_x_t_consume.NEXTVAL, 5532110284,  9932110284);insert into x_t_order(TMP_ID, ID, SERVICE_ID, SERVICE_ORDER_ID, CLIENT_ID) values (s_x_t_order.NEXTVAL, 9932110284,  1,  7732110284,  532110284 );insert into x_mv_oebs_receipts_2(TMP_ID, INVOICE_EID, SUM, DT, DOC_DATE, COMISS_DATE, PAYMENT_NUMBER, SOURCE_TYPE) values (s_x_mv_oebs_receipts_2.NEXTVAL, 'Б-32110284-1', 20000, date'2020-01-31',date'2020-01-31', null, '888532110284' ,'PAYCASH');insert into x_yt_ar_direct_domain_stats (ID,IS_GRAY,DOMAIN,IS_BLACKLIST,SERVICE_ID,COST,BILLING_EXPORT_ID,FROM_DT,TILL_DT,SERVICE_ORDER_ID) values(s_x_yt_ar_direct_domain_stats.NEXTVAL, 0, 'a32110284', 0,1,3330000000,7732110284,  date'2020-01-01',to_date('2020-01-31'||' '||'23:59:59','YYYY-MM-DD HH24:MI:SS'),7732110284);</v>
      </c>
    </row>
    <row r="301" spans="1:73" s="67" customFormat="1" x14ac:dyDescent="0.35">
      <c r="A301" s="40">
        <v>56</v>
      </c>
      <c r="B301" s="41"/>
      <c r="C301" s="42" t="str">
        <f t="shared" si="274"/>
        <v>1210000056</v>
      </c>
      <c r="D301" s="42" t="str">
        <f t="shared" si="275"/>
        <v>1210000056/20</v>
      </c>
      <c r="E301" s="43" t="str">
        <f t="shared" si="297"/>
        <v>2020-01-01</v>
      </c>
      <c r="F301" s="43" t="str">
        <f t="shared" si="276"/>
        <v>2021-01-01</v>
      </c>
      <c r="G301" s="44" t="str">
        <f t="shared" si="277"/>
        <v>21210000056</v>
      </c>
      <c r="H301" s="45">
        <f t="shared" si="298"/>
        <v>2</v>
      </c>
      <c r="I301" s="46">
        <v>3</v>
      </c>
      <c r="J301" s="52">
        <f t="shared" si="305"/>
        <v>32110285</v>
      </c>
      <c r="K301" s="48" t="str">
        <f t="shared" ref="K301:K321" si="308">"Б-"&amp;J301&amp;"-1"</f>
        <v>Б-32110285-1</v>
      </c>
      <c r="L301" s="49" t="str">
        <f t="shared" si="278"/>
        <v>2020-01-01</v>
      </c>
      <c r="M301" s="104" t="s">
        <v>194</v>
      </c>
      <c r="N301" s="50">
        <f t="shared" si="300"/>
        <v>20000</v>
      </c>
      <c r="O301" s="48" t="s">
        <v>88</v>
      </c>
      <c r="P301" s="46">
        <v>1</v>
      </c>
      <c r="Q301" s="48">
        <v>20</v>
      </c>
      <c r="R301" s="70">
        <f t="shared" si="279"/>
        <v>2</v>
      </c>
      <c r="S301" s="70">
        <v>2</v>
      </c>
      <c r="T301" s="52" t="str">
        <f t="shared" si="280"/>
        <v>4321102851</v>
      </c>
      <c r="U301" s="53" t="str">
        <f t="shared" ref="U301:U321" si="309">T301&amp;1</f>
        <v>43211028511</v>
      </c>
      <c r="V301" s="48">
        <v>1</v>
      </c>
      <c r="W301" s="49" t="str">
        <f t="shared" ca="1" si="281"/>
        <v>2020-01-07</v>
      </c>
      <c r="X301" s="48"/>
      <c r="Y301" s="54">
        <v>20000</v>
      </c>
      <c r="Z301" s="54">
        <f t="shared" si="282"/>
        <v>3333.3333333333321</v>
      </c>
      <c r="AA301" s="48">
        <v>0</v>
      </c>
      <c r="AB301" s="55" t="s">
        <v>89</v>
      </c>
      <c r="AC301" s="54">
        <f t="shared" si="283"/>
        <v>20000</v>
      </c>
      <c r="AD301" s="56">
        <v>0</v>
      </c>
      <c r="AE301" s="52">
        <f t="shared" si="306"/>
        <v>532110285</v>
      </c>
      <c r="AF301" s="58">
        <f t="shared" si="284"/>
        <v>16666.666666666668</v>
      </c>
      <c r="AG301" s="59"/>
      <c r="AH301" s="58">
        <f t="shared" si="302"/>
        <v>16666.666666666668</v>
      </c>
      <c r="AI301" s="60">
        <f t="shared" si="285"/>
        <v>20000</v>
      </c>
      <c r="AJ301" s="49" t="str">
        <f t="shared" si="286"/>
        <v>2020-01-31</v>
      </c>
      <c r="AK301" s="61" t="str">
        <f t="shared" si="287"/>
        <v>888532110285</v>
      </c>
      <c r="AL301" s="56" t="str">
        <f t="shared" si="288"/>
        <v>12100000561</v>
      </c>
      <c r="AM301" s="62"/>
      <c r="AN301" s="62"/>
      <c r="AO301" s="56" t="s">
        <v>89</v>
      </c>
      <c r="AP301" s="56" t="s">
        <v>89</v>
      </c>
      <c r="AQ301" s="56"/>
      <c r="AR301" s="56"/>
      <c r="AS301" s="63" t="str">
        <f t="shared" si="289"/>
        <v>888532110285</v>
      </c>
      <c r="AT301" s="61" t="str">
        <f t="shared" si="290"/>
        <v>5532110285</v>
      </c>
      <c r="AU301" s="53" t="str">
        <f t="shared" si="291"/>
        <v>9932110285</v>
      </c>
      <c r="AV301" s="53">
        <f t="shared" si="292"/>
        <v>2</v>
      </c>
      <c r="AW301" s="53" t="str">
        <f t="shared" si="293"/>
        <v>7732110285</v>
      </c>
      <c r="AX301" s="53" t="str">
        <f t="shared" si="303"/>
        <v>77532110285</v>
      </c>
      <c r="AY301" s="53">
        <v>0</v>
      </c>
      <c r="AZ301" s="53">
        <v>0</v>
      </c>
      <c r="BA301" s="49" t="str">
        <f t="shared" si="294"/>
        <v>2020-01-01</v>
      </c>
      <c r="BB301" s="49" t="str">
        <f t="shared" si="295"/>
        <v>2020-01-31</v>
      </c>
      <c r="BC301" s="64" t="s">
        <v>92</v>
      </c>
      <c r="BD301" s="65" t="str">
        <f>"b"&amp;J301</f>
        <v>b32110285</v>
      </c>
      <c r="BE301" s="65"/>
      <c r="BF301" s="65"/>
      <c r="BG301" s="65"/>
      <c r="BH301" s="66"/>
      <c r="BI301" s="66"/>
      <c r="BJ301" s="66"/>
      <c r="BK301" s="66"/>
      <c r="BL301" s="53"/>
      <c r="BM301" s="53"/>
      <c r="BN301" s="53"/>
      <c r="BO301" s="325"/>
      <c r="BP301" s="325">
        <v>36</v>
      </c>
      <c r="BQ301" s="50">
        <f>AF304</f>
        <v>16666.666666666668</v>
      </c>
      <c r="BR301" s="68">
        <f>BQ301*0.15</f>
        <v>2500</v>
      </c>
      <c r="BS301" s="68">
        <f>BR301</f>
        <v>2500</v>
      </c>
      <c r="BU301" s="357" t="str">
        <f t="shared" ca="1" si="296"/>
        <v>insert into x_t_invoice (TMP_ID,ID,DT, CLIENT_ID,EXTERNAL_ID,CONTRACT_ID,TOTAL_SUM,CURRENCY,DISCOUNT_TYPE,COMMISSION_TYPE,TYPE,LOYAL_CLIENTS,NDS,NDS_PCT,PERSON_ID) values (s_x_t_invoice.NEXTVAL, 32110285, date'2020-01-01',21210000056,'Б-32110285-1',1210000056,20000,'RUR',2,2,'prepayment',0,1,20, 77532110285);insert into x_t_person (TMP_ID,ID) values (s_x_t_person.NEXTVAL, 77532110285);insert into x_t_act_internal(TMP_ID,ID,DT,CLIENT_ID,INVOICE_ID,HIDDEN,AMOUNT,EXTERNAL_ID,PAYMENT_TERM_DT,IS_LOYAL,TYPE) values (s_x_t_act_internal.NEXTVAL, 4321102851,date'2020-01-07',21210000056, 32110285    ,1,  20000  ,'43211028511',null, 0,'generic');insert into x_t_act_trans(TMP_ID, ACT_ID, CONSUME_ID, AMOUNT, AMOUNT_NDS, AMOUNT_NSP, NETTING, COMMISSION_TYPE) values (s_x_t_act_trans.NEXTVAL, 4321102851,  5532110285, 20000, 3333.33333333333,  0,null, 2);insert into x_t_consume (TMP_ID, ID, PARENT_ORDER_ID) values (s_x_t_consume.NEXTVAL, 5532110285,  9932110285);insert into x_t_order(TMP_ID, ID, SERVICE_ID, SERVICE_ORDER_ID, CLIENT_ID) values (s_x_t_order.NEXTVAL, 9932110285,  2,  7732110285,  532110285 );insert into x_mv_oebs_receipts_2(TMP_ID, INVOICE_EID, SUM, DT, DOC_DATE, COMISS_DATE, PAYMENT_NUMBER, SOURCE_TYPE) values (s_x_mv_oebs_receipts_2.NEXTVAL, 'Б-32110285-1', 20000, date'2020-01-31',date'2020-01-31', null, '888532110285' ,'PAYCASH');insert into x_yt_ar_direct_domain_stats (ID,IS_GRAY,DOMAIN,IS_BLACKLIST,SERVICE_ID,COST,BILLING_EXPORT_ID,FROM_DT,TILL_DT,SERVICE_ORDER_ID) values(s_x_yt_ar_direct_domain_stats.NEXTVAL, 0, 'b32110285', 0,2,3000000000,7732110285,  date'2020-01-01',to_date('2020-01-31'||' '||'23:59:59','YYYY-MM-DD HH24:MI:SS'),7732110285);</v>
      </c>
    </row>
    <row r="302" spans="1:73" s="67" customFormat="1" ht="15" customHeight="1" x14ac:dyDescent="0.35">
      <c r="A302" s="40">
        <v>56</v>
      </c>
      <c r="B302" s="41"/>
      <c r="C302" s="42" t="str">
        <f t="shared" si="274"/>
        <v>1210000056</v>
      </c>
      <c r="D302" s="42" t="str">
        <f t="shared" si="275"/>
        <v>1210000056/20</v>
      </c>
      <c r="E302" s="43" t="str">
        <f t="shared" si="297"/>
        <v>2020-01-01</v>
      </c>
      <c r="F302" s="43" t="str">
        <f t="shared" si="276"/>
        <v>2021-01-01</v>
      </c>
      <c r="G302" s="44" t="str">
        <f t="shared" si="277"/>
        <v>21210000056</v>
      </c>
      <c r="H302" s="45">
        <f t="shared" si="298"/>
        <v>2</v>
      </c>
      <c r="I302" s="46">
        <v>3</v>
      </c>
      <c r="J302" s="52">
        <f t="shared" si="305"/>
        <v>32110286</v>
      </c>
      <c r="K302" s="48" t="str">
        <f t="shared" si="308"/>
        <v>Б-32110286-1</v>
      </c>
      <c r="L302" s="49" t="str">
        <f t="shared" si="278"/>
        <v>2020-01-01</v>
      </c>
      <c r="M302" s="104" t="s">
        <v>194</v>
      </c>
      <c r="N302" s="50">
        <f t="shared" si="300"/>
        <v>20000</v>
      </c>
      <c r="O302" s="48" t="s">
        <v>88</v>
      </c>
      <c r="P302" s="46">
        <v>1</v>
      </c>
      <c r="Q302" s="48">
        <v>20</v>
      </c>
      <c r="R302" s="70">
        <f t="shared" si="279"/>
        <v>3</v>
      </c>
      <c r="S302" s="70">
        <v>3</v>
      </c>
      <c r="T302" s="52" t="str">
        <f t="shared" si="280"/>
        <v>4321102861</v>
      </c>
      <c r="U302" s="53" t="str">
        <f t="shared" si="309"/>
        <v>43211028611</v>
      </c>
      <c r="V302" s="48">
        <v>1</v>
      </c>
      <c r="W302" s="49" t="str">
        <f t="shared" ca="1" si="281"/>
        <v>2020-01-04</v>
      </c>
      <c r="X302" s="48"/>
      <c r="Y302" s="54">
        <v>20000</v>
      </c>
      <c r="Z302" s="54">
        <f t="shared" si="282"/>
        <v>3333.3333333333321</v>
      </c>
      <c r="AA302" s="48">
        <v>0</v>
      </c>
      <c r="AB302" s="55" t="s">
        <v>89</v>
      </c>
      <c r="AC302" s="54">
        <f t="shared" si="283"/>
        <v>20000</v>
      </c>
      <c r="AD302" s="56">
        <v>0</v>
      </c>
      <c r="AE302" s="52">
        <f t="shared" si="306"/>
        <v>532110286</v>
      </c>
      <c r="AF302" s="58">
        <f t="shared" si="284"/>
        <v>16666.666666666668</v>
      </c>
      <c r="AG302" s="59"/>
      <c r="AH302" s="58">
        <f t="shared" si="302"/>
        <v>16666.666666666668</v>
      </c>
      <c r="AI302" s="60">
        <f t="shared" si="285"/>
        <v>20000</v>
      </c>
      <c r="AJ302" s="49" t="str">
        <f t="shared" si="286"/>
        <v>2020-01-31</v>
      </c>
      <c r="AK302" s="61" t="str">
        <f t="shared" si="287"/>
        <v>888532110286</v>
      </c>
      <c r="AL302" s="56" t="str">
        <f t="shared" si="288"/>
        <v>12100000561</v>
      </c>
      <c r="AM302" s="62"/>
      <c r="AN302" s="62"/>
      <c r="AO302" s="56" t="s">
        <v>89</v>
      </c>
      <c r="AP302" s="56" t="s">
        <v>89</v>
      </c>
      <c r="AQ302" s="56"/>
      <c r="AR302" s="56"/>
      <c r="AS302" s="63" t="str">
        <f t="shared" si="289"/>
        <v>888532110286</v>
      </c>
      <c r="AT302" s="61" t="str">
        <f t="shared" si="290"/>
        <v>5532110286</v>
      </c>
      <c r="AU302" s="53" t="str">
        <f t="shared" si="291"/>
        <v>9932110286</v>
      </c>
      <c r="AV302" s="53">
        <f t="shared" si="292"/>
        <v>3</v>
      </c>
      <c r="AW302" s="53" t="str">
        <f t="shared" si="293"/>
        <v>7732110286</v>
      </c>
      <c r="AX302" s="53" t="str">
        <f t="shared" si="303"/>
        <v>77532110286</v>
      </c>
      <c r="AY302" s="53">
        <v>0</v>
      </c>
      <c r="AZ302" s="53">
        <v>0</v>
      </c>
      <c r="BA302" s="49" t="str">
        <f t="shared" si="294"/>
        <v>2020-01-01</v>
      </c>
      <c r="BB302" s="49" t="str">
        <f t="shared" si="295"/>
        <v>2020-01-31</v>
      </c>
      <c r="BC302" s="64" t="s">
        <v>90</v>
      </c>
      <c r="BD302" s="65" t="str">
        <f>"c"&amp;J302</f>
        <v>c32110286</v>
      </c>
      <c r="BE302" s="65"/>
      <c r="BF302" s="65"/>
      <c r="BG302" s="65"/>
      <c r="BH302" s="66"/>
      <c r="BI302" s="66"/>
      <c r="BJ302" s="66"/>
      <c r="BK302" s="66"/>
      <c r="BL302" s="53"/>
      <c r="BM302" s="53"/>
      <c r="BN302" s="53"/>
      <c r="BO302" s="325"/>
      <c r="BP302" s="325">
        <v>37</v>
      </c>
      <c r="BQ302" s="50">
        <f>AF305</f>
        <v>16666.666666666668</v>
      </c>
      <c r="BR302" s="68">
        <f>BQ302*0.13</f>
        <v>2166.666666666667</v>
      </c>
      <c r="BS302" s="68">
        <f>BR302</f>
        <v>2166.666666666667</v>
      </c>
      <c r="BU302" s="357" t="str">
        <f t="shared" ca="1" si="296"/>
        <v>insert into x_t_invoice (TMP_ID,ID,DT, CLIENT_ID,EXTERNAL_ID,CONTRACT_ID,TOTAL_SUM,CURRENCY,DISCOUNT_TYPE,COMMISSION_TYPE,TYPE,LOYAL_CLIENTS,NDS,NDS_PCT,PERSON_ID) values (s_x_t_invoice.NEXTVAL, 32110286, date'2020-01-01',21210000056,'Б-32110286-1',1210000056,20000,'RUR',3,3,'prepayment',0,1,20, 77532110286);insert into x_t_person (TMP_ID,ID) values (s_x_t_person.NEXTVAL, 77532110286);insert into x_t_act_internal(TMP_ID,ID,DT,CLIENT_ID,INVOICE_ID,HIDDEN,AMOUNT,EXTERNAL_ID,PAYMENT_TERM_DT,IS_LOYAL,TYPE) values (s_x_t_act_internal.NEXTVAL, 4321102861,date'2020-01-04',21210000056, 32110286    ,1,  20000  ,'43211028611',null, 0,'generic');insert into x_t_act_trans(TMP_ID, ACT_ID, CONSUME_ID, AMOUNT, AMOUNT_NDS, AMOUNT_NSP, NETTING, COMMISSION_TYPE) values (s_x_t_act_trans.NEXTVAL, 4321102861,  5532110286, 20000, 3333.33333333333,  0,null, 3);insert into x_t_consume (TMP_ID, ID, PARENT_ORDER_ID) values (s_x_t_consume.NEXTVAL, 5532110286,  9932110286);insert into x_t_order(TMP_ID, ID, SERVICE_ID, SERVICE_ORDER_ID, CLIENT_ID) values (s_x_t_order.NEXTVAL, 9932110286,  3,  7732110286,  532110286 );insert into x_mv_oebs_receipts_2(TMP_ID, INVOICE_EID, SUM, DT, DOC_DATE, COMISS_DATE, PAYMENT_NUMBER, SOURCE_TYPE) values (s_x_mv_oebs_receipts_2.NEXTVAL, 'Б-32110286-1', 20000, date'2020-01-31',date'2020-01-31', null, '888532110286' ,'PAYCASH');insert into x_yt_ar_direct_domain_stats (ID,IS_GRAY,DOMAIN,IS_BLACKLIST,SERVICE_ID,COST,BILLING_EXPORT_ID,FROM_DT,TILL_DT,SERVICE_ORDER_ID) values(s_x_yt_ar_direct_domain_stats.NEXTVAL, 0, 'c32110286', 0,3,3330000000,7732110286,  date'2020-01-01',to_date('2020-01-31'||' '||'23:59:59','YYYY-MM-DD HH24:MI:SS'),7732110286);</v>
      </c>
    </row>
    <row r="303" spans="1:73" s="67" customFormat="1" ht="15" customHeight="1" x14ac:dyDescent="0.35">
      <c r="A303" s="40">
        <v>56</v>
      </c>
      <c r="B303" s="41"/>
      <c r="C303" s="42" t="str">
        <f t="shared" si="274"/>
        <v>1210000056</v>
      </c>
      <c r="D303" s="42" t="str">
        <f t="shared" si="275"/>
        <v>1210000056/20</v>
      </c>
      <c r="E303" s="43" t="str">
        <f t="shared" si="297"/>
        <v>2020-01-01</v>
      </c>
      <c r="F303" s="43" t="str">
        <f t="shared" si="276"/>
        <v>2021-01-01</v>
      </c>
      <c r="G303" s="44" t="str">
        <f t="shared" si="277"/>
        <v>21210000056</v>
      </c>
      <c r="H303" s="45">
        <f t="shared" si="298"/>
        <v>2</v>
      </c>
      <c r="I303" s="46">
        <v>3</v>
      </c>
      <c r="J303" s="52">
        <f t="shared" si="305"/>
        <v>32110287</v>
      </c>
      <c r="K303" s="48" t="str">
        <f t="shared" si="308"/>
        <v>Б-32110287-1</v>
      </c>
      <c r="L303" s="49" t="str">
        <f t="shared" si="278"/>
        <v>2020-01-01</v>
      </c>
      <c r="M303" s="104" t="s">
        <v>194</v>
      </c>
      <c r="N303" s="50">
        <f t="shared" si="300"/>
        <v>20000</v>
      </c>
      <c r="O303" s="48" t="s">
        <v>88</v>
      </c>
      <c r="P303" s="46">
        <v>1</v>
      </c>
      <c r="Q303" s="48">
        <v>20</v>
      </c>
      <c r="R303" s="70">
        <f t="shared" si="279"/>
        <v>12</v>
      </c>
      <c r="S303" s="70">
        <v>12</v>
      </c>
      <c r="T303" s="52" t="str">
        <f t="shared" si="280"/>
        <v>4321102871</v>
      </c>
      <c r="U303" s="53" t="str">
        <f t="shared" si="309"/>
        <v>43211028711</v>
      </c>
      <c r="V303" s="48">
        <v>1</v>
      </c>
      <c r="W303" s="49" t="str">
        <f t="shared" ca="1" si="281"/>
        <v>2020-01-04</v>
      </c>
      <c r="X303" s="48"/>
      <c r="Y303" s="54">
        <v>20000</v>
      </c>
      <c r="Z303" s="54">
        <f t="shared" si="282"/>
        <v>3333.3333333333321</v>
      </c>
      <c r="AA303" s="48">
        <v>0</v>
      </c>
      <c r="AB303" s="55" t="s">
        <v>89</v>
      </c>
      <c r="AC303" s="54">
        <f t="shared" si="283"/>
        <v>20000</v>
      </c>
      <c r="AD303" s="56">
        <v>0</v>
      </c>
      <c r="AE303" s="52">
        <f t="shared" si="306"/>
        <v>532110287</v>
      </c>
      <c r="AF303" s="58">
        <f t="shared" si="284"/>
        <v>16666.666666666668</v>
      </c>
      <c r="AG303" s="71">
        <f>SUM(AF295:AF299)</f>
        <v>83333.333333333343</v>
      </c>
      <c r="AH303" s="58">
        <f t="shared" si="302"/>
        <v>16666.666666666668</v>
      </c>
      <c r="AI303" s="60">
        <f t="shared" si="285"/>
        <v>20000</v>
      </c>
      <c r="AJ303" s="49" t="str">
        <f t="shared" si="286"/>
        <v>2020-01-31</v>
      </c>
      <c r="AK303" s="61" t="str">
        <f t="shared" si="287"/>
        <v>888532110287</v>
      </c>
      <c r="AL303" s="56" t="str">
        <f t="shared" si="288"/>
        <v>12100000561</v>
      </c>
      <c r="AM303" s="62"/>
      <c r="AN303" s="62"/>
      <c r="AO303" s="56" t="s">
        <v>89</v>
      </c>
      <c r="AP303" s="56" t="s">
        <v>89</v>
      </c>
      <c r="AQ303" s="56"/>
      <c r="AR303" s="56"/>
      <c r="AS303" s="63" t="str">
        <f t="shared" si="289"/>
        <v>888532110287</v>
      </c>
      <c r="AT303" s="61" t="str">
        <f t="shared" si="290"/>
        <v>5532110287</v>
      </c>
      <c r="AU303" s="53" t="str">
        <f t="shared" si="291"/>
        <v>9932110287</v>
      </c>
      <c r="AV303" s="53">
        <f t="shared" si="292"/>
        <v>12</v>
      </c>
      <c r="AW303" s="53" t="str">
        <f t="shared" si="293"/>
        <v>7732110287</v>
      </c>
      <c r="AX303" s="53" t="str">
        <f t="shared" si="303"/>
        <v>77532110287</v>
      </c>
      <c r="AY303" s="53">
        <v>0</v>
      </c>
      <c r="AZ303" s="53">
        <v>0</v>
      </c>
      <c r="BA303" s="49" t="str">
        <f t="shared" si="294"/>
        <v>2020-01-01</v>
      </c>
      <c r="BB303" s="49" t="str">
        <f t="shared" si="295"/>
        <v>2020-01-31</v>
      </c>
      <c r="BC303" s="64" t="s">
        <v>90</v>
      </c>
      <c r="BD303" s="65" t="str">
        <f>"d"&amp;J303</f>
        <v>d32110287</v>
      </c>
      <c r="BE303" s="65"/>
      <c r="BF303" s="65"/>
      <c r="BG303" s="65"/>
      <c r="BH303" s="66"/>
      <c r="BI303" s="66"/>
      <c r="BJ303" s="66"/>
      <c r="BK303" s="66"/>
      <c r="BL303" s="53"/>
      <c r="BM303" s="53"/>
      <c r="BN303" s="53"/>
      <c r="BO303" s="325"/>
      <c r="BP303" s="325">
        <v>40</v>
      </c>
      <c r="BQ303" s="50">
        <f>AF306</f>
        <v>16666.666666666668</v>
      </c>
      <c r="BR303" s="68">
        <f>BQ303*0.15</f>
        <v>2500</v>
      </c>
      <c r="BS303" s="68">
        <f>BR303</f>
        <v>2500</v>
      </c>
      <c r="BU303" s="357" t="str">
        <f t="shared" ca="1" si="296"/>
        <v>insert into x_t_invoice (TMP_ID,ID,DT, CLIENT_ID,EXTERNAL_ID,CONTRACT_ID,TOTAL_SUM,CURRENCY,DISCOUNT_TYPE,COMMISSION_TYPE,TYPE,LOYAL_CLIENTS,NDS,NDS_PCT,PERSON_ID) values (s_x_t_invoice.NEXTVAL, 32110287, date'2020-01-01',21210000056,'Б-32110287-1',1210000056,20000,'RUR',12,12,'prepayment',0,1,20, 77532110287);insert into x_t_person (TMP_ID,ID) values (s_x_t_person.NEXTVAL, 77532110287);insert into x_t_act_internal(TMP_ID,ID,DT,CLIENT_ID,INVOICE_ID,HIDDEN,AMOUNT,EXTERNAL_ID,PAYMENT_TERM_DT,IS_LOYAL,TYPE) values (s_x_t_act_internal.NEXTVAL, 4321102871,date'2020-01-04',21210000056, 32110287    ,1,  20000  ,'43211028711',null, 0,'generic');insert into x_t_act_trans(TMP_ID, ACT_ID, CONSUME_ID, AMOUNT, AMOUNT_NDS, AMOUNT_NSP, NETTING, COMMISSION_TYPE) values (s_x_t_act_trans.NEXTVAL, 4321102871,  5532110287, 20000, 3333.33333333333,  0,null, 12);insert into x_t_consume (TMP_ID, ID, PARENT_ORDER_ID) values (s_x_t_consume.NEXTVAL, 5532110287,  9932110287);insert into x_t_order(TMP_ID, ID, SERVICE_ID, SERVICE_ORDER_ID, CLIENT_ID) values (s_x_t_order.NEXTVAL, 9932110287,  12,  7732110287,  532110287 );insert into x_mv_oebs_receipts_2(TMP_ID, INVOICE_EID, SUM, DT, DOC_DATE, COMISS_DATE, PAYMENT_NUMBER, SOURCE_TYPE) values (s_x_mv_oebs_receipts_2.NEXTVAL, 'Б-32110287-1', 20000, date'2020-01-31',date'2020-01-31', null, '888532110287' ,'PAYCASH');insert into x_yt_ar_direct_domain_stats (ID,IS_GRAY,DOMAIN,IS_BLACKLIST,SERVICE_ID,COST,BILLING_EXPORT_ID,FROM_DT,TILL_DT,SERVICE_ORDER_ID) values(s_x_yt_ar_direct_domain_stats.NEXTVAL, 0, 'd32110287', 0,12,3330000000,7732110287,  date'2020-01-01',to_date('2020-01-31'||' '||'23:59:59','YYYY-MM-DD HH24:MI:SS'),7732110287);</v>
      </c>
    </row>
    <row r="304" spans="1:73" s="67" customFormat="1" ht="15" customHeight="1" x14ac:dyDescent="0.35">
      <c r="A304" s="40">
        <v>56</v>
      </c>
      <c r="B304" s="41"/>
      <c r="C304" s="42" t="str">
        <f t="shared" si="274"/>
        <v>1210000056</v>
      </c>
      <c r="D304" s="42" t="str">
        <f t="shared" si="275"/>
        <v>1210000056/20</v>
      </c>
      <c r="E304" s="43" t="str">
        <f t="shared" si="297"/>
        <v>2020-01-01</v>
      </c>
      <c r="F304" s="43" t="str">
        <f t="shared" si="276"/>
        <v>2021-01-01</v>
      </c>
      <c r="G304" s="44" t="str">
        <f t="shared" si="277"/>
        <v>21210000056</v>
      </c>
      <c r="H304" s="45">
        <f t="shared" si="298"/>
        <v>2</v>
      </c>
      <c r="I304" s="46">
        <v>3</v>
      </c>
      <c r="J304" s="52">
        <f t="shared" si="305"/>
        <v>32110288</v>
      </c>
      <c r="K304" s="48" t="str">
        <f t="shared" si="308"/>
        <v>Б-32110288-1</v>
      </c>
      <c r="L304" s="49" t="str">
        <f t="shared" si="278"/>
        <v>2020-01-01</v>
      </c>
      <c r="M304" s="104" t="s">
        <v>194</v>
      </c>
      <c r="N304" s="50">
        <f t="shared" si="300"/>
        <v>20000</v>
      </c>
      <c r="O304" s="48" t="s">
        <v>88</v>
      </c>
      <c r="P304" s="46">
        <v>1</v>
      </c>
      <c r="Q304" s="48">
        <v>20</v>
      </c>
      <c r="R304" s="70">
        <f t="shared" si="279"/>
        <v>36</v>
      </c>
      <c r="S304" s="70">
        <v>36</v>
      </c>
      <c r="T304" s="52" t="str">
        <f t="shared" si="280"/>
        <v>4321102881</v>
      </c>
      <c r="U304" s="53" t="str">
        <f t="shared" si="309"/>
        <v>43211028811</v>
      </c>
      <c r="V304" s="48">
        <v>1</v>
      </c>
      <c r="W304" s="49" t="str">
        <f t="shared" ca="1" si="281"/>
        <v>2020-01-09</v>
      </c>
      <c r="X304" s="48"/>
      <c r="Y304" s="54">
        <v>20000</v>
      </c>
      <c r="Z304" s="54">
        <f t="shared" si="282"/>
        <v>3333.3333333333321</v>
      </c>
      <c r="AA304" s="48">
        <v>0</v>
      </c>
      <c r="AB304" s="55" t="s">
        <v>89</v>
      </c>
      <c r="AC304" s="54">
        <f t="shared" si="283"/>
        <v>20000</v>
      </c>
      <c r="AD304" s="56">
        <v>0</v>
      </c>
      <c r="AE304" s="52">
        <f t="shared" si="306"/>
        <v>532110288</v>
      </c>
      <c r="AF304" s="58">
        <f t="shared" si="284"/>
        <v>16666.666666666668</v>
      </c>
      <c r="AG304" s="59"/>
      <c r="AH304" s="58">
        <f t="shared" si="302"/>
        <v>16666.666666666668</v>
      </c>
      <c r="AI304" s="60">
        <f t="shared" si="285"/>
        <v>20000</v>
      </c>
      <c r="AJ304" s="49" t="str">
        <f t="shared" si="286"/>
        <v>2020-01-31</v>
      </c>
      <c r="AK304" s="61" t="str">
        <f t="shared" si="287"/>
        <v>888532110288</v>
      </c>
      <c r="AL304" s="56" t="str">
        <f t="shared" si="288"/>
        <v>12100000561</v>
      </c>
      <c r="AM304" s="62"/>
      <c r="AN304" s="62"/>
      <c r="AO304" s="56" t="s">
        <v>89</v>
      </c>
      <c r="AP304" s="56" t="s">
        <v>89</v>
      </c>
      <c r="AQ304" s="56"/>
      <c r="AR304" s="56"/>
      <c r="AS304" s="63" t="str">
        <f t="shared" si="289"/>
        <v>888532110288</v>
      </c>
      <c r="AT304" s="61" t="str">
        <f t="shared" si="290"/>
        <v>5532110288</v>
      </c>
      <c r="AU304" s="53" t="str">
        <f t="shared" si="291"/>
        <v>9932110288</v>
      </c>
      <c r="AV304" s="53">
        <f t="shared" si="292"/>
        <v>36</v>
      </c>
      <c r="AW304" s="53" t="str">
        <f t="shared" si="293"/>
        <v>7732110288</v>
      </c>
      <c r="AX304" s="53" t="str">
        <f t="shared" si="303"/>
        <v>77532110288</v>
      </c>
      <c r="AY304" s="53">
        <v>0</v>
      </c>
      <c r="AZ304" s="53">
        <v>0</v>
      </c>
      <c r="BA304" s="49" t="str">
        <f t="shared" si="294"/>
        <v>2020-01-01</v>
      </c>
      <c r="BB304" s="49" t="str">
        <f t="shared" si="295"/>
        <v>2020-01-31</v>
      </c>
      <c r="BC304" s="64" t="s">
        <v>92</v>
      </c>
      <c r="BD304" s="65" t="str">
        <f>"e"&amp;J304</f>
        <v>e32110288</v>
      </c>
      <c r="BE304" s="65"/>
      <c r="BF304" s="65"/>
      <c r="BG304" s="65"/>
      <c r="BH304" s="66"/>
      <c r="BI304" s="66"/>
      <c r="BJ304" s="66"/>
      <c r="BK304" s="66"/>
      <c r="BL304" s="53"/>
      <c r="BM304" s="53"/>
      <c r="BN304" s="53"/>
      <c r="BO304" s="325"/>
      <c r="BP304" s="325"/>
      <c r="BQ304" s="50"/>
      <c r="BR304" s="68"/>
      <c r="BS304" s="68"/>
      <c r="BU304" s="357" t="str">
        <f t="shared" ca="1" si="296"/>
        <v>insert into x_t_invoice (TMP_ID,ID,DT, CLIENT_ID,EXTERNAL_ID,CONTRACT_ID,TOTAL_SUM,CURRENCY,DISCOUNT_TYPE,COMMISSION_TYPE,TYPE,LOYAL_CLIENTS,NDS,NDS_PCT,PERSON_ID) values (s_x_t_invoice.NEXTVAL, 32110288, date'2020-01-01',21210000056,'Б-32110288-1',1210000056,20000,'RUR',36,36,'prepayment',0,1,20, 77532110288);insert into x_t_person (TMP_ID,ID) values (s_x_t_person.NEXTVAL, 77532110288);insert into x_t_act_internal(TMP_ID,ID,DT,CLIENT_ID,INVOICE_ID,HIDDEN,AMOUNT,EXTERNAL_ID,PAYMENT_TERM_DT,IS_LOYAL,TYPE) values (s_x_t_act_internal.NEXTVAL, 4321102881,date'2020-01-09',21210000056, 32110288    ,1,  20000  ,'43211028811',null, 0,'generic');insert into x_t_act_trans(TMP_ID, ACT_ID, CONSUME_ID, AMOUNT, AMOUNT_NDS, AMOUNT_NSP, NETTING, COMMISSION_TYPE) values (s_x_t_act_trans.NEXTVAL, 4321102881,  5532110288, 20000, 3333.33333333333,  0,null, 36);insert into x_t_consume (TMP_ID, ID, PARENT_ORDER_ID) values (s_x_t_consume.NEXTVAL, 5532110288,  9932110288);insert into x_t_order(TMP_ID, ID, SERVICE_ID, SERVICE_ORDER_ID, CLIENT_ID) values (s_x_t_order.NEXTVAL, 9932110288,  36,  7732110288,  532110288 );insert into x_mv_oebs_receipts_2(TMP_ID, INVOICE_EID, SUM, DT, DOC_DATE, COMISS_DATE, PAYMENT_NUMBER, SOURCE_TYPE) values (s_x_mv_oebs_receipts_2.NEXTVAL, 'Б-32110288-1', 20000, date'2020-01-31',date'2020-01-31', null, '888532110288' ,'PAYCASH');insert into x_yt_ar_direct_domain_stats (ID,IS_GRAY,DOMAIN,IS_BLACKLIST,SERVICE_ID,COST,BILLING_EXPORT_ID,FROM_DT,TILL_DT,SERVICE_ORDER_ID) values(s_x_yt_ar_direct_domain_stats.NEXTVAL, 0, 'e32110288', 0,36,3000000000,7732110288,  date'2020-01-01',to_date('2020-01-31'||' '||'23:59:59','YYYY-MM-DD HH24:MI:SS'),7732110288);</v>
      </c>
    </row>
    <row r="305" spans="1:73" s="67" customFormat="1" ht="15" customHeight="1" x14ac:dyDescent="0.35">
      <c r="A305" s="40">
        <v>56</v>
      </c>
      <c r="B305" s="41"/>
      <c r="C305" s="42" t="str">
        <f t="shared" si="274"/>
        <v>1210000056</v>
      </c>
      <c r="D305" s="42" t="str">
        <f t="shared" si="275"/>
        <v>1210000056/20</v>
      </c>
      <c r="E305" s="43" t="str">
        <f t="shared" si="297"/>
        <v>2020-01-01</v>
      </c>
      <c r="F305" s="43" t="str">
        <f t="shared" si="276"/>
        <v>2021-01-01</v>
      </c>
      <c r="G305" s="44" t="str">
        <f t="shared" si="277"/>
        <v>21210000056</v>
      </c>
      <c r="H305" s="45">
        <f t="shared" si="298"/>
        <v>2</v>
      </c>
      <c r="I305" s="46">
        <v>3</v>
      </c>
      <c r="J305" s="52">
        <f t="shared" si="305"/>
        <v>32110289</v>
      </c>
      <c r="K305" s="48" t="str">
        <f t="shared" si="308"/>
        <v>Б-32110289-1</v>
      </c>
      <c r="L305" s="49" t="str">
        <f t="shared" si="278"/>
        <v>2020-01-01</v>
      </c>
      <c r="M305" s="104" t="s">
        <v>194</v>
      </c>
      <c r="N305" s="50">
        <f t="shared" si="300"/>
        <v>20000</v>
      </c>
      <c r="O305" s="48" t="s">
        <v>88</v>
      </c>
      <c r="P305" s="46">
        <v>1</v>
      </c>
      <c r="Q305" s="48">
        <v>20</v>
      </c>
      <c r="R305" s="70">
        <f t="shared" si="279"/>
        <v>37</v>
      </c>
      <c r="S305" s="70">
        <v>37</v>
      </c>
      <c r="T305" s="52" t="str">
        <f t="shared" si="280"/>
        <v>4321102891</v>
      </c>
      <c r="U305" s="53" t="str">
        <f t="shared" si="309"/>
        <v>43211028911</v>
      </c>
      <c r="V305" s="48">
        <v>1</v>
      </c>
      <c r="W305" s="49" t="str">
        <f t="shared" ca="1" si="281"/>
        <v>2020-01-04</v>
      </c>
      <c r="X305" s="48"/>
      <c r="Y305" s="54">
        <v>20000</v>
      </c>
      <c r="Z305" s="54">
        <f t="shared" si="282"/>
        <v>3333.3333333333321</v>
      </c>
      <c r="AA305" s="48">
        <v>0</v>
      </c>
      <c r="AB305" s="55" t="s">
        <v>89</v>
      </c>
      <c r="AC305" s="54">
        <f t="shared" si="283"/>
        <v>20000</v>
      </c>
      <c r="AD305" s="56">
        <v>0</v>
      </c>
      <c r="AE305" s="52">
        <f t="shared" si="306"/>
        <v>532110289</v>
      </c>
      <c r="AF305" s="58">
        <f t="shared" si="284"/>
        <v>16666.666666666668</v>
      </c>
      <c r="AG305" s="59"/>
      <c r="AH305" s="58">
        <f t="shared" si="302"/>
        <v>16666.666666666668</v>
      </c>
      <c r="AI305" s="60">
        <f t="shared" si="285"/>
        <v>20000</v>
      </c>
      <c r="AJ305" s="49" t="str">
        <f t="shared" si="286"/>
        <v>2020-01-31</v>
      </c>
      <c r="AK305" s="61" t="str">
        <f t="shared" si="287"/>
        <v>888532110289</v>
      </c>
      <c r="AL305" s="56" t="str">
        <f t="shared" si="288"/>
        <v>12100000561</v>
      </c>
      <c r="AM305" s="62"/>
      <c r="AN305" s="62"/>
      <c r="AO305" s="56" t="s">
        <v>89</v>
      </c>
      <c r="AP305" s="56" t="s">
        <v>89</v>
      </c>
      <c r="AQ305" s="56"/>
      <c r="AR305" s="56"/>
      <c r="AS305" s="63" t="str">
        <f t="shared" si="289"/>
        <v>888532110289</v>
      </c>
      <c r="AT305" s="61" t="str">
        <f t="shared" si="290"/>
        <v>5532110289</v>
      </c>
      <c r="AU305" s="53" t="str">
        <f t="shared" si="291"/>
        <v>9932110289</v>
      </c>
      <c r="AV305" s="53">
        <f t="shared" si="292"/>
        <v>37</v>
      </c>
      <c r="AW305" s="53" t="str">
        <f t="shared" si="293"/>
        <v>7732110289</v>
      </c>
      <c r="AX305" s="53" t="str">
        <f t="shared" si="303"/>
        <v>77532110289</v>
      </c>
      <c r="AY305" s="53">
        <v>0</v>
      </c>
      <c r="AZ305" s="53">
        <v>0</v>
      </c>
      <c r="BA305" s="49" t="str">
        <f t="shared" si="294"/>
        <v>2020-01-01</v>
      </c>
      <c r="BB305" s="49" t="str">
        <f t="shared" si="295"/>
        <v>2020-01-31</v>
      </c>
      <c r="BC305" s="64" t="s">
        <v>90</v>
      </c>
      <c r="BD305" s="65" t="str">
        <f>"d"&amp;J305</f>
        <v>d32110289</v>
      </c>
      <c r="BE305" s="65"/>
      <c r="BF305" s="65"/>
      <c r="BG305" s="65"/>
      <c r="BH305" s="66"/>
      <c r="BI305" s="66"/>
      <c r="BJ305" s="66"/>
      <c r="BK305" s="66"/>
      <c r="BL305" s="53"/>
      <c r="BM305" s="53"/>
      <c r="BN305" s="53"/>
      <c r="BO305" s="325"/>
      <c r="BP305" s="325"/>
      <c r="BQ305" s="50"/>
      <c r="BR305" s="72"/>
      <c r="BS305" s="68"/>
      <c r="BU305" s="357" t="str">
        <f t="shared" ca="1" si="296"/>
        <v>insert into x_t_invoice (TMP_ID,ID,DT, CLIENT_ID,EXTERNAL_ID,CONTRACT_ID,TOTAL_SUM,CURRENCY,DISCOUNT_TYPE,COMMISSION_TYPE,TYPE,LOYAL_CLIENTS,NDS,NDS_PCT,PERSON_ID) values (s_x_t_invoice.NEXTVAL, 32110289, date'2020-01-01',21210000056,'Б-32110289-1',1210000056,20000,'RUR',37,37,'prepayment',0,1,20, 77532110289);insert into x_t_person (TMP_ID,ID) values (s_x_t_person.NEXTVAL, 77532110289);insert into x_t_act_internal(TMP_ID,ID,DT,CLIENT_ID,INVOICE_ID,HIDDEN,AMOUNT,EXTERNAL_ID,PAYMENT_TERM_DT,IS_LOYAL,TYPE) values (s_x_t_act_internal.NEXTVAL, 4321102891,date'2020-01-04',21210000056, 32110289    ,1,  20000  ,'43211028911',null, 0,'generic');insert into x_t_act_trans(TMP_ID, ACT_ID, CONSUME_ID, AMOUNT, AMOUNT_NDS, AMOUNT_NSP, NETTING, COMMISSION_TYPE) values (s_x_t_act_trans.NEXTVAL, 4321102891,  5532110289, 20000, 3333.33333333333,  0,null, 37);insert into x_t_consume (TMP_ID, ID, PARENT_ORDER_ID) values (s_x_t_consume.NEXTVAL, 5532110289,  9932110289);insert into x_t_order(TMP_ID, ID, SERVICE_ID, SERVICE_ORDER_ID, CLIENT_ID) values (s_x_t_order.NEXTVAL, 9932110289,  37,  7732110289,  532110289 );insert into x_mv_oebs_receipts_2(TMP_ID, INVOICE_EID, SUM, DT, DOC_DATE, COMISS_DATE, PAYMENT_NUMBER, SOURCE_TYPE) values (s_x_mv_oebs_receipts_2.NEXTVAL, 'Б-32110289-1', 20000, date'2020-01-31',date'2020-01-31', null, '888532110289' ,'PAYCASH');insert into x_yt_ar_direct_domain_stats (ID,IS_GRAY,DOMAIN,IS_BLACKLIST,SERVICE_ID,COST,BILLING_EXPORT_ID,FROM_DT,TILL_DT,SERVICE_ORDER_ID) values(s_x_yt_ar_direct_domain_stats.NEXTVAL, 0, 'd32110289', 0,37,3330000000,7732110289,  date'2020-01-01',to_date('2020-01-31'||' '||'23:59:59','YYYY-MM-DD HH24:MI:SS'),7732110289);</v>
      </c>
    </row>
    <row r="306" spans="1:73" s="67" customFormat="1" ht="15" customHeight="1" x14ac:dyDescent="0.35">
      <c r="A306" s="40">
        <v>56</v>
      </c>
      <c r="B306" s="41"/>
      <c r="C306" s="42" t="str">
        <f t="shared" si="274"/>
        <v>1210000056</v>
      </c>
      <c r="D306" s="42" t="str">
        <f t="shared" si="275"/>
        <v>1210000056/20</v>
      </c>
      <c r="E306" s="43" t="str">
        <f t="shared" si="297"/>
        <v>2020-01-01</v>
      </c>
      <c r="F306" s="43" t="str">
        <f t="shared" si="276"/>
        <v>2021-01-01</v>
      </c>
      <c r="G306" s="44" t="str">
        <f t="shared" si="277"/>
        <v>21210000056</v>
      </c>
      <c r="H306" s="45">
        <f t="shared" si="298"/>
        <v>2</v>
      </c>
      <c r="I306" s="46">
        <v>3</v>
      </c>
      <c r="J306" s="52">
        <f t="shared" si="305"/>
        <v>32110290</v>
      </c>
      <c r="K306" s="48" t="str">
        <f t="shared" si="308"/>
        <v>Б-32110290-1</v>
      </c>
      <c r="L306" s="49" t="str">
        <f t="shared" si="278"/>
        <v>2020-01-01</v>
      </c>
      <c r="M306" s="104" t="s">
        <v>194</v>
      </c>
      <c r="N306" s="50">
        <f t="shared" si="300"/>
        <v>20000</v>
      </c>
      <c r="O306" s="48" t="s">
        <v>88</v>
      </c>
      <c r="P306" s="46">
        <v>1</v>
      </c>
      <c r="Q306" s="48">
        <v>20</v>
      </c>
      <c r="R306" s="70">
        <f t="shared" si="279"/>
        <v>40</v>
      </c>
      <c r="S306" s="70">
        <v>40</v>
      </c>
      <c r="T306" s="52" t="str">
        <f t="shared" si="280"/>
        <v>4321102901</v>
      </c>
      <c r="U306" s="53" t="str">
        <f t="shared" si="309"/>
        <v>43211029011</v>
      </c>
      <c r="V306" s="48">
        <v>1</v>
      </c>
      <c r="W306" s="49" t="str">
        <f t="shared" ca="1" si="281"/>
        <v>2020-01-04</v>
      </c>
      <c r="X306" s="48"/>
      <c r="Y306" s="54">
        <v>20000</v>
      </c>
      <c r="Z306" s="54">
        <f t="shared" si="282"/>
        <v>3333.3333333333321</v>
      </c>
      <c r="AA306" s="48">
        <v>0</v>
      </c>
      <c r="AB306" s="55" t="s">
        <v>89</v>
      </c>
      <c r="AC306" s="54">
        <f t="shared" si="283"/>
        <v>20000</v>
      </c>
      <c r="AD306" s="56">
        <v>0</v>
      </c>
      <c r="AE306" s="52">
        <f t="shared" si="306"/>
        <v>532110290</v>
      </c>
      <c r="AF306" s="58">
        <f t="shared" si="284"/>
        <v>16666.666666666668</v>
      </c>
      <c r="AG306" s="73"/>
      <c r="AH306" s="58">
        <f t="shared" si="302"/>
        <v>16666.666666666668</v>
      </c>
      <c r="AI306" s="60">
        <f t="shared" si="285"/>
        <v>20000</v>
      </c>
      <c r="AJ306" s="49" t="str">
        <f t="shared" si="286"/>
        <v>2020-01-31</v>
      </c>
      <c r="AK306" s="61" t="str">
        <f t="shared" si="287"/>
        <v>888532110290</v>
      </c>
      <c r="AL306" s="56" t="str">
        <f t="shared" si="288"/>
        <v>12100000561</v>
      </c>
      <c r="AM306" s="62"/>
      <c r="AN306" s="62"/>
      <c r="AO306" s="56" t="s">
        <v>89</v>
      </c>
      <c r="AP306" s="56" t="s">
        <v>89</v>
      </c>
      <c r="AQ306" s="56"/>
      <c r="AR306" s="56"/>
      <c r="AS306" s="63" t="str">
        <f t="shared" si="289"/>
        <v>888532110290</v>
      </c>
      <c r="AT306" s="61" t="str">
        <f t="shared" si="290"/>
        <v>5532110290</v>
      </c>
      <c r="AU306" s="53" t="str">
        <f t="shared" si="291"/>
        <v>9932110290</v>
      </c>
      <c r="AV306" s="53">
        <f t="shared" si="292"/>
        <v>40</v>
      </c>
      <c r="AW306" s="53" t="str">
        <f t="shared" si="293"/>
        <v>7732110290</v>
      </c>
      <c r="AX306" s="53" t="str">
        <f t="shared" si="303"/>
        <v>77532110290</v>
      </c>
      <c r="AY306" s="53">
        <v>0</v>
      </c>
      <c r="AZ306" s="53">
        <v>0</v>
      </c>
      <c r="BA306" s="49" t="str">
        <f t="shared" si="294"/>
        <v>2020-01-01</v>
      </c>
      <c r="BB306" s="49" t="str">
        <f t="shared" si="295"/>
        <v>2020-01-31</v>
      </c>
      <c r="BC306" s="64" t="s">
        <v>92</v>
      </c>
      <c r="BD306" s="65" t="str">
        <f>"e"&amp;J306</f>
        <v>e32110290</v>
      </c>
      <c r="BE306" s="65"/>
      <c r="BF306" s="65"/>
      <c r="BG306" s="65"/>
      <c r="BH306" s="66"/>
      <c r="BI306" s="66"/>
      <c r="BJ306" s="66"/>
      <c r="BK306" s="66"/>
      <c r="BL306" s="53"/>
      <c r="BM306" s="53"/>
      <c r="BN306" s="53"/>
      <c r="BO306" s="325"/>
      <c r="BP306" s="325"/>
      <c r="BQ306" s="50"/>
      <c r="BR306" s="68"/>
      <c r="BS306" s="68"/>
      <c r="BU306" s="357" t="str">
        <f t="shared" ca="1" si="296"/>
        <v>insert into x_t_invoice (TMP_ID,ID,DT, CLIENT_ID,EXTERNAL_ID,CONTRACT_ID,TOTAL_SUM,CURRENCY,DISCOUNT_TYPE,COMMISSION_TYPE,TYPE,LOYAL_CLIENTS,NDS,NDS_PCT,PERSON_ID) values (s_x_t_invoice.NEXTVAL, 32110290, date'2020-01-01',21210000056,'Б-32110290-1',1210000056,20000,'RUR',40,40,'prepayment',0,1,20, 77532110290);insert into x_t_person (TMP_ID,ID) values (s_x_t_person.NEXTVAL, 77532110290);insert into x_t_act_internal(TMP_ID,ID,DT,CLIENT_ID,INVOICE_ID,HIDDEN,AMOUNT,EXTERNAL_ID,PAYMENT_TERM_DT,IS_LOYAL,TYPE) values (s_x_t_act_internal.NEXTVAL, 4321102901,date'2020-01-04',21210000056, 32110290    ,1,  20000  ,'43211029011',null, 0,'generic');insert into x_t_act_trans(TMP_ID, ACT_ID, CONSUME_ID, AMOUNT, AMOUNT_NDS, AMOUNT_NSP, NETTING, COMMISSION_TYPE) values (s_x_t_act_trans.NEXTVAL, 4321102901,  5532110290, 20000, 3333.33333333333,  0,null, 40);insert into x_t_consume (TMP_ID, ID, PARENT_ORDER_ID) values (s_x_t_consume.NEXTVAL, 5532110290,  9932110290);insert into x_t_order(TMP_ID, ID, SERVICE_ID, SERVICE_ORDER_ID, CLIENT_ID) values (s_x_t_order.NEXTVAL, 9932110290,  40,  7732110290,  532110290 );insert into x_mv_oebs_receipts_2(TMP_ID, INVOICE_EID, SUM, DT, DOC_DATE, COMISS_DATE, PAYMENT_NUMBER, SOURCE_TYPE) values (s_x_mv_oebs_receipts_2.NEXTVAL, 'Б-32110290-1', 20000, date'2020-01-31',date'2020-01-31', null, '888532110290' ,'PAYCASH');insert into x_yt_ar_direct_domain_stats (ID,IS_GRAY,DOMAIN,IS_BLACKLIST,SERVICE_ID,COST,BILLING_EXPORT_ID,FROM_DT,TILL_DT,SERVICE_ORDER_ID) values(s_x_yt_ar_direct_domain_stats.NEXTVAL, 0, 'e32110290', 0,40,3000000000,7732110290,  date'2020-01-01',to_date('2020-01-31'||' '||'23:59:59','YYYY-MM-DD HH24:MI:SS'),7732110290);</v>
      </c>
    </row>
    <row r="307" spans="1:73" s="100" customFormat="1" ht="15" customHeight="1" thickBot="1" x14ac:dyDescent="0.4">
      <c r="A307" s="74">
        <v>56</v>
      </c>
      <c r="B307" s="75"/>
      <c r="C307" s="76" t="str">
        <f t="shared" si="274"/>
        <v>1210000056</v>
      </c>
      <c r="D307" s="76" t="str">
        <f t="shared" si="275"/>
        <v>1210000056/20</v>
      </c>
      <c r="E307" s="77" t="str">
        <f t="shared" si="297"/>
        <v>2020-01-01</v>
      </c>
      <c r="F307" s="77" t="str">
        <f t="shared" si="276"/>
        <v>2021-01-01</v>
      </c>
      <c r="G307" s="78" t="str">
        <f t="shared" si="277"/>
        <v>21210000056</v>
      </c>
      <c r="H307" s="79">
        <f t="shared" si="298"/>
        <v>2</v>
      </c>
      <c r="I307" s="80">
        <v>3</v>
      </c>
      <c r="J307" s="81">
        <f t="shared" si="305"/>
        <v>32110291</v>
      </c>
      <c r="K307" s="82" t="str">
        <f t="shared" si="308"/>
        <v>Б-32110291-1</v>
      </c>
      <c r="L307" s="83" t="str">
        <f t="shared" si="278"/>
        <v>2020-01-01</v>
      </c>
      <c r="M307" s="85" t="s">
        <v>194</v>
      </c>
      <c r="N307" s="84">
        <f t="shared" si="300"/>
        <v>20000</v>
      </c>
      <c r="O307" s="82" t="s">
        <v>88</v>
      </c>
      <c r="P307" s="80">
        <v>1</v>
      </c>
      <c r="Q307" s="82">
        <v>20</v>
      </c>
      <c r="R307" s="85">
        <v>25</v>
      </c>
      <c r="S307" s="86">
        <v>40</v>
      </c>
      <c r="T307" s="81" t="str">
        <f t="shared" si="280"/>
        <v>4321102911</v>
      </c>
      <c r="U307" s="87" t="str">
        <f t="shared" si="309"/>
        <v>43211029111</v>
      </c>
      <c r="V307" s="82">
        <v>1</v>
      </c>
      <c r="W307" s="83" t="str">
        <f t="shared" ca="1" si="281"/>
        <v>2020-01-02</v>
      </c>
      <c r="X307" s="82"/>
      <c r="Y307" s="88">
        <v>20000</v>
      </c>
      <c r="Z307" s="88">
        <f t="shared" si="282"/>
        <v>3333.3333333333321</v>
      </c>
      <c r="AA307" s="82">
        <v>0</v>
      </c>
      <c r="AB307" s="89" t="s">
        <v>89</v>
      </c>
      <c r="AC307" s="88">
        <f t="shared" si="283"/>
        <v>20000</v>
      </c>
      <c r="AD307" s="90">
        <v>0</v>
      </c>
      <c r="AE307" s="81">
        <f t="shared" si="306"/>
        <v>532110291</v>
      </c>
      <c r="AF307" s="91">
        <f t="shared" si="284"/>
        <v>16666.666666666668</v>
      </c>
      <c r="AG307" s="92"/>
      <c r="AH307" s="91">
        <f t="shared" si="302"/>
        <v>16666.666666666668</v>
      </c>
      <c r="AI307" s="93">
        <f t="shared" si="285"/>
        <v>20000</v>
      </c>
      <c r="AJ307" s="83" t="str">
        <f t="shared" si="286"/>
        <v>2020-01-31</v>
      </c>
      <c r="AK307" s="94" t="str">
        <f t="shared" si="287"/>
        <v>888532110291</v>
      </c>
      <c r="AL307" s="90" t="str">
        <f t="shared" si="288"/>
        <v>12100000561</v>
      </c>
      <c r="AM307" s="95"/>
      <c r="AN307" s="95"/>
      <c r="AO307" s="90" t="s">
        <v>89</v>
      </c>
      <c r="AP307" s="90" t="s">
        <v>89</v>
      </c>
      <c r="AQ307" s="90"/>
      <c r="AR307" s="90"/>
      <c r="AS307" s="96" t="str">
        <f t="shared" si="289"/>
        <v>888532110291</v>
      </c>
      <c r="AT307" s="94" t="str">
        <f t="shared" si="290"/>
        <v>5532110291</v>
      </c>
      <c r="AU307" s="87" t="str">
        <f t="shared" si="291"/>
        <v>9932110291</v>
      </c>
      <c r="AV307" s="87">
        <f t="shared" si="292"/>
        <v>40</v>
      </c>
      <c r="AW307" s="87" t="str">
        <f t="shared" si="293"/>
        <v>7732110291</v>
      </c>
      <c r="AX307" s="87" t="str">
        <f t="shared" si="303"/>
        <v>77532110291</v>
      </c>
      <c r="AY307" s="87">
        <v>0</v>
      </c>
      <c r="AZ307" s="87">
        <v>0</v>
      </c>
      <c r="BA307" s="83" t="str">
        <f t="shared" si="294"/>
        <v>2020-01-01</v>
      </c>
      <c r="BB307" s="83" t="str">
        <f t="shared" si="295"/>
        <v>2020-01-31</v>
      </c>
      <c r="BC307" s="97" t="s">
        <v>92</v>
      </c>
      <c r="BD307" s="98" t="str">
        <f>"e"&amp;J307</f>
        <v>e32110291</v>
      </c>
      <c r="BE307" s="98"/>
      <c r="BF307" s="98"/>
      <c r="BG307" s="98"/>
      <c r="BH307" s="98"/>
      <c r="BI307" s="98"/>
      <c r="BJ307" s="98"/>
      <c r="BK307" s="98"/>
      <c r="BL307" s="98"/>
      <c r="BM307" s="98"/>
      <c r="BN307" s="98"/>
      <c r="BO307" s="326"/>
      <c r="BP307" s="326"/>
      <c r="BQ307" s="84"/>
      <c r="BR307" s="99"/>
      <c r="BS307" s="99"/>
      <c r="BU307" s="357" t="str">
        <f t="shared" ca="1" si="296"/>
        <v>insert into x_t_invoice (TMP_ID,ID,DT, CLIENT_ID,EXTERNAL_ID,CONTRACT_ID,TOTAL_SUM,CURRENCY,DISCOUNT_TYPE,COMMISSION_TYPE,TYPE,LOYAL_CLIENTS,NDS,NDS_PCT,PERSON_ID) values (s_x_t_invoice.NEXTVAL, 32110291, date'2020-01-01',21210000056,'Б-32110291-1',1210000056,20000,'RUR',25,25,'prepayment',0,1,20, 77532110291);insert into x_t_person (TMP_ID,ID) values (s_x_t_person.NEXTVAL, 77532110291);insert into x_t_act_internal(TMP_ID,ID,DT,CLIENT_ID,INVOICE_ID,HIDDEN,AMOUNT,EXTERNAL_ID,PAYMENT_TERM_DT,IS_LOYAL,TYPE) values (s_x_t_act_internal.NEXTVAL, 4321102911,date'2020-01-02',21210000056, 32110291    ,1,  20000  ,'43211029111',null, 0,'generic');insert into x_t_act_trans(TMP_ID, ACT_ID, CONSUME_ID, AMOUNT, AMOUNT_NDS, AMOUNT_NSP, NETTING, COMMISSION_TYPE) values (s_x_t_act_trans.NEXTVAL, 4321102911,  5532110291, 20000, 3333.33333333333,  0,null, 40);insert into x_t_consume (TMP_ID, ID, PARENT_ORDER_ID) values (s_x_t_consume.NEXTVAL, 5532110291,  9932110291);insert into x_t_order(TMP_ID, ID, SERVICE_ID, SERVICE_ORDER_ID, CLIENT_ID) values (s_x_t_order.NEXTVAL, 9932110291,  40,  7732110291,  532110291 );insert into x_mv_oebs_receipts_2(TMP_ID, INVOICE_EID, SUM, DT, DOC_DATE, COMISS_DATE, PAYMENT_NUMBER, SOURCE_TYPE) values (s_x_mv_oebs_receipts_2.NEXTVAL, 'Б-32110291-1', 20000, date'2020-01-31',date'2020-01-31', null, '888532110291' ,'PAYCASH');insert into x_yt_ar_direct_domain_stats (ID,IS_GRAY,DOMAIN,IS_BLACKLIST,SERVICE_ID,COST,BILLING_EXPORT_ID,FROM_DT,TILL_DT,SERVICE_ORDER_ID) values(s_x_yt_ar_direct_domain_stats.NEXTVAL, 0, 'e32110291', 0,40,3000000000,7732110291,  date'2020-01-01',to_date('2020-01-31'||' '||'23:59:59','YYYY-MM-DD HH24:MI:SS'),7732110291);</v>
      </c>
    </row>
    <row r="308" spans="1:73" s="195" customFormat="1" x14ac:dyDescent="0.35">
      <c r="A308" s="127">
        <v>57</v>
      </c>
      <c r="B308" s="178"/>
      <c r="C308" s="42" t="str">
        <f t="shared" si="274"/>
        <v>1210000057</v>
      </c>
      <c r="D308" s="42" t="str">
        <f t="shared" si="275"/>
        <v>1210000057/20</v>
      </c>
      <c r="E308" s="43" t="str">
        <f t="shared" si="297"/>
        <v>2020-01-01</v>
      </c>
      <c r="F308" s="43" t="str">
        <f t="shared" si="276"/>
        <v>2021-01-01</v>
      </c>
      <c r="G308" s="44" t="str">
        <f t="shared" si="277"/>
        <v>21210000057</v>
      </c>
      <c r="H308" s="45">
        <f t="shared" si="298"/>
        <v>2</v>
      </c>
      <c r="I308" s="179">
        <v>3</v>
      </c>
      <c r="J308" s="52">
        <f t="shared" si="305"/>
        <v>32110292</v>
      </c>
      <c r="K308" s="42" t="str">
        <f t="shared" si="308"/>
        <v>Б-32110292-1</v>
      </c>
      <c r="L308" s="43" t="str">
        <f t="shared" si="278"/>
        <v>2020-01-01</v>
      </c>
      <c r="M308" s="104" t="s">
        <v>194</v>
      </c>
      <c r="N308" s="181">
        <f t="shared" si="300"/>
        <v>40000.5</v>
      </c>
      <c r="O308" s="42" t="s">
        <v>88</v>
      </c>
      <c r="P308" s="179">
        <v>1</v>
      </c>
      <c r="Q308" s="42">
        <v>20</v>
      </c>
      <c r="R308" s="182">
        <f>S308</f>
        <v>7</v>
      </c>
      <c r="S308" s="182">
        <v>7</v>
      </c>
      <c r="T308" s="52" t="str">
        <f t="shared" si="280"/>
        <v>4321102921</v>
      </c>
      <c r="U308" s="183" t="str">
        <f t="shared" si="309"/>
        <v>43211029211</v>
      </c>
      <c r="V308" s="42">
        <v>1</v>
      </c>
      <c r="W308" s="43" t="str">
        <f t="shared" ca="1" si="281"/>
        <v>2020-01-06</v>
      </c>
      <c r="X308" s="42"/>
      <c r="Y308" s="185">
        <v>40000.5</v>
      </c>
      <c r="Z308" s="185">
        <f>Y308-(Y308/1.2)</f>
        <v>6666.75</v>
      </c>
      <c r="AA308" s="42">
        <v>0</v>
      </c>
      <c r="AB308" s="186" t="s">
        <v>89</v>
      </c>
      <c r="AC308" s="185">
        <f t="shared" si="283"/>
        <v>40000.5</v>
      </c>
      <c r="AD308" s="45">
        <v>0</v>
      </c>
      <c r="AE308" s="52">
        <f t="shared" si="306"/>
        <v>532110292</v>
      </c>
      <c r="AF308" s="187">
        <f t="shared" si="284"/>
        <v>33333.75</v>
      </c>
      <c r="AG308" s="240"/>
      <c r="AH308" s="58">
        <f t="shared" si="302"/>
        <v>16666.875</v>
      </c>
      <c r="AI308" s="307">
        <f>Y308/2</f>
        <v>20000.25</v>
      </c>
      <c r="AJ308" s="49" t="str">
        <f t="shared" si="286"/>
        <v>2020-01-31</v>
      </c>
      <c r="AK308" s="189" t="str">
        <f t="shared" si="287"/>
        <v>888532110292</v>
      </c>
      <c r="AL308" s="45" t="str">
        <f t="shared" si="288"/>
        <v>12100000571</v>
      </c>
      <c r="AM308" s="62"/>
      <c r="AN308" s="62"/>
      <c r="AO308" s="56" t="s">
        <v>89</v>
      </c>
      <c r="AP308" s="56" t="s">
        <v>89</v>
      </c>
      <c r="AQ308" s="45"/>
      <c r="AR308" s="45"/>
      <c r="AS308" s="191" t="str">
        <f t="shared" si="289"/>
        <v>888532110292</v>
      </c>
      <c r="AT308" s="189" t="str">
        <f t="shared" si="290"/>
        <v>5532110292</v>
      </c>
      <c r="AU308" s="183" t="str">
        <f t="shared" si="291"/>
        <v>9932110292</v>
      </c>
      <c r="AV308" s="183">
        <f t="shared" si="292"/>
        <v>7</v>
      </c>
      <c r="AW308" s="183" t="str">
        <f t="shared" si="293"/>
        <v>7732110292</v>
      </c>
      <c r="AX308" s="53" t="str">
        <f t="shared" si="303"/>
        <v>77532110292</v>
      </c>
      <c r="AY308" s="183">
        <v>0</v>
      </c>
      <c r="AZ308" s="183">
        <v>0</v>
      </c>
      <c r="BA308" s="43" t="str">
        <f t="shared" si="294"/>
        <v>2020-01-01</v>
      </c>
      <c r="BB308" s="43" t="str">
        <f t="shared" si="295"/>
        <v>2020-01-31</v>
      </c>
      <c r="BC308" s="192" t="s">
        <v>90</v>
      </c>
      <c r="BD308" s="44" t="str">
        <f t="shared" ref="BD308:BD321" si="310">"a"&amp;J308</f>
        <v>a32110292</v>
      </c>
      <c r="BE308" s="189"/>
      <c r="BF308" s="189"/>
      <c r="BG308" s="186"/>
      <c r="BH308" s="149"/>
      <c r="BI308" s="149"/>
      <c r="BJ308" s="149"/>
      <c r="BK308" s="149"/>
      <c r="BL308" s="149"/>
      <c r="BM308" s="149"/>
      <c r="BN308" s="149"/>
      <c r="BO308" s="241" t="s">
        <v>196</v>
      </c>
      <c r="BP308" s="328">
        <v>7</v>
      </c>
      <c r="BQ308" s="242">
        <f>SUM(AF308:AF312)</f>
        <v>159167.08333333337</v>
      </c>
      <c r="BR308" s="194">
        <f>BQ308*0.07</f>
        <v>11141.695833333337</v>
      </c>
      <c r="BS308" s="242">
        <f>BR308</f>
        <v>11141.695833333337</v>
      </c>
      <c r="BU308" s="357" t="str">
        <f t="shared" ca="1" si="296"/>
        <v>insert into x_t_contract2(TMP_ID,ID,EXTERNAL_ID,CLIENT_ID) values(s_x_t_contract2.NEXTVAL, 1210000057, '1210000057/20',21210000057);insert into x_t_contract_collateral(TMP_ID,ID,CONTRACT2_ID,DT,IS_SIGNED) values(s_x_t_contract_collateral.NEXTVAL, 12100000571, 1210000057, date'2020-01-01', date'2020-01-01');insert into x_mv_contract_signed_attr (TMP_ID,CONTRACT_ID,COLLATERAL_ID,CODE,VALUE_DT) values (s_x_mv_contract_signed_attr.NEXTVAL, 1210000057, 12100000571,'FINISH_DT' ,date'2021-01-01');insert into x_mv_contract_signed_attr_hist(TMP_ID,VALUE_NUM,UPDATE_DT,CONTRACT2_ID,CODE,CL_DT,STAMP,DT) values(s_x_mv_contract_signed_attr_hist.NEXTVAL, 1, date'2020-01-01', 1210000057,'FIRM',date'2020-01-01',888532110292,date'2020-01-01');insert into x_mv_contract_signed_attr_hist(TMP_ID,VALUE_NUM,UPDATE_DT,CONTRACT2_ID,CODE,CL_DT,STAMP,DT) values(s_x_mv_contract_signed_attr_hist.NEXTVAL, 2, date'2020-01-01', 1210000057,'WHOLESALE_AGENT_PREMIUM_AWARDS_SCALE_TYPE',date'2020-01-01',888532110292,date'2020-01-01');insert into x_mv_contract_signed_attr_hist(TMP_ID,VALUE_NUM,UPDATE_DT,CONTRACT2_ID,CODE,CL_DT,STAMP,DT) values(s_x_mv_contract_signed_attr_hist.NEXTVAL, 3, date'2020-01-01', 1210000057,'PAYMENT_TYPE',date'2020-01-01',888532110292,date'2020-01-01');insert into x_t_invoice (TMP_ID,ID,DT, CLIENT_ID,EXTERNAL_ID,CONTRACT_ID,TOTAL_SUM,CURRENCY,DISCOUNT_TYPE,COMMISSION_TYPE,TYPE,LOYAL_CLIENTS,NDS,NDS_PCT,PERSON_ID) values (s_x_t_invoice.NEXTVAL, 32110292, date'2020-01-01',21210000057,'Б-32110292-1',1210000057,40000.5,'RUR',7,7,'prepayment',0,1,20, 77532110292);insert into x_t_person (TMP_ID,ID) values (s_x_t_person.NEXTVAL, 77532110292);insert into x_t_act_internal(TMP_ID,ID,DT,CLIENT_ID,INVOICE_ID,HIDDEN,AMOUNT,EXTERNAL_ID,PAYMENT_TERM_DT,IS_LOYAL,TYPE) values (s_x_t_act_internal.NEXTVAL, 4321102921,date'2020-01-06',21210000057, 32110292    ,1,  40000.5  ,'43211029211',null, 0,'generic');insert into x_t_act_trans(TMP_ID, ACT_ID, CONSUME_ID, AMOUNT, AMOUNT_NDS, AMOUNT_NSP, NETTING, COMMISSION_TYPE) values (s_x_t_act_trans.NEXTVAL, 4321102921,  5532110292, 40000.5, 6666.75,  0,null, 7);insert into x_t_consume (TMP_ID, ID, PARENT_ORDER_ID) values (s_x_t_consume.NEXTVAL, 5532110292,  9932110292);insert into x_t_order(TMP_ID, ID, SERVICE_ID, SERVICE_ORDER_ID, CLIENT_ID) values (s_x_t_order.NEXTVAL, 9932110292,  7,  7732110292,  532110292 );insert into x_mv_oebs_receipts_2(TMP_ID, INVOICE_EID, SUM, DT, DOC_DATE, COMISS_DATE, PAYMENT_NUMBER, SOURCE_TYPE) values (s_x_mv_oebs_receipts_2.NEXTVAL, 'Б-32110292-1', 20000.25, date'2020-01-31',date'2020-01-31', null, '888532110292' ,'PAYCASH');insert into x_yt_ar_direct_domain_stats (ID,IS_GRAY,DOMAIN,IS_BLACKLIST,SERVICE_ID,COST,BILLING_EXPORT_ID,FROM_DT,TILL_DT,SERVICE_ORDER_ID) values(s_x_yt_ar_direct_domain_stats.NEXTVAL, 0, 'a32110292', 0,7,3330000000,7732110292,  date'2020-01-01',to_date('2020-01-31'||' '||'23:59:59','YYYY-MM-DD HH24:MI:SS'),7732110292);</v>
      </c>
    </row>
    <row r="309" spans="1:73" s="195" customFormat="1" x14ac:dyDescent="0.35">
      <c r="A309" s="127">
        <v>57</v>
      </c>
      <c r="B309" s="178"/>
      <c r="C309" s="42" t="str">
        <f t="shared" si="274"/>
        <v>1210000057</v>
      </c>
      <c r="D309" s="42" t="str">
        <f t="shared" si="275"/>
        <v>1210000057/20</v>
      </c>
      <c r="E309" s="43" t="str">
        <f t="shared" si="297"/>
        <v>2020-01-01</v>
      </c>
      <c r="F309" s="43" t="str">
        <f t="shared" si="276"/>
        <v>2021-01-01</v>
      </c>
      <c r="G309" s="44" t="str">
        <f t="shared" si="277"/>
        <v>21210000057</v>
      </c>
      <c r="H309" s="45">
        <f t="shared" si="298"/>
        <v>2</v>
      </c>
      <c r="I309" s="179">
        <v>3</v>
      </c>
      <c r="J309" s="52">
        <f t="shared" si="305"/>
        <v>32110293</v>
      </c>
      <c r="K309" s="42" t="str">
        <f t="shared" si="308"/>
        <v>Б-32110293-1</v>
      </c>
      <c r="L309" s="43" t="str">
        <f t="shared" si="278"/>
        <v>2020-01-01</v>
      </c>
      <c r="M309" s="104" t="s">
        <v>194</v>
      </c>
      <c r="N309" s="181">
        <f t="shared" si="300"/>
        <v>40000</v>
      </c>
      <c r="O309" s="42" t="s">
        <v>88</v>
      </c>
      <c r="P309" s="179">
        <v>1</v>
      </c>
      <c r="Q309" s="42">
        <v>20</v>
      </c>
      <c r="R309" s="182">
        <f>S309</f>
        <v>7</v>
      </c>
      <c r="S309" s="182">
        <v>7</v>
      </c>
      <c r="T309" s="52" t="str">
        <f t="shared" si="280"/>
        <v>4321102931</v>
      </c>
      <c r="U309" s="183" t="str">
        <f t="shared" si="309"/>
        <v>43211029311</v>
      </c>
      <c r="V309" s="42">
        <v>1</v>
      </c>
      <c r="W309" s="43" t="str">
        <f t="shared" ca="1" si="281"/>
        <v>2020-01-09</v>
      </c>
      <c r="X309" s="42"/>
      <c r="Y309" s="185">
        <v>40000</v>
      </c>
      <c r="Z309" s="185">
        <f t="shared" ref="Z309:Z323" si="311">Y309-(Y309/1.2)</f>
        <v>6666.6666666666642</v>
      </c>
      <c r="AA309" s="42">
        <v>0</v>
      </c>
      <c r="AB309" s="186" t="s">
        <v>89</v>
      </c>
      <c r="AC309" s="185">
        <f t="shared" si="283"/>
        <v>40000</v>
      </c>
      <c r="AD309" s="45">
        <v>0</v>
      </c>
      <c r="AE309" s="52">
        <f t="shared" si="306"/>
        <v>532110293</v>
      </c>
      <c r="AF309" s="187">
        <f t="shared" si="284"/>
        <v>33333.333333333336</v>
      </c>
      <c r="AG309" s="240"/>
      <c r="AH309" s="58">
        <f t="shared" si="302"/>
        <v>33333.333333333336</v>
      </c>
      <c r="AI309" s="60">
        <f t="shared" si="285"/>
        <v>40000</v>
      </c>
      <c r="AJ309" s="49" t="str">
        <f t="shared" si="286"/>
        <v>2020-01-31</v>
      </c>
      <c r="AK309" s="189" t="str">
        <f t="shared" si="287"/>
        <v>888532110293</v>
      </c>
      <c r="AL309" s="45" t="str">
        <f t="shared" si="288"/>
        <v>12100000571</v>
      </c>
      <c r="AM309" s="62"/>
      <c r="AN309" s="62"/>
      <c r="AO309" s="56" t="s">
        <v>89</v>
      </c>
      <c r="AP309" s="56" t="s">
        <v>89</v>
      </c>
      <c r="AQ309" s="45"/>
      <c r="AR309" s="45"/>
      <c r="AS309" s="191" t="str">
        <f t="shared" si="289"/>
        <v>888532110293</v>
      </c>
      <c r="AT309" s="189" t="str">
        <f t="shared" si="290"/>
        <v>5532110293</v>
      </c>
      <c r="AU309" s="183" t="str">
        <f t="shared" si="291"/>
        <v>9932110293</v>
      </c>
      <c r="AV309" s="183">
        <f t="shared" si="292"/>
        <v>7</v>
      </c>
      <c r="AW309" s="183" t="str">
        <f t="shared" si="293"/>
        <v>7732110293</v>
      </c>
      <c r="AX309" s="53" t="str">
        <f t="shared" si="303"/>
        <v>77532110293</v>
      </c>
      <c r="AY309" s="183">
        <v>0</v>
      </c>
      <c r="AZ309" s="183">
        <v>0</v>
      </c>
      <c r="BA309" s="43" t="str">
        <f t="shared" si="294"/>
        <v>2020-01-01</v>
      </c>
      <c r="BB309" s="43" t="str">
        <f t="shared" si="295"/>
        <v>2020-01-31</v>
      </c>
      <c r="BC309" s="192" t="s">
        <v>90</v>
      </c>
      <c r="BD309" s="44" t="str">
        <f t="shared" si="310"/>
        <v>a32110293</v>
      </c>
      <c r="BE309" s="189"/>
      <c r="BF309" s="189"/>
      <c r="BG309" s="186"/>
      <c r="BH309" s="149"/>
      <c r="BI309" s="149"/>
      <c r="BJ309" s="149"/>
      <c r="BK309" s="149"/>
      <c r="BL309" s="149"/>
      <c r="BM309" s="149"/>
      <c r="BN309" s="149"/>
      <c r="BO309" s="243" t="s">
        <v>197</v>
      </c>
      <c r="BP309" s="328">
        <v>1</v>
      </c>
      <c r="BQ309" s="242">
        <f>AF313</f>
        <v>16666.666666666668</v>
      </c>
      <c r="BR309" s="242">
        <f>BQ309*0.13</f>
        <v>2166.666666666667</v>
      </c>
      <c r="BS309" s="242">
        <f>BR309</f>
        <v>2166.666666666667</v>
      </c>
      <c r="BU309" s="357" t="str">
        <f t="shared" ca="1" si="296"/>
        <v>insert into x_t_invoice (TMP_ID,ID,DT, CLIENT_ID,EXTERNAL_ID,CONTRACT_ID,TOTAL_SUM,CURRENCY,DISCOUNT_TYPE,COMMISSION_TYPE,TYPE,LOYAL_CLIENTS,NDS,NDS_PCT,PERSON_ID) values (s_x_t_invoice.NEXTVAL, 32110293, date'2020-01-01',21210000057,'Б-32110293-1',1210000057,40000,'RUR',7,7,'prepayment',0,1,20, 77532110293);insert into x_t_person (TMP_ID,ID) values (s_x_t_person.NEXTVAL, 77532110293);insert into x_t_act_internal(TMP_ID,ID,DT,CLIENT_ID,INVOICE_ID,HIDDEN,AMOUNT,EXTERNAL_ID,PAYMENT_TERM_DT,IS_LOYAL,TYPE) values (s_x_t_act_internal.NEXTVAL, 4321102931,date'2020-01-09',21210000057, 32110293    ,1,  40000  ,'43211029311',null, 0,'generic');insert into x_t_act_trans(TMP_ID, ACT_ID, CONSUME_ID, AMOUNT, AMOUNT_NDS, AMOUNT_NSP, NETTING, COMMISSION_TYPE) values (s_x_t_act_trans.NEXTVAL, 4321102931,  5532110293, 40000, 6666.66666666666,  0,null, 7);insert into x_t_consume (TMP_ID, ID, PARENT_ORDER_ID) values (s_x_t_consume.NEXTVAL, 5532110293,  9932110293);insert into x_t_order(TMP_ID, ID, SERVICE_ID, SERVICE_ORDER_ID, CLIENT_ID) values (s_x_t_order.NEXTVAL, 9932110293,  7,  7732110293,  532110293 );insert into x_mv_oebs_receipts_2(TMP_ID, INVOICE_EID, SUM, DT, DOC_DATE, COMISS_DATE, PAYMENT_NUMBER, SOURCE_TYPE) values (s_x_mv_oebs_receipts_2.NEXTVAL, 'Б-32110293-1', 40000, date'2020-01-31',date'2020-01-31', null, '888532110293' ,'PAYCASH');insert into x_yt_ar_direct_domain_stats (ID,IS_GRAY,DOMAIN,IS_BLACKLIST,SERVICE_ID,COST,BILLING_EXPORT_ID,FROM_DT,TILL_DT,SERVICE_ORDER_ID) values(s_x_yt_ar_direct_domain_stats.NEXTVAL, 0, 'a32110293', 0,7,3330000000,7732110293,  date'2020-01-01',to_date('2020-01-31'||' '||'23:59:59','YYYY-MM-DD HH24:MI:SS'),7732110293);</v>
      </c>
    </row>
    <row r="310" spans="1:73" s="195" customFormat="1" x14ac:dyDescent="0.35">
      <c r="A310" s="127">
        <v>57</v>
      </c>
      <c r="B310" s="178"/>
      <c r="C310" s="42" t="str">
        <f t="shared" si="274"/>
        <v>1210000057</v>
      </c>
      <c r="D310" s="42" t="str">
        <f t="shared" si="275"/>
        <v>1210000057/20</v>
      </c>
      <c r="E310" s="43" t="str">
        <f t="shared" si="297"/>
        <v>2020-01-01</v>
      </c>
      <c r="F310" s="43" t="str">
        <f t="shared" si="276"/>
        <v>2021-01-01</v>
      </c>
      <c r="G310" s="44" t="str">
        <f t="shared" si="277"/>
        <v>21210000057</v>
      </c>
      <c r="H310" s="45">
        <f t="shared" si="298"/>
        <v>2</v>
      </c>
      <c r="I310" s="179">
        <v>3</v>
      </c>
      <c r="J310" s="180">
        <f t="shared" si="305"/>
        <v>32110294</v>
      </c>
      <c r="K310" s="42" t="str">
        <f t="shared" si="308"/>
        <v>Б-32110294-1</v>
      </c>
      <c r="L310" s="43" t="str">
        <f t="shared" si="278"/>
        <v>2020-01-01</v>
      </c>
      <c r="M310" s="104" t="s">
        <v>194</v>
      </c>
      <c r="N310" s="181">
        <f t="shared" si="300"/>
        <v>30000</v>
      </c>
      <c r="O310" s="42" t="s">
        <v>88</v>
      </c>
      <c r="P310" s="179">
        <v>1</v>
      </c>
      <c r="Q310" s="42">
        <v>20</v>
      </c>
      <c r="R310" s="182">
        <f>S310</f>
        <v>7</v>
      </c>
      <c r="S310" s="182">
        <v>7</v>
      </c>
      <c r="T310" s="52" t="str">
        <f t="shared" si="280"/>
        <v>4321102941</v>
      </c>
      <c r="U310" s="183" t="str">
        <f t="shared" si="309"/>
        <v>43211029411</v>
      </c>
      <c r="V310" s="42">
        <v>1</v>
      </c>
      <c r="W310" s="43" t="str">
        <f t="shared" ca="1" si="281"/>
        <v>2020-01-05</v>
      </c>
      <c r="X310" s="42"/>
      <c r="Y310" s="185">
        <v>30000</v>
      </c>
      <c r="Z310" s="185">
        <f t="shared" si="311"/>
        <v>5000</v>
      </c>
      <c r="AA310" s="42">
        <v>0</v>
      </c>
      <c r="AB310" s="186" t="s">
        <v>89</v>
      </c>
      <c r="AC310" s="185">
        <f t="shared" si="283"/>
        <v>30000</v>
      </c>
      <c r="AD310" s="45">
        <v>0</v>
      </c>
      <c r="AE310" s="52">
        <f t="shared" si="306"/>
        <v>532110294</v>
      </c>
      <c r="AF310" s="187">
        <f t="shared" si="284"/>
        <v>25000</v>
      </c>
      <c r="AG310" s="240"/>
      <c r="AH310" s="58">
        <f t="shared" si="302"/>
        <v>25000</v>
      </c>
      <c r="AI310" s="60">
        <f t="shared" si="285"/>
        <v>30000</v>
      </c>
      <c r="AJ310" s="49" t="str">
        <f t="shared" si="286"/>
        <v>2020-01-31</v>
      </c>
      <c r="AK310" s="189" t="str">
        <f t="shared" si="287"/>
        <v>888532110294</v>
      </c>
      <c r="AL310" s="45" t="str">
        <f t="shared" si="288"/>
        <v>12100000571</v>
      </c>
      <c r="AM310" s="62"/>
      <c r="AN310" s="62"/>
      <c r="AO310" s="56" t="s">
        <v>89</v>
      </c>
      <c r="AP310" s="56" t="s">
        <v>89</v>
      </c>
      <c r="AQ310" s="45"/>
      <c r="AR310" s="45"/>
      <c r="AS310" s="191" t="str">
        <f t="shared" si="289"/>
        <v>888532110294</v>
      </c>
      <c r="AT310" s="189" t="str">
        <f t="shared" si="290"/>
        <v>5532110294</v>
      </c>
      <c r="AU310" s="183" t="str">
        <f t="shared" si="291"/>
        <v>9932110294</v>
      </c>
      <c r="AV310" s="183">
        <f t="shared" si="292"/>
        <v>7</v>
      </c>
      <c r="AW310" s="183" t="str">
        <f t="shared" si="293"/>
        <v>7732110294</v>
      </c>
      <c r="AX310" s="53" t="str">
        <f t="shared" si="303"/>
        <v>77532110294</v>
      </c>
      <c r="AY310" s="183">
        <v>0</v>
      </c>
      <c r="AZ310" s="183">
        <v>0</v>
      </c>
      <c r="BA310" s="43" t="str">
        <f t="shared" si="294"/>
        <v>2020-01-01</v>
      </c>
      <c r="BB310" s="43" t="str">
        <f t="shared" si="295"/>
        <v>2020-01-31</v>
      </c>
      <c r="BC310" s="192" t="s">
        <v>90</v>
      </c>
      <c r="BD310" s="44" t="str">
        <f t="shared" si="310"/>
        <v>a32110294</v>
      </c>
      <c r="BE310" s="189"/>
      <c r="BF310" s="189"/>
      <c r="BG310" s="186"/>
      <c r="BH310" s="254"/>
      <c r="BI310" s="254"/>
      <c r="BJ310" s="254"/>
      <c r="BK310" s="254"/>
      <c r="BL310" s="149"/>
      <c r="BM310" s="149"/>
      <c r="BN310" s="149"/>
      <c r="BO310" s="330"/>
      <c r="BP310" s="328">
        <v>37</v>
      </c>
      <c r="BQ310" s="242">
        <f>AF314</f>
        <v>25000</v>
      </c>
      <c r="BR310" s="242">
        <f>BQ310*0.13</f>
        <v>3250</v>
      </c>
      <c r="BS310" s="242">
        <f>BR310</f>
        <v>3250</v>
      </c>
      <c r="BU310" s="357" t="str">
        <f t="shared" ca="1" si="296"/>
        <v>insert into x_t_invoice (TMP_ID,ID,DT, CLIENT_ID,EXTERNAL_ID,CONTRACT_ID,TOTAL_SUM,CURRENCY,DISCOUNT_TYPE,COMMISSION_TYPE,TYPE,LOYAL_CLIENTS,NDS,NDS_PCT,PERSON_ID) values (s_x_t_invoice.NEXTVAL, 32110294, date'2020-01-01',21210000057,'Б-32110294-1',1210000057,30000,'RUR',7,7,'prepayment',0,1,20, 77532110294);insert into x_t_person (TMP_ID,ID) values (s_x_t_person.NEXTVAL, 77532110294);insert into x_t_act_internal(TMP_ID,ID,DT,CLIENT_ID,INVOICE_ID,HIDDEN,AMOUNT,EXTERNAL_ID,PAYMENT_TERM_DT,IS_LOYAL,TYPE) values (s_x_t_act_internal.NEXTVAL, 4321102941,date'2020-01-05',21210000057, 32110294    ,1,  30000  ,'43211029411',null, 0,'generic');insert into x_t_act_trans(TMP_ID, ACT_ID, CONSUME_ID, AMOUNT, AMOUNT_NDS, AMOUNT_NSP, NETTING, COMMISSION_TYPE) values (s_x_t_act_trans.NEXTVAL, 4321102941,  5532110294, 30000, 5000,  0,null, 7);insert into x_t_consume (TMP_ID, ID, PARENT_ORDER_ID) values (s_x_t_consume.NEXTVAL, 5532110294,  9932110294);insert into x_t_order(TMP_ID, ID, SERVICE_ID, SERVICE_ORDER_ID, CLIENT_ID) values (s_x_t_order.NEXTVAL, 9932110294,  7,  7732110294,  532110294 );insert into x_mv_oebs_receipts_2(TMP_ID, INVOICE_EID, SUM, DT, DOC_DATE, COMISS_DATE, PAYMENT_NUMBER, SOURCE_TYPE) values (s_x_mv_oebs_receipts_2.NEXTVAL, 'Б-32110294-1', 30000, date'2020-01-31',date'2020-01-31', null, '888532110294' ,'PAYCASH');insert into x_yt_ar_direct_domain_stats (ID,IS_GRAY,DOMAIN,IS_BLACKLIST,SERVICE_ID,COST,BILLING_EXPORT_ID,FROM_DT,TILL_DT,SERVICE_ORDER_ID) values(s_x_yt_ar_direct_domain_stats.NEXTVAL, 0, 'a32110294', 0,7,3330000000,7732110294,  date'2020-01-01',to_date('2020-01-31'||' '||'23:59:59','YYYY-MM-DD HH24:MI:SS'),7732110294);</v>
      </c>
    </row>
    <row r="311" spans="1:73" s="195" customFormat="1" x14ac:dyDescent="0.35">
      <c r="A311" s="127">
        <v>57</v>
      </c>
      <c r="B311" s="178"/>
      <c r="C311" s="42" t="str">
        <f t="shared" si="274"/>
        <v>1210000057</v>
      </c>
      <c r="D311" s="42" t="str">
        <f t="shared" si="275"/>
        <v>1210000057/20</v>
      </c>
      <c r="E311" s="43" t="str">
        <f t="shared" si="297"/>
        <v>2020-01-01</v>
      </c>
      <c r="F311" s="43" t="str">
        <f t="shared" si="276"/>
        <v>2021-01-01</v>
      </c>
      <c r="G311" s="44" t="str">
        <f t="shared" si="277"/>
        <v>21210000057</v>
      </c>
      <c r="H311" s="45">
        <f t="shared" si="298"/>
        <v>2</v>
      </c>
      <c r="I311" s="179">
        <v>3</v>
      </c>
      <c r="J311" s="180">
        <f t="shared" si="305"/>
        <v>32110295</v>
      </c>
      <c r="K311" s="42" t="str">
        <f t="shared" si="308"/>
        <v>Б-32110295-1</v>
      </c>
      <c r="L311" s="43" t="str">
        <f t="shared" si="278"/>
        <v>2020-01-01</v>
      </c>
      <c r="M311" s="104" t="s">
        <v>194</v>
      </c>
      <c r="N311" s="181">
        <f t="shared" si="300"/>
        <v>40000</v>
      </c>
      <c r="O311" s="42" t="s">
        <v>88</v>
      </c>
      <c r="P311" s="179">
        <v>1</v>
      </c>
      <c r="Q311" s="42">
        <v>20</v>
      </c>
      <c r="R311" s="182">
        <f>S311</f>
        <v>7</v>
      </c>
      <c r="S311" s="182">
        <v>7</v>
      </c>
      <c r="T311" s="52" t="str">
        <f t="shared" si="280"/>
        <v>4321102951</v>
      </c>
      <c r="U311" s="183" t="str">
        <f t="shared" si="309"/>
        <v>43211029511</v>
      </c>
      <c r="V311" s="42">
        <v>1</v>
      </c>
      <c r="W311" s="43" t="str">
        <f t="shared" ca="1" si="281"/>
        <v>2020-01-03</v>
      </c>
      <c r="X311" s="42"/>
      <c r="Y311" s="185">
        <v>40000</v>
      </c>
      <c r="Z311" s="185">
        <f t="shared" si="311"/>
        <v>6666.6666666666642</v>
      </c>
      <c r="AA311" s="42">
        <v>0</v>
      </c>
      <c r="AB311" s="186" t="s">
        <v>89</v>
      </c>
      <c r="AC311" s="185">
        <f t="shared" si="283"/>
        <v>40000</v>
      </c>
      <c r="AD311" s="45">
        <v>0</v>
      </c>
      <c r="AE311" s="52">
        <f t="shared" si="306"/>
        <v>532110295</v>
      </c>
      <c r="AF311" s="187">
        <f t="shared" si="284"/>
        <v>33333.333333333336</v>
      </c>
      <c r="AG311" s="240"/>
      <c r="AH311" s="58">
        <f t="shared" si="302"/>
        <v>33333.333333333336</v>
      </c>
      <c r="AI311" s="60">
        <f t="shared" si="285"/>
        <v>40000</v>
      </c>
      <c r="AJ311" s="49" t="str">
        <f t="shared" si="286"/>
        <v>2020-01-31</v>
      </c>
      <c r="AK311" s="189" t="str">
        <f t="shared" si="287"/>
        <v>888532110295</v>
      </c>
      <c r="AL311" s="45" t="str">
        <f t="shared" si="288"/>
        <v>12100000571</v>
      </c>
      <c r="AM311" s="62"/>
      <c r="AN311" s="62"/>
      <c r="AO311" s="56" t="s">
        <v>89</v>
      </c>
      <c r="AP311" s="56" t="s">
        <v>89</v>
      </c>
      <c r="AQ311" s="45"/>
      <c r="AR311" s="45"/>
      <c r="AS311" s="191" t="str">
        <f t="shared" si="289"/>
        <v>888532110295</v>
      </c>
      <c r="AT311" s="189" t="str">
        <f t="shared" si="290"/>
        <v>5532110295</v>
      </c>
      <c r="AU311" s="183" t="str">
        <f t="shared" si="291"/>
        <v>9932110295</v>
      </c>
      <c r="AV311" s="183">
        <f t="shared" si="292"/>
        <v>7</v>
      </c>
      <c r="AW311" s="183" t="str">
        <f t="shared" si="293"/>
        <v>7732110295</v>
      </c>
      <c r="AX311" s="53" t="str">
        <f t="shared" si="303"/>
        <v>77532110295</v>
      </c>
      <c r="AY311" s="183">
        <v>0</v>
      </c>
      <c r="AZ311" s="183">
        <v>0</v>
      </c>
      <c r="BA311" s="43" t="str">
        <f t="shared" si="294"/>
        <v>2020-01-01</v>
      </c>
      <c r="BB311" s="43" t="str">
        <f t="shared" si="295"/>
        <v>2020-01-31</v>
      </c>
      <c r="BC311" s="192" t="s">
        <v>90</v>
      </c>
      <c r="BD311" s="44" t="str">
        <f t="shared" si="310"/>
        <v>a32110295</v>
      </c>
      <c r="BE311" s="189"/>
      <c r="BF311" s="189"/>
      <c r="BG311" s="186"/>
      <c r="BH311" s="149"/>
      <c r="BI311" s="149"/>
      <c r="BJ311" s="149"/>
      <c r="BK311" s="149"/>
      <c r="BL311" s="149"/>
      <c r="BM311" s="149"/>
      <c r="BN311" s="149"/>
      <c r="BO311" s="247">
        <f>SUM(AF308:AF314)</f>
        <v>200833.75000000003</v>
      </c>
      <c r="BP311" s="328"/>
      <c r="BQ311" s="242"/>
      <c r="BR311" s="242"/>
      <c r="BS311" s="242"/>
      <c r="BU311" s="357" t="str">
        <f t="shared" ca="1" si="296"/>
        <v>insert into x_t_invoice (TMP_ID,ID,DT, CLIENT_ID,EXTERNAL_ID,CONTRACT_ID,TOTAL_SUM,CURRENCY,DISCOUNT_TYPE,COMMISSION_TYPE,TYPE,LOYAL_CLIENTS,NDS,NDS_PCT,PERSON_ID) values (s_x_t_invoice.NEXTVAL, 32110295, date'2020-01-01',21210000057,'Б-32110295-1',1210000057,40000,'RUR',7,7,'prepayment',0,1,20, 77532110295);insert into x_t_person (TMP_ID,ID) values (s_x_t_person.NEXTVAL, 77532110295);insert into x_t_act_internal(TMP_ID,ID,DT,CLIENT_ID,INVOICE_ID,HIDDEN,AMOUNT,EXTERNAL_ID,PAYMENT_TERM_DT,IS_LOYAL,TYPE) values (s_x_t_act_internal.NEXTVAL, 4321102951,date'2020-01-03',21210000057, 32110295    ,1,  40000  ,'43211029511',null, 0,'generic');insert into x_t_act_trans(TMP_ID, ACT_ID, CONSUME_ID, AMOUNT, AMOUNT_NDS, AMOUNT_NSP, NETTING, COMMISSION_TYPE) values (s_x_t_act_trans.NEXTVAL, 4321102951,  5532110295, 40000, 6666.66666666666,  0,null, 7);insert into x_t_consume (TMP_ID, ID, PARENT_ORDER_ID) values (s_x_t_consume.NEXTVAL, 5532110295,  9932110295);insert into x_t_order(TMP_ID, ID, SERVICE_ID, SERVICE_ORDER_ID, CLIENT_ID) values (s_x_t_order.NEXTVAL, 9932110295,  7,  7732110295,  532110295 );insert into x_mv_oebs_receipts_2(TMP_ID, INVOICE_EID, SUM, DT, DOC_DATE, COMISS_DATE, PAYMENT_NUMBER, SOURCE_TYPE) values (s_x_mv_oebs_receipts_2.NEXTVAL, 'Б-32110295-1', 40000, date'2020-01-31',date'2020-01-31', null, '888532110295' ,'PAYCASH');insert into x_yt_ar_direct_domain_stats (ID,IS_GRAY,DOMAIN,IS_BLACKLIST,SERVICE_ID,COST,BILLING_EXPORT_ID,FROM_DT,TILL_DT,SERVICE_ORDER_ID) values(s_x_yt_ar_direct_domain_stats.NEXTVAL, 0, 'a32110295', 0,7,3330000000,7732110295,  date'2020-01-01',to_date('2020-01-31'||' '||'23:59:59','YYYY-MM-DD HH24:MI:SS'),7732110295);</v>
      </c>
    </row>
    <row r="312" spans="1:73" s="195" customFormat="1" x14ac:dyDescent="0.35">
      <c r="A312" s="127">
        <v>57</v>
      </c>
      <c r="B312" s="178"/>
      <c r="C312" s="42" t="str">
        <f t="shared" si="274"/>
        <v>1210000057</v>
      </c>
      <c r="D312" s="42" t="str">
        <f t="shared" si="275"/>
        <v>1210000057/20</v>
      </c>
      <c r="E312" s="43" t="str">
        <f t="shared" si="297"/>
        <v>2020-01-01</v>
      </c>
      <c r="F312" s="43" t="str">
        <f t="shared" si="276"/>
        <v>2021-01-01</v>
      </c>
      <c r="G312" s="44" t="str">
        <f t="shared" si="277"/>
        <v>21210000057</v>
      </c>
      <c r="H312" s="45">
        <f t="shared" si="298"/>
        <v>2</v>
      </c>
      <c r="I312" s="179">
        <v>3</v>
      </c>
      <c r="J312" s="180">
        <f t="shared" si="305"/>
        <v>32110296</v>
      </c>
      <c r="K312" s="42" t="str">
        <f t="shared" si="308"/>
        <v>Б-32110296-1</v>
      </c>
      <c r="L312" s="43" t="str">
        <f t="shared" si="278"/>
        <v>2020-01-01</v>
      </c>
      <c r="M312" s="104" t="s">
        <v>194</v>
      </c>
      <c r="N312" s="181">
        <f t="shared" si="300"/>
        <v>41000</v>
      </c>
      <c r="O312" s="42" t="s">
        <v>88</v>
      </c>
      <c r="P312" s="179">
        <v>1</v>
      </c>
      <c r="Q312" s="42">
        <v>20</v>
      </c>
      <c r="R312" s="182">
        <f>S312</f>
        <v>7</v>
      </c>
      <c r="S312" s="182">
        <v>7</v>
      </c>
      <c r="T312" s="52" t="str">
        <f t="shared" si="280"/>
        <v>4321102961</v>
      </c>
      <c r="U312" s="183" t="str">
        <f t="shared" si="309"/>
        <v>43211029611</v>
      </c>
      <c r="V312" s="42">
        <v>1</v>
      </c>
      <c r="W312" s="43" t="str">
        <f t="shared" ca="1" si="281"/>
        <v>2020-01-03</v>
      </c>
      <c r="X312" s="42"/>
      <c r="Y312" s="185">
        <v>41000</v>
      </c>
      <c r="Z312" s="185">
        <f t="shared" si="311"/>
        <v>6833.3333333333285</v>
      </c>
      <c r="AA312" s="42">
        <v>0</v>
      </c>
      <c r="AB312" s="186" t="s">
        <v>89</v>
      </c>
      <c r="AC312" s="185">
        <f t="shared" si="283"/>
        <v>41000</v>
      </c>
      <c r="AD312" s="45">
        <v>0</v>
      </c>
      <c r="AE312" s="52">
        <f t="shared" si="306"/>
        <v>532110296</v>
      </c>
      <c r="AF312" s="187">
        <f t="shared" si="284"/>
        <v>34166.666666666672</v>
      </c>
      <c r="AG312" s="240"/>
      <c r="AH312" s="58">
        <f t="shared" si="302"/>
        <v>34166.666666666672</v>
      </c>
      <c r="AI312" s="60">
        <f t="shared" si="285"/>
        <v>41000</v>
      </c>
      <c r="AJ312" s="49" t="str">
        <f t="shared" si="286"/>
        <v>2020-01-31</v>
      </c>
      <c r="AK312" s="189" t="str">
        <f t="shared" si="287"/>
        <v>888532110296</v>
      </c>
      <c r="AL312" s="45" t="str">
        <f t="shared" si="288"/>
        <v>12100000571</v>
      </c>
      <c r="AM312" s="62"/>
      <c r="AN312" s="62"/>
      <c r="AO312" s="56" t="s">
        <v>89</v>
      </c>
      <c r="AP312" s="56" t="s">
        <v>89</v>
      </c>
      <c r="AQ312" s="45"/>
      <c r="AR312" s="45"/>
      <c r="AS312" s="191" t="str">
        <f t="shared" si="289"/>
        <v>888532110296</v>
      </c>
      <c r="AT312" s="189" t="str">
        <f t="shared" si="290"/>
        <v>5532110296</v>
      </c>
      <c r="AU312" s="183" t="str">
        <f t="shared" si="291"/>
        <v>9932110296</v>
      </c>
      <c r="AV312" s="183">
        <f t="shared" si="292"/>
        <v>7</v>
      </c>
      <c r="AW312" s="183" t="str">
        <f t="shared" si="293"/>
        <v>7732110296</v>
      </c>
      <c r="AX312" s="53" t="str">
        <f t="shared" si="303"/>
        <v>77532110296</v>
      </c>
      <c r="AY312" s="183">
        <v>0</v>
      </c>
      <c r="AZ312" s="183">
        <v>0</v>
      </c>
      <c r="BA312" s="43" t="str">
        <f t="shared" si="294"/>
        <v>2020-01-01</v>
      </c>
      <c r="BB312" s="43" t="str">
        <f t="shared" si="295"/>
        <v>2020-01-31</v>
      </c>
      <c r="BC312" s="192" t="s">
        <v>90</v>
      </c>
      <c r="BD312" s="44" t="str">
        <f t="shared" si="310"/>
        <v>a32110296</v>
      </c>
      <c r="BE312" s="189"/>
      <c r="BF312" s="189"/>
      <c r="BG312" s="186"/>
      <c r="BH312" s="149"/>
      <c r="BI312" s="149"/>
      <c r="BJ312" s="149"/>
      <c r="BK312" s="149"/>
      <c r="BL312" s="149"/>
      <c r="BM312" s="149"/>
      <c r="BN312" s="149"/>
      <c r="BO312" s="247"/>
      <c r="BP312" s="328"/>
      <c r="BQ312" s="242"/>
      <c r="BR312" s="242"/>
      <c r="BS312" s="242"/>
      <c r="BU312" s="357" t="str">
        <f t="shared" ca="1" si="296"/>
        <v>insert into x_t_invoice (TMP_ID,ID,DT, CLIENT_ID,EXTERNAL_ID,CONTRACT_ID,TOTAL_SUM,CURRENCY,DISCOUNT_TYPE,COMMISSION_TYPE,TYPE,LOYAL_CLIENTS,NDS,NDS_PCT,PERSON_ID) values (s_x_t_invoice.NEXTVAL, 32110296, date'2020-01-01',21210000057,'Б-32110296-1',1210000057,41000,'RUR',7,7,'prepayment',0,1,20, 77532110296);insert into x_t_person (TMP_ID,ID) values (s_x_t_person.NEXTVAL, 77532110296);insert into x_t_act_internal(TMP_ID,ID,DT,CLIENT_ID,INVOICE_ID,HIDDEN,AMOUNT,EXTERNAL_ID,PAYMENT_TERM_DT,IS_LOYAL,TYPE) values (s_x_t_act_internal.NEXTVAL, 4321102961,date'2020-01-03',21210000057, 32110296    ,1,  41000  ,'43211029611',null, 0,'generic');insert into x_t_act_trans(TMP_ID, ACT_ID, CONSUME_ID, AMOUNT, AMOUNT_NDS, AMOUNT_NSP, NETTING, COMMISSION_TYPE) values (s_x_t_act_trans.NEXTVAL, 4321102961,  5532110296, 41000, 6833.33333333333,  0,null, 7);insert into x_t_consume (TMP_ID, ID, PARENT_ORDER_ID) values (s_x_t_consume.NEXTVAL, 5532110296,  9932110296);insert into x_t_order(TMP_ID, ID, SERVICE_ID, SERVICE_ORDER_ID, CLIENT_ID) values (s_x_t_order.NEXTVAL, 9932110296,  7,  7732110296,  532110296 );insert into x_mv_oebs_receipts_2(TMP_ID, INVOICE_EID, SUM, DT, DOC_DATE, COMISS_DATE, PAYMENT_NUMBER, SOURCE_TYPE) values (s_x_mv_oebs_receipts_2.NEXTVAL, 'Б-32110296-1', 41000, date'2020-01-31',date'2020-01-31', null, '888532110296' ,'PAYCASH');insert into x_yt_ar_direct_domain_stats (ID,IS_GRAY,DOMAIN,IS_BLACKLIST,SERVICE_ID,COST,BILLING_EXPORT_ID,FROM_DT,TILL_DT,SERVICE_ORDER_ID) values(s_x_yt_ar_direct_domain_stats.NEXTVAL, 0, 'a32110296', 0,7,3330000000,7732110296,  date'2020-01-01',to_date('2020-01-31'||' '||'23:59:59','YYYY-MM-DD HH24:MI:SS'),7732110296);</v>
      </c>
    </row>
    <row r="313" spans="1:73" s="195" customFormat="1" x14ac:dyDescent="0.35">
      <c r="A313" s="127">
        <v>57</v>
      </c>
      <c r="B313" s="178"/>
      <c r="C313" s="42" t="str">
        <f t="shared" si="274"/>
        <v>1210000057</v>
      </c>
      <c r="D313" s="42" t="str">
        <f t="shared" si="275"/>
        <v>1210000057/20</v>
      </c>
      <c r="E313" s="43" t="str">
        <f t="shared" si="297"/>
        <v>2020-01-01</v>
      </c>
      <c r="F313" s="43" t="str">
        <f t="shared" si="276"/>
        <v>2021-01-01</v>
      </c>
      <c r="G313" s="44" t="str">
        <f t="shared" si="277"/>
        <v>21210000057</v>
      </c>
      <c r="H313" s="45">
        <f t="shared" si="298"/>
        <v>2</v>
      </c>
      <c r="I313" s="179">
        <v>3</v>
      </c>
      <c r="J313" s="180">
        <f t="shared" si="305"/>
        <v>32110297</v>
      </c>
      <c r="K313" s="42" t="str">
        <f t="shared" si="308"/>
        <v>Б-32110297-1</v>
      </c>
      <c r="L313" s="43" t="str">
        <f t="shared" si="278"/>
        <v>2020-01-01</v>
      </c>
      <c r="M313" s="104" t="s">
        <v>194</v>
      </c>
      <c r="N313" s="181">
        <f t="shared" si="300"/>
        <v>20000</v>
      </c>
      <c r="O313" s="42" t="s">
        <v>88</v>
      </c>
      <c r="P313" s="179">
        <v>1</v>
      </c>
      <c r="Q313" s="42">
        <v>20</v>
      </c>
      <c r="R313" s="198">
        <v>1</v>
      </c>
      <c r="S313" s="198">
        <v>1</v>
      </c>
      <c r="T313" s="52" t="str">
        <f t="shared" si="280"/>
        <v>4321102971</v>
      </c>
      <c r="U313" s="183" t="str">
        <f t="shared" si="309"/>
        <v>43211029711</v>
      </c>
      <c r="V313" s="42">
        <v>1</v>
      </c>
      <c r="W313" s="43" t="str">
        <f t="shared" ca="1" si="281"/>
        <v>2020-01-07</v>
      </c>
      <c r="X313" s="42"/>
      <c r="Y313" s="185">
        <v>20000</v>
      </c>
      <c r="Z313" s="185">
        <f t="shared" si="311"/>
        <v>3333.3333333333321</v>
      </c>
      <c r="AA313" s="42">
        <v>0</v>
      </c>
      <c r="AB313" s="186" t="s">
        <v>89</v>
      </c>
      <c r="AC313" s="185">
        <f t="shared" si="283"/>
        <v>20000</v>
      </c>
      <c r="AD313" s="45">
        <v>0</v>
      </c>
      <c r="AE313" s="52">
        <f t="shared" si="306"/>
        <v>532110297</v>
      </c>
      <c r="AF313" s="187">
        <f t="shared" si="284"/>
        <v>16666.666666666668</v>
      </c>
      <c r="AG313" s="252">
        <f>SUM(AF308:AF314)</f>
        <v>200833.75000000003</v>
      </c>
      <c r="AH313" s="58">
        <f t="shared" si="302"/>
        <v>8333.3333333333339</v>
      </c>
      <c r="AI313" s="307">
        <f>Y313/2</f>
        <v>10000</v>
      </c>
      <c r="AJ313" s="49" t="str">
        <f t="shared" si="286"/>
        <v>2020-01-31</v>
      </c>
      <c r="AK313" s="189" t="str">
        <f t="shared" si="287"/>
        <v>888532110297</v>
      </c>
      <c r="AL313" s="45" t="str">
        <f t="shared" si="288"/>
        <v>12100000571</v>
      </c>
      <c r="AM313" s="62"/>
      <c r="AN313" s="62"/>
      <c r="AO313" s="56" t="s">
        <v>89</v>
      </c>
      <c r="AP313" s="56" t="s">
        <v>89</v>
      </c>
      <c r="AQ313" s="45"/>
      <c r="AR313" s="45"/>
      <c r="AS313" s="191" t="str">
        <f t="shared" si="289"/>
        <v>888532110297</v>
      </c>
      <c r="AT313" s="189" t="str">
        <f t="shared" si="290"/>
        <v>5532110297</v>
      </c>
      <c r="AU313" s="183" t="str">
        <f t="shared" si="291"/>
        <v>9932110297</v>
      </c>
      <c r="AV313" s="183">
        <f t="shared" si="292"/>
        <v>1</v>
      </c>
      <c r="AW313" s="183" t="str">
        <f t="shared" si="293"/>
        <v>7732110297</v>
      </c>
      <c r="AX313" s="53" t="str">
        <f t="shared" si="303"/>
        <v>77532110297</v>
      </c>
      <c r="AY313" s="183">
        <v>0</v>
      </c>
      <c r="AZ313" s="183">
        <v>0</v>
      </c>
      <c r="BA313" s="43" t="str">
        <f t="shared" si="294"/>
        <v>2020-01-01</v>
      </c>
      <c r="BB313" s="43" t="str">
        <f t="shared" si="295"/>
        <v>2020-01-31</v>
      </c>
      <c r="BC313" s="192" t="s">
        <v>90</v>
      </c>
      <c r="BD313" s="44" t="str">
        <f t="shared" si="310"/>
        <v>a32110297</v>
      </c>
      <c r="BE313" s="189"/>
      <c r="BF313" s="189"/>
      <c r="BG313" s="186"/>
      <c r="BH313" s="149"/>
      <c r="BI313" s="149"/>
      <c r="BJ313" s="149"/>
      <c r="BK313" s="149"/>
      <c r="BL313" s="149"/>
      <c r="BM313" s="149"/>
      <c r="BN313" s="149"/>
      <c r="BO313" s="243"/>
      <c r="BP313" s="328"/>
      <c r="BQ313" s="242"/>
      <c r="BR313" s="242"/>
      <c r="BS313" s="242"/>
      <c r="BU313" s="357" t="str">
        <f t="shared" ca="1" si="296"/>
        <v>insert into x_t_invoice (TMP_ID,ID,DT, CLIENT_ID,EXTERNAL_ID,CONTRACT_ID,TOTAL_SUM,CURRENCY,DISCOUNT_TYPE,COMMISSION_TYPE,TYPE,LOYAL_CLIENTS,NDS,NDS_PCT,PERSON_ID) values (s_x_t_invoice.NEXTVAL, 32110297, date'2020-01-01',21210000057,'Б-32110297-1',1210000057,20000,'RUR',1,1,'prepayment',0,1,20, 77532110297);insert into x_t_person (TMP_ID,ID) values (s_x_t_person.NEXTVAL, 77532110297);insert into x_t_act_internal(TMP_ID,ID,DT,CLIENT_ID,INVOICE_ID,HIDDEN,AMOUNT,EXTERNAL_ID,PAYMENT_TERM_DT,IS_LOYAL,TYPE) values (s_x_t_act_internal.NEXTVAL, 4321102971,date'2020-01-07',21210000057, 32110297    ,1,  20000  ,'43211029711',null, 0,'generic');insert into x_t_act_trans(TMP_ID, ACT_ID, CONSUME_ID, AMOUNT, AMOUNT_NDS, AMOUNT_NSP, NETTING, COMMISSION_TYPE) values (s_x_t_act_trans.NEXTVAL, 4321102971,  5532110297, 20000, 3333.33333333333,  0,null, 1);insert into x_t_consume (TMP_ID, ID, PARENT_ORDER_ID) values (s_x_t_consume.NEXTVAL, 5532110297,  9932110297);insert into x_t_order(TMP_ID, ID, SERVICE_ID, SERVICE_ORDER_ID, CLIENT_ID) values (s_x_t_order.NEXTVAL, 9932110297,  1,  7732110297,  532110297 );insert into x_mv_oebs_receipts_2(TMP_ID, INVOICE_EID, SUM, DT, DOC_DATE, COMISS_DATE, PAYMENT_NUMBER, SOURCE_TYPE) values (s_x_mv_oebs_receipts_2.NEXTVAL, 'Б-32110297-1', 10000, date'2020-01-31',date'2020-01-31', null, '888532110297' ,'PAYCASH');insert into x_yt_ar_direct_domain_stats (ID,IS_GRAY,DOMAIN,IS_BLACKLIST,SERVICE_ID,COST,BILLING_EXPORT_ID,FROM_DT,TILL_DT,SERVICE_ORDER_ID) values(s_x_yt_ar_direct_domain_stats.NEXTVAL, 0, 'a32110297', 0,1,3330000000,7732110297,  date'2020-01-01',to_date('2020-01-31'||' '||'23:59:59','YYYY-MM-DD HH24:MI:SS'),7732110297);</v>
      </c>
    </row>
    <row r="314" spans="1:73" s="215" customFormat="1" ht="15" thickBot="1" x14ac:dyDescent="0.4">
      <c r="A314" s="152">
        <v>57</v>
      </c>
      <c r="B314" s="199"/>
      <c r="C314" s="76" t="str">
        <f t="shared" si="274"/>
        <v>1210000057</v>
      </c>
      <c r="D314" s="76" t="str">
        <f t="shared" si="275"/>
        <v>1210000057/20</v>
      </c>
      <c r="E314" s="77" t="str">
        <f t="shared" si="297"/>
        <v>2020-01-01</v>
      </c>
      <c r="F314" s="77" t="str">
        <f t="shared" si="276"/>
        <v>2021-01-01</v>
      </c>
      <c r="G314" s="78" t="str">
        <f t="shared" si="277"/>
        <v>21210000057</v>
      </c>
      <c r="H314" s="79">
        <f t="shared" si="298"/>
        <v>2</v>
      </c>
      <c r="I314" s="200">
        <v>3</v>
      </c>
      <c r="J314" s="201">
        <f t="shared" si="305"/>
        <v>32110298</v>
      </c>
      <c r="K314" s="76" t="str">
        <f t="shared" si="308"/>
        <v>Б-32110298-1</v>
      </c>
      <c r="L314" s="77" t="str">
        <f t="shared" si="278"/>
        <v>2020-01-01</v>
      </c>
      <c r="M314" s="85" t="s">
        <v>194</v>
      </c>
      <c r="N314" s="202">
        <f t="shared" si="300"/>
        <v>30000</v>
      </c>
      <c r="O314" s="76" t="s">
        <v>88</v>
      </c>
      <c r="P314" s="200">
        <v>1</v>
      </c>
      <c r="Q314" s="76">
        <v>20</v>
      </c>
      <c r="R314" s="201">
        <v>37</v>
      </c>
      <c r="S314" s="201">
        <v>37</v>
      </c>
      <c r="T314" s="81" t="str">
        <f t="shared" si="280"/>
        <v>4321102981</v>
      </c>
      <c r="U314" s="203" t="str">
        <f t="shared" si="309"/>
        <v>43211029811</v>
      </c>
      <c r="V314" s="76">
        <v>1</v>
      </c>
      <c r="W314" s="77" t="str">
        <f t="shared" ca="1" si="281"/>
        <v>2020-01-04</v>
      </c>
      <c r="X314" s="76"/>
      <c r="Y314" s="205">
        <v>30000</v>
      </c>
      <c r="Z314" s="205">
        <f t="shared" si="311"/>
        <v>5000</v>
      </c>
      <c r="AA314" s="76">
        <v>0</v>
      </c>
      <c r="AB314" s="206" t="s">
        <v>89</v>
      </c>
      <c r="AC314" s="205">
        <f t="shared" si="283"/>
        <v>30000</v>
      </c>
      <c r="AD314" s="79">
        <v>0</v>
      </c>
      <c r="AE314" s="81">
        <f t="shared" si="306"/>
        <v>532110298</v>
      </c>
      <c r="AF314" s="207">
        <f t="shared" si="284"/>
        <v>25000</v>
      </c>
      <c r="AG314" s="208"/>
      <c r="AH314" s="91">
        <f t="shared" si="302"/>
        <v>25000</v>
      </c>
      <c r="AI314" s="93">
        <f t="shared" si="285"/>
        <v>30000</v>
      </c>
      <c r="AJ314" s="83" t="str">
        <f t="shared" si="286"/>
        <v>2020-01-31</v>
      </c>
      <c r="AK314" s="209" t="str">
        <f t="shared" si="287"/>
        <v>888532110298</v>
      </c>
      <c r="AL314" s="79" t="str">
        <f t="shared" si="288"/>
        <v>12100000571</v>
      </c>
      <c r="AM314" s="95"/>
      <c r="AN314" s="95"/>
      <c r="AO314" s="90" t="s">
        <v>89</v>
      </c>
      <c r="AP314" s="90" t="s">
        <v>89</v>
      </c>
      <c r="AQ314" s="79"/>
      <c r="AR314" s="79"/>
      <c r="AS314" s="211" t="str">
        <f t="shared" si="289"/>
        <v>888532110298</v>
      </c>
      <c r="AT314" s="209" t="str">
        <f t="shared" si="290"/>
        <v>5532110298</v>
      </c>
      <c r="AU314" s="203" t="str">
        <f t="shared" si="291"/>
        <v>9932110298</v>
      </c>
      <c r="AV314" s="203">
        <f t="shared" si="292"/>
        <v>37</v>
      </c>
      <c r="AW314" s="203" t="str">
        <f t="shared" si="293"/>
        <v>7732110298</v>
      </c>
      <c r="AX314" s="87" t="str">
        <f t="shared" si="303"/>
        <v>77532110298</v>
      </c>
      <c r="AY314" s="203">
        <v>0</v>
      </c>
      <c r="AZ314" s="203">
        <v>0</v>
      </c>
      <c r="BA314" s="77" t="str">
        <f t="shared" si="294"/>
        <v>2020-01-01</v>
      </c>
      <c r="BB314" s="77" t="str">
        <f t="shared" si="295"/>
        <v>2020-01-31</v>
      </c>
      <c r="BC314" s="212" t="s">
        <v>90</v>
      </c>
      <c r="BD314" s="78" t="str">
        <f t="shared" si="310"/>
        <v>a32110298</v>
      </c>
      <c r="BE314" s="209"/>
      <c r="BF314" s="209"/>
      <c r="BG314" s="206"/>
      <c r="BH314" s="174"/>
      <c r="BI314" s="174"/>
      <c r="BJ314" s="174"/>
      <c r="BK314" s="174"/>
      <c r="BL314" s="174"/>
      <c r="BM314" s="174"/>
      <c r="BN314" s="174"/>
      <c r="BO314" s="213"/>
      <c r="BP314" s="329"/>
      <c r="BQ314" s="202"/>
      <c r="BR314" s="214"/>
      <c r="BS314" s="214"/>
      <c r="BU314" s="357" t="str">
        <f t="shared" ca="1" si="296"/>
        <v>insert into x_t_invoice (TMP_ID,ID,DT, CLIENT_ID,EXTERNAL_ID,CONTRACT_ID,TOTAL_SUM,CURRENCY,DISCOUNT_TYPE,COMMISSION_TYPE,TYPE,LOYAL_CLIENTS,NDS,NDS_PCT,PERSON_ID) values (s_x_t_invoice.NEXTVAL, 32110298, date'2020-01-01',21210000057,'Б-32110298-1',1210000057,30000,'RUR',37,37,'prepayment',0,1,20, 77532110298);insert into x_t_person (TMP_ID,ID) values (s_x_t_person.NEXTVAL, 77532110298);insert into x_t_act_internal(TMP_ID,ID,DT,CLIENT_ID,INVOICE_ID,HIDDEN,AMOUNT,EXTERNAL_ID,PAYMENT_TERM_DT,IS_LOYAL,TYPE) values (s_x_t_act_internal.NEXTVAL, 4321102981,date'2020-01-04',21210000057, 32110298    ,1,  30000  ,'43211029811',null, 0,'generic');insert into x_t_act_trans(TMP_ID, ACT_ID, CONSUME_ID, AMOUNT, AMOUNT_NDS, AMOUNT_NSP, NETTING, COMMISSION_TYPE) values (s_x_t_act_trans.NEXTVAL, 4321102981,  5532110298, 30000, 5000,  0,null, 37);insert into x_t_consume (TMP_ID, ID, PARENT_ORDER_ID) values (s_x_t_consume.NEXTVAL, 5532110298,  9932110298);insert into x_t_order(TMP_ID, ID, SERVICE_ID, SERVICE_ORDER_ID, CLIENT_ID) values (s_x_t_order.NEXTVAL, 9932110298,  37,  7732110298,  532110298 );insert into x_mv_oebs_receipts_2(TMP_ID, INVOICE_EID, SUM, DT, DOC_DATE, COMISS_DATE, PAYMENT_NUMBER, SOURCE_TYPE) values (s_x_mv_oebs_receipts_2.NEXTVAL, 'Б-32110298-1', 30000, date'2020-01-31',date'2020-01-31', null, '888532110298' ,'PAYCASH');insert into x_yt_ar_direct_domain_stats (ID,IS_GRAY,DOMAIN,IS_BLACKLIST,SERVICE_ID,COST,BILLING_EXPORT_ID,FROM_DT,TILL_DT,SERVICE_ORDER_ID) values(s_x_yt_ar_direct_domain_stats.NEXTVAL, 0, 'a32110298', 0,37,3330000000,7732110298,  date'2020-01-01',to_date('2020-01-31'||' '||'23:59:59','YYYY-MM-DD HH24:MI:SS'),7732110298);</v>
      </c>
    </row>
    <row r="315" spans="1:73" s="195" customFormat="1" ht="15.5" customHeight="1" x14ac:dyDescent="0.35">
      <c r="A315" s="127">
        <v>58</v>
      </c>
      <c r="B315" s="178"/>
      <c r="C315" s="42" t="str">
        <f t="shared" si="274"/>
        <v>1210000058</v>
      </c>
      <c r="D315" s="42" t="str">
        <f t="shared" si="275"/>
        <v>1210000058/20</v>
      </c>
      <c r="E315" s="43" t="str">
        <f t="shared" si="297"/>
        <v>2020-01-01</v>
      </c>
      <c r="F315" s="43" t="str">
        <f t="shared" si="276"/>
        <v>2021-01-01</v>
      </c>
      <c r="G315" s="44" t="str">
        <f t="shared" si="277"/>
        <v>21210000058</v>
      </c>
      <c r="H315" s="45">
        <f t="shared" si="298"/>
        <v>2</v>
      </c>
      <c r="I315" s="179">
        <v>3</v>
      </c>
      <c r="J315" s="180">
        <f t="shared" si="305"/>
        <v>32110299</v>
      </c>
      <c r="K315" s="42" t="str">
        <f t="shared" si="308"/>
        <v>Б-32110299-1</v>
      </c>
      <c r="L315" s="43" t="str">
        <f t="shared" si="278"/>
        <v>2020-01-01</v>
      </c>
      <c r="M315" s="308" t="s">
        <v>87</v>
      </c>
      <c r="N315" s="181">
        <f t="shared" si="300"/>
        <v>30000</v>
      </c>
      <c r="O315" s="42" t="s">
        <v>88</v>
      </c>
      <c r="P315" s="179">
        <v>1</v>
      </c>
      <c r="Q315" s="42">
        <v>20</v>
      </c>
      <c r="R315" s="182">
        <f>S315</f>
        <v>7</v>
      </c>
      <c r="S315" s="182">
        <v>7</v>
      </c>
      <c r="T315" s="52" t="str">
        <f t="shared" si="280"/>
        <v>4321102991</v>
      </c>
      <c r="U315" s="183" t="str">
        <f t="shared" si="309"/>
        <v>43211029911</v>
      </c>
      <c r="V315" s="42">
        <v>1</v>
      </c>
      <c r="W315" s="43" t="str">
        <f t="shared" ca="1" si="281"/>
        <v>2020-01-04</v>
      </c>
      <c r="X315" s="184" t="str">
        <f t="shared" ref="X315:X322" si="312">TEXT(DATE(YEAR($F$2),MONTH($F$2)+1,1),"ГГГГ-ММ-ДД")</f>
        <v>2020-02-01</v>
      </c>
      <c r="Y315" s="185">
        <v>30000</v>
      </c>
      <c r="Z315" s="185">
        <f t="shared" si="311"/>
        <v>5000</v>
      </c>
      <c r="AA315" s="42">
        <v>0</v>
      </c>
      <c r="AB315" s="186" t="s">
        <v>89</v>
      </c>
      <c r="AC315" s="185">
        <f t="shared" si="283"/>
        <v>30000</v>
      </c>
      <c r="AD315" s="45">
        <v>0</v>
      </c>
      <c r="AE315" s="52">
        <f t="shared" si="306"/>
        <v>532110299</v>
      </c>
      <c r="AF315" s="187">
        <f t="shared" si="284"/>
        <v>25000</v>
      </c>
      <c r="AG315" s="188"/>
      <c r="AH315" s="58">
        <f t="shared" si="302"/>
        <v>25000</v>
      </c>
      <c r="AI315" s="60">
        <f t="shared" si="285"/>
        <v>30000</v>
      </c>
      <c r="AJ315" s="49" t="str">
        <f t="shared" si="286"/>
        <v>2020-01-31</v>
      </c>
      <c r="AK315" s="189" t="str">
        <f t="shared" si="287"/>
        <v>888532110299</v>
      </c>
      <c r="AL315" s="45" t="str">
        <f t="shared" si="288"/>
        <v>12100000581</v>
      </c>
      <c r="AM315" s="62"/>
      <c r="AN315" s="62"/>
      <c r="AO315" s="56" t="s">
        <v>89</v>
      </c>
      <c r="AP315" s="56" t="s">
        <v>89</v>
      </c>
      <c r="AQ315" s="45"/>
      <c r="AR315" s="45"/>
      <c r="AS315" s="191" t="str">
        <f t="shared" si="289"/>
        <v>888532110299</v>
      </c>
      <c r="AT315" s="189" t="str">
        <f t="shared" si="290"/>
        <v>5532110299</v>
      </c>
      <c r="AU315" s="183" t="str">
        <f t="shared" si="291"/>
        <v>9932110299</v>
      </c>
      <c r="AV315" s="183">
        <f t="shared" si="292"/>
        <v>7</v>
      </c>
      <c r="AW315" s="183" t="str">
        <f t="shared" si="293"/>
        <v>7732110299</v>
      </c>
      <c r="AX315" s="53" t="str">
        <f t="shared" si="303"/>
        <v>77532110299</v>
      </c>
      <c r="AY315" s="183">
        <v>0</v>
      </c>
      <c r="AZ315" s="183">
        <v>0</v>
      </c>
      <c r="BA315" s="43" t="str">
        <f t="shared" si="294"/>
        <v>2020-01-01</v>
      </c>
      <c r="BB315" s="43" t="str">
        <f t="shared" si="295"/>
        <v>2020-01-31</v>
      </c>
      <c r="BC315" s="192" t="s">
        <v>90</v>
      </c>
      <c r="BD315" s="44" t="str">
        <f t="shared" si="310"/>
        <v>a32110299</v>
      </c>
      <c r="BE315" s="189"/>
      <c r="BF315" s="189"/>
      <c r="BG315" s="186"/>
      <c r="BH315" s="149"/>
      <c r="BI315" s="149"/>
      <c r="BJ315" s="149"/>
      <c r="BK315" s="149"/>
      <c r="BL315" s="149"/>
      <c r="BM315" s="149"/>
      <c r="BN315" s="149"/>
      <c r="BO315" s="241" t="s">
        <v>198</v>
      </c>
      <c r="BP315" s="328">
        <v>7</v>
      </c>
      <c r="BQ315" s="194">
        <f>SUM(AF315:AF319)</f>
        <v>158333.33333333334</v>
      </c>
      <c r="BR315" s="194">
        <f>(AF317+AF318+AF319)*0.07+(AF315+AF316)*0.05</f>
        <v>9916.6666666666679</v>
      </c>
      <c r="BS315" s="194">
        <f>BR315</f>
        <v>9916.6666666666679</v>
      </c>
      <c r="BU315" s="357" t="str">
        <f t="shared" ca="1" si="296"/>
        <v>insert into x_t_contract2(TMP_ID,ID,EXTERNAL_ID,CLIENT_ID) values(s_x_t_contract2.NEXTVAL, 1210000058, '1210000058/20',21210000058);insert into x_t_contract_collateral(TMP_ID,ID,CONTRACT2_ID,DT,IS_SIGNED) values(s_x_t_contract_collateral.NEXTVAL, 12100000581, 1210000058, date'2020-01-01', date'2020-01-01');insert into x_mv_contract_signed_attr (TMP_ID,CONTRACT_ID,COLLATERAL_ID,CODE,VALUE_DT) values (s_x_mv_contract_signed_attr.NEXTVAL, 1210000058, 12100000581,'FINISH_DT' ,date'2021-01-01');insert into x_mv_contract_signed_attr_hist(TMP_ID,VALUE_NUM,UPDATE_DT,CONTRACT2_ID,CODE,CL_DT,STAMP,DT) values(s_x_mv_contract_signed_attr_hist.NEXTVAL, 1, date'2020-01-01', 1210000058,'FIRM',date'2020-01-01',888532110299,date'2020-01-01');insert into x_mv_contract_signed_attr_hist(TMP_ID,VALUE_NUM,UPDATE_DT,CONTRACT2_ID,CODE,CL_DT,STAMP,DT) values(s_x_mv_contract_signed_attr_hist.NEXTVAL, 2, date'2020-01-01', 1210000058,'WHOLESALE_AGENT_PREMIUM_AWARDS_SCALE_TYPE',date'2020-01-01',888532110299,date'2020-01-01');insert into x_mv_contract_signed_attr_hist(TMP_ID,VALUE_NUM,UPDATE_DT,CONTRACT2_ID,CODE,CL_DT,STAMP,DT) values(s_x_mv_contract_signed_attr_hist.NEXTVAL, 3, date'2020-01-01', 1210000058,'PAYMENT_TYPE',date'2020-01-01',888532110299,date'2020-01-01');insert into x_t_invoice (TMP_ID,ID,DT, CLIENT_ID,EXTERNAL_ID,CONTRACT_ID,TOTAL_SUM,CURRENCY,DISCOUNT_TYPE,COMMISSION_TYPE,TYPE,LOYAL_CLIENTS,NDS,NDS_PCT,PERSON_ID) values (s_x_t_invoice.NEXTVAL, 32110299, date'2020-01-01',21210000058,'Б-32110299-1',1210000058,30000,'RUR',7,7,'y_invoice',0,1,20, 77532110299);insert into x_t_person (TMP_ID,ID) values (s_x_t_person.NEXTVAL, 77532110299);insert into x_t_act_internal(TMP_ID,ID,DT,CLIENT_ID,INVOICE_ID,HIDDEN,AMOUNT,EXTERNAL_ID,PAYMENT_TERM_DT,IS_LOYAL,TYPE) values (s_x_t_act_internal.NEXTVAL, 4321102991,date'2020-01-04',21210000058, 32110299    ,1,  30000  ,'43211029911',date'2020-02-01', 0,'generic');insert into x_t_act_trans(TMP_ID, ACT_ID, CONSUME_ID, AMOUNT, AMOUNT_NDS, AMOUNT_NSP, NETTING, COMMISSION_TYPE) values (s_x_t_act_trans.NEXTVAL, 4321102991,  5532110299, 30000, 5000,  0,null, 7);insert into x_t_consume (TMP_ID, ID, PARENT_ORDER_ID) values (s_x_t_consume.NEXTVAL, 5532110299,  9932110299);insert into x_t_order(TMP_ID, ID, SERVICE_ID, SERVICE_ORDER_ID, CLIENT_ID) values (s_x_t_order.NEXTVAL, 9932110299,  7,  7732110299,  532110299 );insert into x_mv_oebs_receipts_2(TMP_ID, INVOICE_EID, SUM, DT, DOC_DATE, COMISS_DATE, PAYMENT_NUMBER, SOURCE_TYPE) values (s_x_mv_oebs_receipts_2.NEXTVAL, 'Б-32110299-1', 30000, date'2020-01-31',date'2020-01-31', null, '888532110299' ,'PAYCASH');insert into x_yt_ar_direct_domain_stats (ID,IS_GRAY,DOMAIN,IS_BLACKLIST,SERVICE_ID,COST,BILLING_EXPORT_ID,FROM_DT,TILL_DT,SERVICE_ORDER_ID) values(s_x_yt_ar_direct_domain_stats.NEXTVAL, 0, 'a32110299', 0,7,3330000000,7732110299,  date'2020-01-01',to_date('2020-01-31'||' '||'23:59:59','YYYY-MM-DD HH24:MI:SS'),7732110299);</v>
      </c>
    </row>
    <row r="316" spans="1:73" s="195" customFormat="1" x14ac:dyDescent="0.35">
      <c r="A316" s="127">
        <v>58</v>
      </c>
      <c r="B316" s="178"/>
      <c r="C316" s="42" t="str">
        <f t="shared" si="274"/>
        <v>1210000058</v>
      </c>
      <c r="D316" s="42" t="str">
        <f t="shared" si="275"/>
        <v>1210000058/20</v>
      </c>
      <c r="E316" s="43" t="str">
        <f t="shared" si="297"/>
        <v>2020-01-01</v>
      </c>
      <c r="F316" s="43" t="str">
        <f t="shared" si="276"/>
        <v>2021-01-01</v>
      </c>
      <c r="G316" s="44" t="str">
        <f t="shared" si="277"/>
        <v>21210000058</v>
      </c>
      <c r="H316" s="45">
        <f t="shared" si="298"/>
        <v>2</v>
      </c>
      <c r="I316" s="179">
        <v>3</v>
      </c>
      <c r="J316" s="180">
        <f t="shared" si="305"/>
        <v>32110300</v>
      </c>
      <c r="K316" s="42" t="str">
        <f t="shared" si="308"/>
        <v>Б-32110300-1</v>
      </c>
      <c r="L316" s="43" t="str">
        <f t="shared" si="278"/>
        <v>2020-01-01</v>
      </c>
      <c r="M316" s="308" t="s">
        <v>87</v>
      </c>
      <c r="N316" s="181">
        <f t="shared" si="300"/>
        <v>40000</v>
      </c>
      <c r="O316" s="42" t="s">
        <v>88</v>
      </c>
      <c r="P316" s="179">
        <v>1</v>
      </c>
      <c r="Q316" s="42">
        <v>20</v>
      </c>
      <c r="R316" s="182">
        <f>S316</f>
        <v>7</v>
      </c>
      <c r="S316" s="182">
        <v>7</v>
      </c>
      <c r="T316" s="52" t="str">
        <f t="shared" si="280"/>
        <v>4321103001</v>
      </c>
      <c r="U316" s="183" t="str">
        <f t="shared" si="309"/>
        <v>43211030011</v>
      </c>
      <c r="V316" s="42">
        <v>1</v>
      </c>
      <c r="W316" s="43" t="str">
        <f t="shared" ca="1" si="281"/>
        <v>2020-01-08</v>
      </c>
      <c r="X316" s="184" t="str">
        <f t="shared" si="312"/>
        <v>2020-02-01</v>
      </c>
      <c r="Y316" s="185">
        <v>40000</v>
      </c>
      <c r="Z316" s="185">
        <f t="shared" si="311"/>
        <v>6666.6666666666642</v>
      </c>
      <c r="AA316" s="42">
        <v>0</v>
      </c>
      <c r="AB316" s="186" t="s">
        <v>89</v>
      </c>
      <c r="AC316" s="185">
        <f t="shared" si="283"/>
        <v>40000</v>
      </c>
      <c r="AD316" s="45">
        <v>0</v>
      </c>
      <c r="AE316" s="52">
        <f t="shared" si="306"/>
        <v>532110300</v>
      </c>
      <c r="AF316" s="187">
        <f t="shared" si="284"/>
        <v>33333.333333333336</v>
      </c>
      <c r="AG316" s="188"/>
      <c r="AH316" s="58">
        <f t="shared" si="302"/>
        <v>33333.333333333336</v>
      </c>
      <c r="AI316" s="60">
        <f t="shared" si="285"/>
        <v>40000</v>
      </c>
      <c r="AJ316" s="49" t="str">
        <f t="shared" si="286"/>
        <v>2020-01-31</v>
      </c>
      <c r="AK316" s="189" t="str">
        <f t="shared" si="287"/>
        <v>888532110300</v>
      </c>
      <c r="AL316" s="45" t="str">
        <f t="shared" si="288"/>
        <v>12100000581</v>
      </c>
      <c r="AM316" s="62"/>
      <c r="AN316" s="62"/>
      <c r="AO316" s="56" t="s">
        <v>89</v>
      </c>
      <c r="AP316" s="56" t="s">
        <v>89</v>
      </c>
      <c r="AQ316" s="45"/>
      <c r="AR316" s="45"/>
      <c r="AS316" s="191" t="str">
        <f t="shared" si="289"/>
        <v>888532110300</v>
      </c>
      <c r="AT316" s="189" t="str">
        <f t="shared" si="290"/>
        <v>5532110300</v>
      </c>
      <c r="AU316" s="183" t="str">
        <f t="shared" si="291"/>
        <v>9932110300</v>
      </c>
      <c r="AV316" s="183">
        <f t="shared" si="292"/>
        <v>7</v>
      </c>
      <c r="AW316" s="183" t="str">
        <f t="shared" si="293"/>
        <v>7732110300</v>
      </c>
      <c r="AX316" s="53" t="str">
        <f t="shared" si="303"/>
        <v>77532110300</v>
      </c>
      <c r="AY316" s="183">
        <v>0</v>
      </c>
      <c r="AZ316" s="183">
        <v>0</v>
      </c>
      <c r="BA316" s="43" t="str">
        <f t="shared" si="294"/>
        <v>2020-01-01</v>
      </c>
      <c r="BB316" s="43" t="str">
        <f t="shared" si="295"/>
        <v>2020-01-31</v>
      </c>
      <c r="BC316" s="192" t="s">
        <v>90</v>
      </c>
      <c r="BD316" s="44" t="str">
        <f t="shared" si="310"/>
        <v>a32110300</v>
      </c>
      <c r="BE316" s="189"/>
      <c r="BF316" s="189"/>
      <c r="BG316" s="186"/>
      <c r="BH316" s="149"/>
      <c r="BI316" s="149"/>
      <c r="BJ316" s="149"/>
      <c r="BK316" s="149"/>
      <c r="BL316" s="149"/>
      <c r="BM316" s="149"/>
      <c r="BN316" s="149"/>
      <c r="BO316" s="241" t="s">
        <v>199</v>
      </c>
      <c r="BP316" s="328">
        <v>1</v>
      </c>
      <c r="BQ316" s="194">
        <f>AF320</f>
        <v>16666.666666666668</v>
      </c>
      <c r="BR316" s="194">
        <f>BQ316*0.13</f>
        <v>2166.666666666667</v>
      </c>
      <c r="BS316" s="194">
        <f>BR316</f>
        <v>2166.666666666667</v>
      </c>
      <c r="BU316" s="357" t="str">
        <f t="shared" ca="1" si="296"/>
        <v>insert into x_t_invoice (TMP_ID,ID,DT, CLIENT_ID,EXTERNAL_ID,CONTRACT_ID,TOTAL_SUM,CURRENCY,DISCOUNT_TYPE,COMMISSION_TYPE,TYPE,LOYAL_CLIENTS,NDS,NDS_PCT,PERSON_ID) values (s_x_t_invoice.NEXTVAL, 32110300, date'2020-01-01',21210000058,'Б-32110300-1',1210000058,40000,'RUR',7,7,'y_invoice',0,1,20, 77532110300);insert into x_t_person (TMP_ID,ID) values (s_x_t_person.NEXTVAL, 77532110300);insert into x_t_act_internal(TMP_ID,ID,DT,CLIENT_ID,INVOICE_ID,HIDDEN,AMOUNT,EXTERNAL_ID,PAYMENT_TERM_DT,IS_LOYAL,TYPE) values (s_x_t_act_internal.NEXTVAL, 4321103001,date'2020-01-08',21210000058, 32110300    ,1,  40000  ,'43211030011',date'2020-02-01', 0,'generic');insert into x_t_act_trans(TMP_ID, ACT_ID, CONSUME_ID, AMOUNT, AMOUNT_NDS, AMOUNT_NSP, NETTING, COMMISSION_TYPE) values (s_x_t_act_trans.NEXTVAL, 4321103001,  5532110300, 40000, 6666.66666666666,  0,null, 7);insert into x_t_consume (TMP_ID, ID, PARENT_ORDER_ID) values (s_x_t_consume.NEXTVAL, 5532110300,  9932110300);insert into x_t_order(TMP_ID, ID, SERVICE_ID, SERVICE_ORDER_ID, CLIENT_ID) values (s_x_t_order.NEXTVAL, 9932110300,  7,  7732110300,  532110300 );insert into x_mv_oebs_receipts_2(TMP_ID, INVOICE_EID, SUM, DT, DOC_DATE, COMISS_DATE, PAYMENT_NUMBER, SOURCE_TYPE) values (s_x_mv_oebs_receipts_2.NEXTVAL, 'Б-32110300-1', 40000, date'2020-01-31',date'2020-01-31', null, '888532110300' ,'PAYCASH');insert into x_yt_ar_direct_domain_stats (ID,IS_GRAY,DOMAIN,IS_BLACKLIST,SERVICE_ID,COST,BILLING_EXPORT_ID,FROM_DT,TILL_DT,SERVICE_ORDER_ID) values(s_x_yt_ar_direct_domain_stats.NEXTVAL, 0, 'a32110300', 0,7,3330000000,7732110300,  date'2020-01-01',to_date('2020-01-31'||' '||'23:59:59','YYYY-MM-DD HH24:MI:SS'),7732110300);</v>
      </c>
    </row>
    <row r="317" spans="1:73" s="195" customFormat="1" ht="15" thickBot="1" x14ac:dyDescent="0.4">
      <c r="A317" s="127">
        <v>58</v>
      </c>
      <c r="B317" s="178"/>
      <c r="C317" s="42" t="str">
        <f t="shared" si="274"/>
        <v>1210000058</v>
      </c>
      <c r="D317" s="42" t="str">
        <f t="shared" si="275"/>
        <v>1210000058/20</v>
      </c>
      <c r="E317" s="43" t="str">
        <f t="shared" si="297"/>
        <v>2020-01-01</v>
      </c>
      <c r="F317" s="43" t="str">
        <f t="shared" si="276"/>
        <v>2021-01-01</v>
      </c>
      <c r="G317" s="44" t="str">
        <f t="shared" si="277"/>
        <v>21210000058</v>
      </c>
      <c r="H317" s="45">
        <f t="shared" si="298"/>
        <v>2</v>
      </c>
      <c r="I317" s="179">
        <v>3</v>
      </c>
      <c r="J317" s="180">
        <f t="shared" si="305"/>
        <v>32110301</v>
      </c>
      <c r="K317" s="42" t="str">
        <f t="shared" si="308"/>
        <v>Б-32110301-1</v>
      </c>
      <c r="L317" s="43" t="str">
        <f t="shared" si="278"/>
        <v>2020-01-01</v>
      </c>
      <c r="M317" s="104" t="s">
        <v>194</v>
      </c>
      <c r="N317" s="181">
        <f t="shared" si="300"/>
        <v>40000</v>
      </c>
      <c r="O317" s="42" t="s">
        <v>88</v>
      </c>
      <c r="P317" s="179">
        <v>1</v>
      </c>
      <c r="Q317" s="42">
        <v>20</v>
      </c>
      <c r="R317" s="182">
        <f>S317</f>
        <v>7</v>
      </c>
      <c r="S317" s="182">
        <v>7</v>
      </c>
      <c r="T317" s="52" t="str">
        <f t="shared" si="280"/>
        <v>4321103011</v>
      </c>
      <c r="U317" s="183" t="str">
        <f t="shared" si="309"/>
        <v>43211030111</v>
      </c>
      <c r="V317" s="42">
        <v>1</v>
      </c>
      <c r="W317" s="43" t="str">
        <f t="shared" ca="1" si="281"/>
        <v>2020-01-08</v>
      </c>
      <c r="X317" s="184"/>
      <c r="Y317" s="185">
        <v>40000</v>
      </c>
      <c r="Z317" s="185">
        <f t="shared" si="311"/>
        <v>6666.6666666666642</v>
      </c>
      <c r="AA317" s="42">
        <v>0</v>
      </c>
      <c r="AB317" s="186" t="s">
        <v>89</v>
      </c>
      <c r="AC317" s="185">
        <f t="shared" si="283"/>
        <v>40000</v>
      </c>
      <c r="AD317" s="45">
        <v>0</v>
      </c>
      <c r="AE317" s="52">
        <f t="shared" si="306"/>
        <v>532110301</v>
      </c>
      <c r="AF317" s="187">
        <f t="shared" si="284"/>
        <v>33333.333333333336</v>
      </c>
      <c r="AG317" s="188"/>
      <c r="AH317" s="58">
        <f t="shared" si="302"/>
        <v>33333.333333333336</v>
      </c>
      <c r="AI317" s="60">
        <f t="shared" si="285"/>
        <v>40000</v>
      </c>
      <c r="AJ317" s="49" t="str">
        <f t="shared" si="286"/>
        <v>2020-01-31</v>
      </c>
      <c r="AK317" s="189" t="str">
        <f t="shared" si="287"/>
        <v>888532110301</v>
      </c>
      <c r="AL317" s="45" t="str">
        <f t="shared" si="288"/>
        <v>12100000581</v>
      </c>
      <c r="AM317" s="62"/>
      <c r="AN317" s="62"/>
      <c r="AO317" s="56" t="s">
        <v>89</v>
      </c>
      <c r="AP317" s="56" t="s">
        <v>89</v>
      </c>
      <c r="AQ317" s="45"/>
      <c r="AR317" s="45"/>
      <c r="AS317" s="191" t="str">
        <f t="shared" si="289"/>
        <v>888532110301</v>
      </c>
      <c r="AT317" s="189" t="str">
        <f t="shared" si="290"/>
        <v>5532110301</v>
      </c>
      <c r="AU317" s="183" t="str">
        <f t="shared" si="291"/>
        <v>9932110301</v>
      </c>
      <c r="AV317" s="183">
        <f t="shared" si="292"/>
        <v>7</v>
      </c>
      <c r="AW317" s="183" t="str">
        <f t="shared" si="293"/>
        <v>7732110301</v>
      </c>
      <c r="AX317" s="53" t="str">
        <f t="shared" si="303"/>
        <v>77532110301</v>
      </c>
      <c r="AY317" s="183">
        <v>0</v>
      </c>
      <c r="AZ317" s="183">
        <v>0</v>
      </c>
      <c r="BA317" s="43" t="str">
        <f t="shared" si="294"/>
        <v>2020-01-01</v>
      </c>
      <c r="BB317" s="43" t="str">
        <f t="shared" si="295"/>
        <v>2020-01-31</v>
      </c>
      <c r="BC317" s="192" t="s">
        <v>90</v>
      </c>
      <c r="BD317" s="44" t="str">
        <f t="shared" si="310"/>
        <v>a32110301</v>
      </c>
      <c r="BE317" s="189"/>
      <c r="BF317" s="189"/>
      <c r="BG317" s="186"/>
      <c r="BH317" s="174"/>
      <c r="BI317" s="174"/>
      <c r="BJ317" s="174"/>
      <c r="BK317" s="174"/>
      <c r="BL317" s="149"/>
      <c r="BM317" s="149"/>
      <c r="BN317" s="149"/>
      <c r="BO317" s="243"/>
      <c r="BP317" s="328">
        <v>37</v>
      </c>
      <c r="BQ317" s="194">
        <f>AF321</f>
        <v>25000</v>
      </c>
      <c r="BR317" s="194">
        <f>BQ317*0.13</f>
        <v>3250</v>
      </c>
      <c r="BS317" s="194">
        <f>BR317</f>
        <v>3250</v>
      </c>
      <c r="BU317" s="357" t="str">
        <f t="shared" ca="1" si="296"/>
        <v>insert into x_t_invoice (TMP_ID,ID,DT, CLIENT_ID,EXTERNAL_ID,CONTRACT_ID,TOTAL_SUM,CURRENCY,DISCOUNT_TYPE,COMMISSION_TYPE,TYPE,LOYAL_CLIENTS,NDS,NDS_PCT,PERSON_ID) values (s_x_t_invoice.NEXTVAL, 32110301, date'2020-01-01',21210000058,'Б-32110301-1',1210000058,40000,'RUR',7,7,'prepayment',0,1,20, 77532110301);insert into x_t_person (TMP_ID,ID) values (s_x_t_person.NEXTVAL, 77532110301);insert into x_t_act_internal(TMP_ID,ID,DT,CLIENT_ID,INVOICE_ID,HIDDEN,AMOUNT,EXTERNAL_ID,PAYMENT_TERM_DT,IS_LOYAL,TYPE) values (s_x_t_act_internal.NEXTVAL, 4321103011,date'2020-01-08',21210000058, 32110301    ,1,  40000  ,'43211030111',null, 0,'generic');insert into x_t_act_trans(TMP_ID, ACT_ID, CONSUME_ID, AMOUNT, AMOUNT_NDS, AMOUNT_NSP, NETTING, COMMISSION_TYPE) values (s_x_t_act_trans.NEXTVAL, 4321103011,  5532110301, 40000, 6666.66666666666,  0,null, 7);insert into x_t_consume (TMP_ID, ID, PARENT_ORDER_ID) values (s_x_t_consume.NEXTVAL, 5532110301,  9932110301);insert into x_t_order(TMP_ID, ID, SERVICE_ID, SERVICE_ORDER_ID, CLIENT_ID) values (s_x_t_order.NEXTVAL, 9932110301,  7,  7732110301,  532110301 );insert into x_mv_oebs_receipts_2(TMP_ID, INVOICE_EID, SUM, DT, DOC_DATE, COMISS_DATE, PAYMENT_NUMBER, SOURCE_TYPE) values (s_x_mv_oebs_receipts_2.NEXTVAL, 'Б-32110301-1', 40000, date'2020-01-31',date'2020-01-31', null, '888532110301' ,'PAYCASH');insert into x_yt_ar_direct_domain_stats (ID,IS_GRAY,DOMAIN,IS_BLACKLIST,SERVICE_ID,COST,BILLING_EXPORT_ID,FROM_DT,TILL_DT,SERVICE_ORDER_ID) values(s_x_yt_ar_direct_domain_stats.NEXTVAL, 0, 'a32110301', 0,7,3330000000,7732110301,  date'2020-01-01',to_date('2020-01-31'||' '||'23:59:59','YYYY-MM-DD HH24:MI:SS'),7732110301);</v>
      </c>
    </row>
    <row r="318" spans="1:73" s="195" customFormat="1" x14ac:dyDescent="0.35">
      <c r="A318" s="127">
        <v>58</v>
      </c>
      <c r="B318" s="178"/>
      <c r="C318" s="42" t="str">
        <f t="shared" si="274"/>
        <v>1210000058</v>
      </c>
      <c r="D318" s="42" t="str">
        <f t="shared" si="275"/>
        <v>1210000058/20</v>
      </c>
      <c r="E318" s="43" t="str">
        <f t="shared" si="297"/>
        <v>2020-01-01</v>
      </c>
      <c r="F318" s="43" t="str">
        <f t="shared" si="276"/>
        <v>2021-01-01</v>
      </c>
      <c r="G318" s="44" t="str">
        <f t="shared" si="277"/>
        <v>21210000058</v>
      </c>
      <c r="H318" s="45">
        <f t="shared" si="298"/>
        <v>2</v>
      </c>
      <c r="I318" s="179">
        <v>3</v>
      </c>
      <c r="J318" s="180">
        <f t="shared" si="305"/>
        <v>32110302</v>
      </c>
      <c r="K318" s="42" t="str">
        <f t="shared" si="308"/>
        <v>Б-32110302-1</v>
      </c>
      <c r="L318" s="43" t="str">
        <f t="shared" si="278"/>
        <v>2020-01-01</v>
      </c>
      <c r="M318" s="104" t="s">
        <v>194</v>
      </c>
      <c r="N318" s="181">
        <f t="shared" si="300"/>
        <v>40000</v>
      </c>
      <c r="O318" s="42" t="s">
        <v>88</v>
      </c>
      <c r="P318" s="179">
        <v>1</v>
      </c>
      <c r="Q318" s="42">
        <v>20</v>
      </c>
      <c r="R318" s="182">
        <f>S318</f>
        <v>7</v>
      </c>
      <c r="S318" s="182">
        <v>7</v>
      </c>
      <c r="T318" s="52" t="str">
        <f t="shared" si="280"/>
        <v>4321103021</v>
      </c>
      <c r="U318" s="183" t="str">
        <f t="shared" si="309"/>
        <v>43211030211</v>
      </c>
      <c r="V318" s="42">
        <v>1</v>
      </c>
      <c r="W318" s="43" t="str">
        <f t="shared" ca="1" si="281"/>
        <v>2020-01-04</v>
      </c>
      <c r="X318" s="184"/>
      <c r="Y318" s="185">
        <v>40000</v>
      </c>
      <c r="Z318" s="185">
        <f t="shared" si="311"/>
        <v>6666.6666666666642</v>
      </c>
      <c r="AA318" s="42">
        <v>0</v>
      </c>
      <c r="AB318" s="186" t="s">
        <v>89</v>
      </c>
      <c r="AC318" s="185">
        <f t="shared" si="283"/>
        <v>40000</v>
      </c>
      <c r="AD318" s="45">
        <v>0</v>
      </c>
      <c r="AE318" s="52">
        <f t="shared" si="306"/>
        <v>532110302</v>
      </c>
      <c r="AF318" s="187">
        <f t="shared" si="284"/>
        <v>33333.333333333336</v>
      </c>
      <c r="AG318" s="188"/>
      <c r="AH318" s="58">
        <f t="shared" si="302"/>
        <v>33333.333333333336</v>
      </c>
      <c r="AI318" s="60">
        <f t="shared" si="285"/>
        <v>40000</v>
      </c>
      <c r="AJ318" s="49" t="str">
        <f t="shared" si="286"/>
        <v>2020-01-31</v>
      </c>
      <c r="AK318" s="189" t="str">
        <f t="shared" si="287"/>
        <v>888532110302</v>
      </c>
      <c r="AL318" s="45" t="str">
        <f t="shared" si="288"/>
        <v>12100000581</v>
      </c>
      <c r="AM318" s="62"/>
      <c r="AN318" s="62"/>
      <c r="AO318" s="56" t="s">
        <v>89</v>
      </c>
      <c r="AP318" s="56" t="s">
        <v>89</v>
      </c>
      <c r="AQ318" s="45"/>
      <c r="AR318" s="45"/>
      <c r="AS318" s="191" t="str">
        <f t="shared" si="289"/>
        <v>888532110302</v>
      </c>
      <c r="AT318" s="189" t="str">
        <f t="shared" si="290"/>
        <v>5532110302</v>
      </c>
      <c r="AU318" s="183" t="str">
        <f t="shared" si="291"/>
        <v>9932110302</v>
      </c>
      <c r="AV318" s="183">
        <f t="shared" si="292"/>
        <v>7</v>
      </c>
      <c r="AW318" s="183" t="str">
        <f t="shared" si="293"/>
        <v>7732110302</v>
      </c>
      <c r="AX318" s="53" t="str">
        <f t="shared" si="303"/>
        <v>77532110302</v>
      </c>
      <c r="AY318" s="183">
        <v>0</v>
      </c>
      <c r="AZ318" s="183">
        <v>0</v>
      </c>
      <c r="BA318" s="43" t="str">
        <f t="shared" si="294"/>
        <v>2020-01-01</v>
      </c>
      <c r="BB318" s="43" t="str">
        <f t="shared" si="295"/>
        <v>2020-01-31</v>
      </c>
      <c r="BC318" s="192" t="s">
        <v>90</v>
      </c>
      <c r="BD318" s="44" t="str">
        <f t="shared" si="310"/>
        <v>a32110302</v>
      </c>
      <c r="BE318" s="189"/>
      <c r="BF318" s="189"/>
      <c r="BG318" s="186"/>
      <c r="BH318" s="149"/>
      <c r="BI318" s="149"/>
      <c r="BJ318" s="149"/>
      <c r="BK318" s="149"/>
      <c r="BL318" s="149"/>
      <c r="BM318" s="149"/>
      <c r="BN318" s="149"/>
      <c r="BO318" s="330"/>
      <c r="BP318" s="330">
        <v>7</v>
      </c>
      <c r="BQ318" s="196"/>
      <c r="BR318" s="196">
        <f>(AF315+AF316)*0.02</f>
        <v>1166.6666666666667</v>
      </c>
      <c r="BS318" s="196">
        <f>BR318</f>
        <v>1166.6666666666667</v>
      </c>
      <c r="BT318" s="197">
        <v>0.02</v>
      </c>
      <c r="BU318" s="357" t="str">
        <f t="shared" ca="1" si="296"/>
        <v>insert into x_t_invoice (TMP_ID,ID,DT, CLIENT_ID,EXTERNAL_ID,CONTRACT_ID,TOTAL_SUM,CURRENCY,DISCOUNT_TYPE,COMMISSION_TYPE,TYPE,LOYAL_CLIENTS,NDS,NDS_PCT,PERSON_ID) values (s_x_t_invoice.NEXTVAL, 32110302, date'2020-01-01',21210000058,'Б-32110302-1',1210000058,40000,'RUR',7,7,'prepayment',0,1,20, 77532110302);insert into x_t_person (TMP_ID,ID) values (s_x_t_person.NEXTVAL, 77532110302);insert into x_t_act_internal(TMP_ID,ID,DT,CLIENT_ID,INVOICE_ID,HIDDEN,AMOUNT,EXTERNAL_ID,PAYMENT_TERM_DT,IS_LOYAL,TYPE) values (s_x_t_act_internal.NEXTVAL, 4321103021,date'2020-01-04',21210000058, 32110302    ,1,  40000  ,'43211030211',null, 0,'generic');insert into x_t_act_trans(TMP_ID, ACT_ID, CONSUME_ID, AMOUNT, AMOUNT_NDS, AMOUNT_NSP, NETTING, COMMISSION_TYPE) values (s_x_t_act_trans.NEXTVAL, 4321103021,  5532110302, 40000, 6666.66666666666,  0,null, 7);insert into x_t_consume (TMP_ID, ID, PARENT_ORDER_ID) values (s_x_t_consume.NEXTVAL, 5532110302,  9932110302);insert into x_t_order(TMP_ID, ID, SERVICE_ID, SERVICE_ORDER_ID, CLIENT_ID) values (s_x_t_order.NEXTVAL, 9932110302,  7,  7732110302,  532110302 );insert into x_mv_oebs_receipts_2(TMP_ID, INVOICE_EID, SUM, DT, DOC_DATE, COMISS_DATE, PAYMENT_NUMBER, SOURCE_TYPE) values (s_x_mv_oebs_receipts_2.NEXTVAL, 'Б-32110302-1', 40000, date'2020-01-31',date'2020-01-31', null, '888532110302' ,'PAYCASH');insert into x_yt_ar_direct_domain_stats (ID,IS_GRAY,DOMAIN,IS_BLACKLIST,SERVICE_ID,COST,BILLING_EXPORT_ID,FROM_DT,TILL_DT,SERVICE_ORDER_ID) values(s_x_yt_ar_direct_domain_stats.NEXTVAL, 0, 'a32110302', 0,7,3330000000,7732110302,  date'2020-01-01',to_date('2020-01-31'||' '||'23:59:59','YYYY-MM-DD HH24:MI:SS'),7732110302);</v>
      </c>
    </row>
    <row r="319" spans="1:73" s="195" customFormat="1" x14ac:dyDescent="0.35">
      <c r="A319" s="127">
        <v>58</v>
      </c>
      <c r="B319" s="178"/>
      <c r="C319" s="42" t="str">
        <f t="shared" si="274"/>
        <v>1210000058</v>
      </c>
      <c r="D319" s="42" t="str">
        <f t="shared" si="275"/>
        <v>1210000058/20</v>
      </c>
      <c r="E319" s="43" t="str">
        <f t="shared" si="297"/>
        <v>2020-01-01</v>
      </c>
      <c r="F319" s="43" t="str">
        <f t="shared" si="276"/>
        <v>2021-01-01</v>
      </c>
      <c r="G319" s="44" t="str">
        <f t="shared" si="277"/>
        <v>21210000058</v>
      </c>
      <c r="H319" s="45">
        <f t="shared" si="298"/>
        <v>2</v>
      </c>
      <c r="I319" s="179">
        <v>3</v>
      </c>
      <c r="J319" s="180">
        <f t="shared" si="305"/>
        <v>32110303</v>
      </c>
      <c r="K319" s="42" t="str">
        <f t="shared" si="308"/>
        <v>Б-32110303-1</v>
      </c>
      <c r="L319" s="43" t="str">
        <f t="shared" si="278"/>
        <v>2020-01-01</v>
      </c>
      <c r="M319" s="104" t="s">
        <v>194</v>
      </c>
      <c r="N319" s="181">
        <f t="shared" si="300"/>
        <v>40000</v>
      </c>
      <c r="O319" s="42" t="s">
        <v>88</v>
      </c>
      <c r="P319" s="179">
        <v>1</v>
      </c>
      <c r="Q319" s="42">
        <v>20</v>
      </c>
      <c r="R319" s="182">
        <f>S319</f>
        <v>7</v>
      </c>
      <c r="S319" s="182">
        <v>7</v>
      </c>
      <c r="T319" s="52" t="str">
        <f t="shared" si="280"/>
        <v>4321103031</v>
      </c>
      <c r="U319" s="183" t="str">
        <f t="shared" si="309"/>
        <v>43211030311</v>
      </c>
      <c r="V319" s="42">
        <v>1</v>
      </c>
      <c r="W319" s="43" t="str">
        <f t="shared" ca="1" si="281"/>
        <v>2020-01-07</v>
      </c>
      <c r="X319" s="184"/>
      <c r="Y319" s="185">
        <v>40000</v>
      </c>
      <c r="Z319" s="185">
        <f t="shared" si="311"/>
        <v>6666.6666666666642</v>
      </c>
      <c r="AA319" s="42">
        <v>0</v>
      </c>
      <c r="AB319" s="186" t="s">
        <v>89</v>
      </c>
      <c r="AC319" s="185">
        <f t="shared" si="283"/>
        <v>40000</v>
      </c>
      <c r="AD319" s="45">
        <v>0</v>
      </c>
      <c r="AE319" s="52">
        <f t="shared" si="306"/>
        <v>532110303</v>
      </c>
      <c r="AF319" s="187">
        <f t="shared" si="284"/>
        <v>33333.333333333336</v>
      </c>
      <c r="AG319" s="188"/>
      <c r="AH319" s="58">
        <f t="shared" si="302"/>
        <v>33333.333333333336</v>
      </c>
      <c r="AI319" s="60">
        <f t="shared" si="285"/>
        <v>40000</v>
      </c>
      <c r="AJ319" s="49" t="str">
        <f t="shared" si="286"/>
        <v>2020-01-31</v>
      </c>
      <c r="AK319" s="189" t="str">
        <f t="shared" si="287"/>
        <v>888532110303</v>
      </c>
      <c r="AL319" s="45" t="str">
        <f t="shared" si="288"/>
        <v>12100000581</v>
      </c>
      <c r="AM319" s="62"/>
      <c r="AN319" s="62"/>
      <c r="AO319" s="56" t="s">
        <v>89</v>
      </c>
      <c r="AP319" s="56" t="s">
        <v>89</v>
      </c>
      <c r="AQ319" s="45"/>
      <c r="AR319" s="45"/>
      <c r="AS319" s="191" t="str">
        <f t="shared" si="289"/>
        <v>888532110303</v>
      </c>
      <c r="AT319" s="189" t="str">
        <f t="shared" si="290"/>
        <v>5532110303</v>
      </c>
      <c r="AU319" s="183" t="str">
        <f t="shared" si="291"/>
        <v>9932110303</v>
      </c>
      <c r="AV319" s="183">
        <f t="shared" si="292"/>
        <v>7</v>
      </c>
      <c r="AW319" s="183" t="str">
        <f t="shared" si="293"/>
        <v>7732110303</v>
      </c>
      <c r="AX319" s="53" t="str">
        <f t="shared" si="303"/>
        <v>77532110303</v>
      </c>
      <c r="AY319" s="183">
        <v>0</v>
      </c>
      <c r="AZ319" s="183">
        <v>0</v>
      </c>
      <c r="BA319" s="43" t="str">
        <f t="shared" si="294"/>
        <v>2020-01-01</v>
      </c>
      <c r="BB319" s="43" t="str">
        <f t="shared" si="295"/>
        <v>2020-01-31</v>
      </c>
      <c r="BC319" s="192" t="s">
        <v>90</v>
      </c>
      <c r="BD319" s="44" t="str">
        <f t="shared" si="310"/>
        <v>a32110303</v>
      </c>
      <c r="BE319" s="189"/>
      <c r="BF319" s="189"/>
      <c r="BG319" s="186"/>
      <c r="BH319" s="149"/>
      <c r="BI319" s="149"/>
      <c r="BJ319" s="149"/>
      <c r="BK319" s="149"/>
      <c r="BL319" s="149"/>
      <c r="BM319" s="149"/>
      <c r="BN319" s="149"/>
      <c r="BO319" s="247"/>
      <c r="BP319" s="328"/>
      <c r="BQ319" s="194"/>
      <c r="BR319" s="194"/>
      <c r="BS319" s="194"/>
      <c r="BT319" s="197"/>
      <c r="BU319" s="357" t="str">
        <f t="shared" ca="1" si="296"/>
        <v>insert into x_t_invoice (TMP_ID,ID,DT, CLIENT_ID,EXTERNAL_ID,CONTRACT_ID,TOTAL_SUM,CURRENCY,DISCOUNT_TYPE,COMMISSION_TYPE,TYPE,LOYAL_CLIENTS,NDS,NDS_PCT,PERSON_ID) values (s_x_t_invoice.NEXTVAL, 32110303, date'2020-01-01',21210000058,'Б-32110303-1',1210000058,40000,'RUR',7,7,'prepayment',0,1,20, 77532110303);insert into x_t_person (TMP_ID,ID) values (s_x_t_person.NEXTVAL, 77532110303);insert into x_t_act_internal(TMP_ID,ID,DT,CLIENT_ID,INVOICE_ID,HIDDEN,AMOUNT,EXTERNAL_ID,PAYMENT_TERM_DT,IS_LOYAL,TYPE) values (s_x_t_act_internal.NEXTVAL, 4321103031,date'2020-01-07',21210000058, 32110303    ,1,  40000  ,'43211030311',null, 0,'generic');insert into x_t_act_trans(TMP_ID, ACT_ID, CONSUME_ID, AMOUNT, AMOUNT_NDS, AMOUNT_NSP, NETTING, COMMISSION_TYPE) values (s_x_t_act_trans.NEXTVAL, 4321103031,  5532110303, 40000, 6666.66666666666,  0,null, 7);insert into x_t_consume (TMP_ID, ID, PARENT_ORDER_ID) values (s_x_t_consume.NEXTVAL, 5532110303,  9932110303);insert into x_t_order(TMP_ID, ID, SERVICE_ID, SERVICE_ORDER_ID, CLIENT_ID) values (s_x_t_order.NEXTVAL, 9932110303,  7,  7732110303,  532110303 );insert into x_mv_oebs_receipts_2(TMP_ID, INVOICE_EID, SUM, DT, DOC_DATE, COMISS_DATE, PAYMENT_NUMBER, SOURCE_TYPE) values (s_x_mv_oebs_receipts_2.NEXTVAL, 'Б-32110303-1', 40000, date'2020-01-31',date'2020-01-31', null, '888532110303' ,'PAYCASH');insert into x_yt_ar_direct_domain_stats (ID,IS_GRAY,DOMAIN,IS_BLACKLIST,SERVICE_ID,COST,BILLING_EXPORT_ID,FROM_DT,TILL_DT,SERVICE_ORDER_ID) values(s_x_yt_ar_direct_domain_stats.NEXTVAL, 0, 'a32110303', 0,7,3330000000,7732110303,  date'2020-01-01',to_date('2020-01-31'||' '||'23:59:59','YYYY-MM-DD HH24:MI:SS'),7732110303);</v>
      </c>
    </row>
    <row r="320" spans="1:73" s="195" customFormat="1" x14ac:dyDescent="0.35">
      <c r="A320" s="127">
        <v>58</v>
      </c>
      <c r="B320" s="178"/>
      <c r="C320" s="42" t="str">
        <f t="shared" si="274"/>
        <v>1210000058</v>
      </c>
      <c r="D320" s="42" t="str">
        <f t="shared" si="275"/>
        <v>1210000058/20</v>
      </c>
      <c r="E320" s="43" t="str">
        <f t="shared" si="297"/>
        <v>2020-01-01</v>
      </c>
      <c r="F320" s="43" t="str">
        <f t="shared" si="276"/>
        <v>2021-01-01</v>
      </c>
      <c r="G320" s="44" t="str">
        <f t="shared" si="277"/>
        <v>21210000058</v>
      </c>
      <c r="H320" s="45">
        <f t="shared" si="298"/>
        <v>2</v>
      </c>
      <c r="I320" s="179">
        <v>3</v>
      </c>
      <c r="J320" s="180">
        <f t="shared" si="305"/>
        <v>32110304</v>
      </c>
      <c r="K320" s="42" t="str">
        <f t="shared" si="308"/>
        <v>Б-32110304-1</v>
      </c>
      <c r="L320" s="43" t="str">
        <f t="shared" si="278"/>
        <v>2020-01-01</v>
      </c>
      <c r="M320" s="308" t="s">
        <v>87</v>
      </c>
      <c r="N320" s="181">
        <f t="shared" si="300"/>
        <v>20000</v>
      </c>
      <c r="O320" s="42" t="s">
        <v>88</v>
      </c>
      <c r="P320" s="179">
        <v>1</v>
      </c>
      <c r="Q320" s="42">
        <v>20</v>
      </c>
      <c r="R320" s="198">
        <v>1</v>
      </c>
      <c r="S320" s="198">
        <v>1</v>
      </c>
      <c r="T320" s="52" t="str">
        <f t="shared" si="280"/>
        <v>4321103041</v>
      </c>
      <c r="U320" s="183" t="str">
        <f t="shared" si="309"/>
        <v>43211030411</v>
      </c>
      <c r="V320" s="42">
        <v>1</v>
      </c>
      <c r="W320" s="43" t="str">
        <f t="shared" ca="1" si="281"/>
        <v>2020-01-08</v>
      </c>
      <c r="X320" s="184" t="str">
        <f t="shared" si="312"/>
        <v>2020-02-01</v>
      </c>
      <c r="Y320" s="185">
        <v>20000</v>
      </c>
      <c r="Z320" s="185">
        <f t="shared" si="311"/>
        <v>3333.3333333333321</v>
      </c>
      <c r="AA320" s="42">
        <v>0</v>
      </c>
      <c r="AB320" s="186" t="s">
        <v>89</v>
      </c>
      <c r="AC320" s="185">
        <f t="shared" si="283"/>
        <v>20000</v>
      </c>
      <c r="AD320" s="45">
        <v>0</v>
      </c>
      <c r="AE320" s="52">
        <f t="shared" si="306"/>
        <v>532110304</v>
      </c>
      <c r="AF320" s="187">
        <f t="shared" si="284"/>
        <v>16666.666666666668</v>
      </c>
      <c r="AG320" s="188"/>
      <c r="AH320" s="58">
        <f t="shared" si="302"/>
        <v>16666.666666666668</v>
      </c>
      <c r="AI320" s="60">
        <f t="shared" si="285"/>
        <v>20000</v>
      </c>
      <c r="AJ320" s="49" t="str">
        <f t="shared" si="286"/>
        <v>2020-01-31</v>
      </c>
      <c r="AK320" s="189" t="str">
        <f t="shared" si="287"/>
        <v>888532110304</v>
      </c>
      <c r="AL320" s="45" t="str">
        <f t="shared" si="288"/>
        <v>12100000581</v>
      </c>
      <c r="AM320" s="62"/>
      <c r="AN320" s="62"/>
      <c r="AO320" s="56" t="s">
        <v>89</v>
      </c>
      <c r="AP320" s="56" t="s">
        <v>89</v>
      </c>
      <c r="AQ320" s="45"/>
      <c r="AR320" s="45"/>
      <c r="AS320" s="191" t="str">
        <f t="shared" si="289"/>
        <v>888532110304</v>
      </c>
      <c r="AT320" s="189" t="str">
        <f t="shared" si="290"/>
        <v>5532110304</v>
      </c>
      <c r="AU320" s="183" t="str">
        <f t="shared" si="291"/>
        <v>9932110304</v>
      </c>
      <c r="AV320" s="183">
        <f t="shared" si="292"/>
        <v>1</v>
      </c>
      <c r="AW320" s="183" t="str">
        <f t="shared" si="293"/>
        <v>7732110304</v>
      </c>
      <c r="AX320" s="53" t="str">
        <f t="shared" si="303"/>
        <v>77532110304</v>
      </c>
      <c r="AY320" s="183">
        <v>0</v>
      </c>
      <c r="AZ320" s="183">
        <v>0</v>
      </c>
      <c r="BA320" s="43" t="str">
        <f t="shared" si="294"/>
        <v>2020-01-01</v>
      </c>
      <c r="BB320" s="43" t="str">
        <f t="shared" si="295"/>
        <v>2020-01-31</v>
      </c>
      <c r="BC320" s="192" t="s">
        <v>90</v>
      </c>
      <c r="BD320" s="44" t="str">
        <f t="shared" si="310"/>
        <v>a32110304</v>
      </c>
      <c r="BE320" s="189"/>
      <c r="BF320" s="189"/>
      <c r="BG320" s="186"/>
      <c r="BH320" s="149"/>
      <c r="BI320" s="149"/>
      <c r="BJ320" s="149"/>
      <c r="BK320" s="149"/>
      <c r="BL320" s="149"/>
      <c r="BM320" s="149"/>
      <c r="BN320" s="149"/>
      <c r="BO320" s="243"/>
      <c r="BP320" s="328"/>
      <c r="BQ320" s="194"/>
      <c r="BR320" s="194"/>
      <c r="BS320" s="194"/>
      <c r="BU320" s="357" t="str">
        <f t="shared" ca="1" si="296"/>
        <v>insert into x_t_invoice (TMP_ID,ID,DT, CLIENT_ID,EXTERNAL_ID,CONTRACT_ID,TOTAL_SUM,CURRENCY,DISCOUNT_TYPE,COMMISSION_TYPE,TYPE,LOYAL_CLIENTS,NDS,NDS_PCT,PERSON_ID) values (s_x_t_invoice.NEXTVAL, 32110304, date'2020-01-01',21210000058,'Б-32110304-1',1210000058,20000,'RUR',1,1,'y_invoice',0,1,20, 77532110304);insert into x_t_person (TMP_ID,ID) values (s_x_t_person.NEXTVAL, 77532110304);insert into x_t_act_internal(TMP_ID,ID,DT,CLIENT_ID,INVOICE_ID,HIDDEN,AMOUNT,EXTERNAL_ID,PAYMENT_TERM_DT,IS_LOYAL,TYPE) values (s_x_t_act_internal.NEXTVAL, 4321103041,date'2020-01-08',21210000058, 32110304    ,1,  20000  ,'43211030411',date'2020-02-01', 0,'generic');insert into x_t_act_trans(TMP_ID, ACT_ID, CONSUME_ID, AMOUNT, AMOUNT_NDS, AMOUNT_NSP, NETTING, COMMISSION_TYPE) values (s_x_t_act_trans.NEXTVAL, 4321103041,  5532110304, 20000, 3333.33333333333,  0,null, 1);insert into x_t_consume (TMP_ID, ID, PARENT_ORDER_ID) values (s_x_t_consume.NEXTVAL, 5532110304,  9932110304);insert into x_t_order(TMP_ID, ID, SERVICE_ID, SERVICE_ORDER_ID, CLIENT_ID) values (s_x_t_order.NEXTVAL, 9932110304,  1,  7732110304,  532110304 );insert into x_mv_oebs_receipts_2(TMP_ID, INVOICE_EID, SUM, DT, DOC_DATE, COMISS_DATE, PAYMENT_NUMBER, SOURCE_TYPE) values (s_x_mv_oebs_receipts_2.NEXTVAL, 'Б-32110304-1', 20000, date'2020-01-31',date'2020-01-31', null, '888532110304' ,'PAYCASH');insert into x_yt_ar_direct_domain_stats (ID,IS_GRAY,DOMAIN,IS_BLACKLIST,SERVICE_ID,COST,BILLING_EXPORT_ID,FROM_DT,TILL_DT,SERVICE_ORDER_ID) values(s_x_yt_ar_direct_domain_stats.NEXTVAL, 0, 'a32110304', 0,1,3330000000,7732110304,  date'2020-01-01',to_date('2020-01-31'||' '||'23:59:59','YYYY-MM-DD HH24:MI:SS'),7732110304);</v>
      </c>
    </row>
    <row r="321" spans="1:73" s="195" customFormat="1" x14ac:dyDescent="0.35">
      <c r="A321" s="127">
        <v>58</v>
      </c>
      <c r="B321" s="178"/>
      <c r="C321" s="42" t="str">
        <f t="shared" si="274"/>
        <v>1210000058</v>
      </c>
      <c r="D321" s="42" t="str">
        <f t="shared" si="275"/>
        <v>1210000058/20</v>
      </c>
      <c r="E321" s="43" t="str">
        <f t="shared" si="297"/>
        <v>2020-01-01</v>
      </c>
      <c r="F321" s="43" t="str">
        <f t="shared" si="276"/>
        <v>2021-01-01</v>
      </c>
      <c r="G321" s="44" t="str">
        <f t="shared" si="277"/>
        <v>21210000058</v>
      </c>
      <c r="H321" s="45">
        <f t="shared" si="298"/>
        <v>2</v>
      </c>
      <c r="I321" s="179">
        <v>3</v>
      </c>
      <c r="J321" s="180">
        <f t="shared" si="305"/>
        <v>32110305</v>
      </c>
      <c r="K321" s="42" t="str">
        <f t="shared" si="308"/>
        <v>Б-32110305-1</v>
      </c>
      <c r="L321" s="43" t="str">
        <f t="shared" si="278"/>
        <v>2020-01-01</v>
      </c>
      <c r="M321" s="104" t="s">
        <v>194</v>
      </c>
      <c r="N321" s="181">
        <f t="shared" si="300"/>
        <v>30000</v>
      </c>
      <c r="O321" s="42" t="s">
        <v>88</v>
      </c>
      <c r="P321" s="179">
        <v>1</v>
      </c>
      <c r="Q321" s="42">
        <v>20</v>
      </c>
      <c r="R321" s="180">
        <v>37</v>
      </c>
      <c r="S321" s="180">
        <v>37</v>
      </c>
      <c r="T321" s="52" t="str">
        <f t="shared" si="280"/>
        <v>4321103051</v>
      </c>
      <c r="U321" s="183" t="str">
        <f t="shared" si="309"/>
        <v>43211030511</v>
      </c>
      <c r="V321" s="42">
        <v>1</v>
      </c>
      <c r="W321" s="43" t="str">
        <f t="shared" ca="1" si="281"/>
        <v>2020-01-04</v>
      </c>
      <c r="X321" s="184"/>
      <c r="Y321" s="185">
        <v>30000</v>
      </c>
      <c r="Z321" s="185">
        <f t="shared" si="311"/>
        <v>5000</v>
      </c>
      <c r="AA321" s="42">
        <v>0</v>
      </c>
      <c r="AB321" s="186" t="s">
        <v>89</v>
      </c>
      <c r="AC321" s="185">
        <f t="shared" si="283"/>
        <v>30000</v>
      </c>
      <c r="AD321" s="45">
        <v>0</v>
      </c>
      <c r="AE321" s="52">
        <f t="shared" si="306"/>
        <v>532110305</v>
      </c>
      <c r="AF321" s="187">
        <f t="shared" si="284"/>
        <v>25000</v>
      </c>
      <c r="AG321" s="188"/>
      <c r="AH321" s="58">
        <f t="shared" si="302"/>
        <v>25000</v>
      </c>
      <c r="AI321" s="60">
        <f t="shared" si="285"/>
        <v>30000</v>
      </c>
      <c r="AJ321" s="49" t="str">
        <f t="shared" si="286"/>
        <v>2020-01-31</v>
      </c>
      <c r="AK321" s="189" t="str">
        <f t="shared" si="287"/>
        <v>888532110305</v>
      </c>
      <c r="AL321" s="45" t="str">
        <f t="shared" si="288"/>
        <v>12100000581</v>
      </c>
      <c r="AM321" s="62"/>
      <c r="AN321" s="62"/>
      <c r="AO321" s="56" t="s">
        <v>89</v>
      </c>
      <c r="AP321" s="56" t="s">
        <v>89</v>
      </c>
      <c r="AQ321" s="45"/>
      <c r="AR321" s="45"/>
      <c r="AS321" s="191" t="str">
        <f t="shared" si="289"/>
        <v>888532110305</v>
      </c>
      <c r="AT321" s="189" t="str">
        <f t="shared" si="290"/>
        <v>5532110305</v>
      </c>
      <c r="AU321" s="183" t="str">
        <f t="shared" si="291"/>
        <v>9932110305</v>
      </c>
      <c r="AV321" s="183">
        <f t="shared" si="292"/>
        <v>37</v>
      </c>
      <c r="AW321" s="183" t="str">
        <f t="shared" si="293"/>
        <v>7732110305</v>
      </c>
      <c r="AX321" s="53" t="str">
        <f t="shared" si="303"/>
        <v>77532110305</v>
      </c>
      <c r="AY321" s="183">
        <v>0</v>
      </c>
      <c r="AZ321" s="183">
        <v>0</v>
      </c>
      <c r="BA321" s="43" t="str">
        <f t="shared" si="294"/>
        <v>2020-01-01</v>
      </c>
      <c r="BB321" s="43" t="str">
        <f t="shared" si="295"/>
        <v>2020-01-31</v>
      </c>
      <c r="BC321" s="192" t="s">
        <v>90</v>
      </c>
      <c r="BD321" s="44" t="str">
        <f t="shared" si="310"/>
        <v>a32110305</v>
      </c>
      <c r="BE321" s="189"/>
      <c r="BF321" s="189"/>
      <c r="BG321" s="186"/>
      <c r="BH321" s="149"/>
      <c r="BI321" s="149"/>
      <c r="BJ321" s="149"/>
      <c r="BK321" s="149"/>
      <c r="BL321" s="149"/>
      <c r="BM321" s="149"/>
      <c r="BN321" s="149"/>
      <c r="BO321" s="243"/>
      <c r="BP321" s="328"/>
      <c r="BQ321" s="181"/>
      <c r="BR321" s="196"/>
      <c r="BS321" s="196"/>
      <c r="BU321" s="357" t="str">
        <f t="shared" ca="1" si="296"/>
        <v>insert into x_t_invoice (TMP_ID,ID,DT, CLIENT_ID,EXTERNAL_ID,CONTRACT_ID,TOTAL_SUM,CURRENCY,DISCOUNT_TYPE,COMMISSION_TYPE,TYPE,LOYAL_CLIENTS,NDS,NDS_PCT,PERSON_ID) values (s_x_t_invoice.NEXTVAL, 32110305, date'2020-01-01',21210000058,'Б-32110305-1',1210000058,30000,'RUR',37,37,'prepayment',0,1,20, 77532110305);insert into x_t_person (TMP_ID,ID) values (s_x_t_person.NEXTVAL, 77532110305);insert into x_t_act_internal(TMP_ID,ID,DT,CLIENT_ID,INVOICE_ID,HIDDEN,AMOUNT,EXTERNAL_ID,PAYMENT_TERM_DT,IS_LOYAL,TYPE) values (s_x_t_act_internal.NEXTVAL, 4321103051,date'2020-01-04',21210000058, 32110305    ,1,  30000  ,'43211030511',null, 0,'generic');insert into x_t_act_trans(TMP_ID, ACT_ID, CONSUME_ID, AMOUNT, AMOUNT_NDS, AMOUNT_NSP, NETTING, COMMISSION_TYPE) values (s_x_t_act_trans.NEXTVAL, 4321103051,  5532110305, 30000, 5000,  0,null, 37);insert into x_t_consume (TMP_ID, ID, PARENT_ORDER_ID) values (s_x_t_consume.NEXTVAL, 5532110305,  9932110305);insert into x_t_order(TMP_ID, ID, SERVICE_ID, SERVICE_ORDER_ID, CLIENT_ID) values (s_x_t_order.NEXTVAL, 9932110305,  37,  7732110305,  532110305 );insert into x_mv_oebs_receipts_2(TMP_ID, INVOICE_EID, SUM, DT, DOC_DATE, COMISS_DATE, PAYMENT_NUMBER, SOURCE_TYPE) values (s_x_mv_oebs_receipts_2.NEXTVAL, 'Б-32110305-1', 30000, date'2020-01-31',date'2020-01-31', null, '888532110305' ,'PAYCASH');insert into x_yt_ar_direct_domain_stats (ID,IS_GRAY,DOMAIN,IS_BLACKLIST,SERVICE_ID,COST,BILLING_EXPORT_ID,FROM_DT,TILL_DT,SERVICE_ORDER_ID) values(s_x_yt_ar_direct_domain_stats.NEXTVAL, 0, 'a32110305', 0,37,3330000000,7732110305,  date'2020-01-01',to_date('2020-01-31'||' '||'23:59:59','YYYY-MM-DD HH24:MI:SS'),7732110305);</v>
      </c>
    </row>
    <row r="322" spans="1:73" s="195" customFormat="1" ht="15" thickBot="1" x14ac:dyDescent="0.4">
      <c r="A322" s="127">
        <v>58</v>
      </c>
      <c r="B322" s="178"/>
      <c r="C322" s="42" t="str">
        <f>$H$2&amp;$C$2&amp;$D$2&amp;"00000"&amp;A322</f>
        <v>1210000058</v>
      </c>
      <c r="D322" s="42" t="str">
        <f>C322&amp;"/"&amp;MID(YEAR($F$2),3,2)</f>
        <v>1210000058/20</v>
      </c>
      <c r="E322" s="43" t="str">
        <f t="shared" si="297"/>
        <v>2020-01-01</v>
      </c>
      <c r="F322" s="43" t="str">
        <f t="shared" si="276"/>
        <v>2021-01-01</v>
      </c>
      <c r="G322" s="44" t="str">
        <f>$I$2&amp;C322</f>
        <v>21210000058</v>
      </c>
      <c r="H322" s="45">
        <f t="shared" si="298"/>
        <v>2</v>
      </c>
      <c r="I322" s="179">
        <v>3</v>
      </c>
      <c r="J322" s="180">
        <f t="shared" si="305"/>
        <v>32110306</v>
      </c>
      <c r="K322" s="42" t="str">
        <f>"Б-"&amp;J322&amp;"-1"</f>
        <v>Б-32110306-1</v>
      </c>
      <c r="L322" s="43" t="str">
        <f t="shared" si="278"/>
        <v>2020-01-01</v>
      </c>
      <c r="M322" s="308" t="s">
        <v>87</v>
      </c>
      <c r="N322" s="181">
        <f>Y322</f>
        <v>40000</v>
      </c>
      <c r="O322" s="42" t="s">
        <v>88</v>
      </c>
      <c r="P322" s="179">
        <v>1</v>
      </c>
      <c r="Q322" s="42">
        <v>20</v>
      </c>
      <c r="R322" s="234">
        <v>38</v>
      </c>
      <c r="S322" s="234">
        <v>38</v>
      </c>
      <c r="T322" s="52" t="str">
        <f>$K$2&amp;J322&amp;"1"</f>
        <v>4321103061</v>
      </c>
      <c r="U322" s="183" t="str">
        <f>T322&amp;1</f>
        <v>43211030611</v>
      </c>
      <c r="V322" s="42">
        <v>1</v>
      </c>
      <c r="W322" s="43" t="str">
        <f t="shared" ca="1" si="281"/>
        <v>2020-01-08</v>
      </c>
      <c r="X322" s="184" t="str">
        <f t="shared" si="312"/>
        <v>2020-02-01</v>
      </c>
      <c r="Y322" s="185">
        <v>40000</v>
      </c>
      <c r="Z322" s="185">
        <f t="shared" si="311"/>
        <v>6666.6666666666642</v>
      </c>
      <c r="AA322" s="42">
        <v>0</v>
      </c>
      <c r="AB322" s="186" t="s">
        <v>89</v>
      </c>
      <c r="AC322" s="185">
        <f>N322</f>
        <v>40000</v>
      </c>
      <c r="AD322" s="45">
        <v>0</v>
      </c>
      <c r="AE322" s="52">
        <f t="shared" si="306"/>
        <v>532110306</v>
      </c>
      <c r="AF322" s="187">
        <f>Y322-Z322</f>
        <v>33333.333333333336</v>
      </c>
      <c r="AG322" s="188"/>
      <c r="AH322" s="58">
        <f>AI322/(1+Q322/100)</f>
        <v>33333.333333333336</v>
      </c>
      <c r="AI322" s="60">
        <f t="shared" si="285"/>
        <v>40000</v>
      </c>
      <c r="AJ322" s="49" t="str">
        <f t="shared" si="286"/>
        <v>2020-01-31</v>
      </c>
      <c r="AK322" s="189" t="str">
        <f>"888"&amp;AE322</f>
        <v>888532110306</v>
      </c>
      <c r="AL322" s="45" t="str">
        <f>C322&amp;1</f>
        <v>12100000581</v>
      </c>
      <c r="AM322" s="62"/>
      <c r="AN322" s="62"/>
      <c r="AO322" s="56" t="s">
        <v>89</v>
      </c>
      <c r="AP322" s="56" t="s">
        <v>89</v>
      </c>
      <c r="AQ322" s="45"/>
      <c r="AR322" s="45"/>
      <c r="AS322" s="191" t="str">
        <f>AK322</f>
        <v>888532110306</v>
      </c>
      <c r="AT322" s="189" t="str">
        <f>"55"&amp;J322</f>
        <v>5532110306</v>
      </c>
      <c r="AU322" s="183" t="str">
        <f>"99"&amp;J322</f>
        <v>9932110306</v>
      </c>
      <c r="AV322" s="183">
        <f>S322</f>
        <v>38</v>
      </c>
      <c r="AW322" s="183" t="str">
        <f>"77"&amp;J322</f>
        <v>7732110306</v>
      </c>
      <c r="AX322" s="53" t="str">
        <f t="shared" si="303"/>
        <v>77532110306</v>
      </c>
      <c r="AY322" s="183">
        <v>0</v>
      </c>
      <c r="AZ322" s="183">
        <v>0</v>
      </c>
      <c r="BA322" s="43" t="str">
        <f t="shared" si="294"/>
        <v>2020-01-01</v>
      </c>
      <c r="BB322" s="43" t="str">
        <f t="shared" si="295"/>
        <v>2020-01-31</v>
      </c>
      <c r="BC322" s="192" t="s">
        <v>90</v>
      </c>
      <c r="BD322" s="44" t="str">
        <f>"a"&amp;J322</f>
        <v>a32110306</v>
      </c>
      <c r="BE322" s="189"/>
      <c r="BF322" s="189"/>
      <c r="BG322" s="186"/>
      <c r="BH322" s="174"/>
      <c r="BI322" s="174"/>
      <c r="BJ322" s="174"/>
      <c r="BK322" s="174"/>
      <c r="BL322" s="149"/>
      <c r="BM322" s="149"/>
      <c r="BN322" s="149"/>
      <c r="BO322" s="243"/>
      <c r="BP322" s="328"/>
      <c r="BQ322" s="194"/>
      <c r="BR322" s="194"/>
      <c r="BS322" s="194"/>
      <c r="BU322" s="357" t="str">
        <f t="shared" ca="1" si="296"/>
        <v>insert into x_t_invoice (TMP_ID,ID,DT, CLIENT_ID,EXTERNAL_ID,CONTRACT_ID,TOTAL_SUM,CURRENCY,DISCOUNT_TYPE,COMMISSION_TYPE,TYPE,LOYAL_CLIENTS,NDS,NDS_PCT,PERSON_ID) values (s_x_t_invoice.NEXTVAL, 32110306, date'2020-01-01',21210000058,'Б-32110306-1',1210000058,40000,'RUR',38,38,'y_invoice',0,1,20, 77532110306);insert into x_t_person (TMP_ID,ID) values (s_x_t_person.NEXTVAL, 77532110306);insert into x_t_act_internal(TMP_ID,ID,DT,CLIENT_ID,INVOICE_ID,HIDDEN,AMOUNT,EXTERNAL_ID,PAYMENT_TERM_DT,IS_LOYAL,TYPE) values (s_x_t_act_internal.NEXTVAL, 4321103061,date'2020-01-08',21210000058, 32110306    ,1,  40000  ,'43211030611',date'2020-02-01', 0,'generic');insert into x_t_act_trans(TMP_ID, ACT_ID, CONSUME_ID, AMOUNT, AMOUNT_NDS, AMOUNT_NSP, NETTING, COMMISSION_TYPE) values (s_x_t_act_trans.NEXTVAL, 4321103061,  5532110306, 40000, 6666.66666666666,  0,null, 38);insert into x_t_consume (TMP_ID, ID, PARENT_ORDER_ID) values (s_x_t_consume.NEXTVAL, 5532110306,  9932110306);insert into x_t_order(TMP_ID, ID, SERVICE_ID, SERVICE_ORDER_ID, CLIENT_ID) values (s_x_t_order.NEXTVAL, 9932110306,  38,  7732110306,  532110306 );insert into x_mv_oebs_receipts_2(TMP_ID, INVOICE_EID, SUM, DT, DOC_DATE, COMISS_DATE, PAYMENT_NUMBER, SOURCE_TYPE) values (s_x_mv_oebs_receipts_2.NEXTVAL, 'Б-32110306-1', 40000, date'2020-01-31',date'2020-01-31', null, '888532110306' ,'PAYCASH');insert into x_yt_ar_direct_domain_stats (ID,IS_GRAY,DOMAIN,IS_BLACKLIST,SERVICE_ID,COST,BILLING_EXPORT_ID,FROM_DT,TILL_DT,SERVICE_ORDER_ID) values(s_x_yt_ar_direct_domain_stats.NEXTVAL, 0, 'a32110306', 0,38,3330000000,7732110306,  date'2020-01-01',to_date('2020-01-31'||' '||'23:59:59','YYYY-MM-DD HH24:MI:SS'),7732110306);</v>
      </c>
    </row>
    <row r="323" spans="1:73" s="215" customFormat="1" ht="15" thickBot="1" x14ac:dyDescent="0.4">
      <c r="A323" s="152">
        <v>58</v>
      </c>
      <c r="B323" s="199"/>
      <c r="C323" s="76" t="str">
        <f>$H$2&amp;$C$2&amp;$D$2&amp;"00000"&amp;A323</f>
        <v>1210000058</v>
      </c>
      <c r="D323" s="76" t="str">
        <f>C323&amp;"/"&amp;MID(YEAR($F$2),3,2)</f>
        <v>1210000058/20</v>
      </c>
      <c r="E323" s="77" t="str">
        <f t="shared" si="297"/>
        <v>2020-01-01</v>
      </c>
      <c r="F323" s="77" t="str">
        <f t="shared" si="276"/>
        <v>2021-01-01</v>
      </c>
      <c r="G323" s="78" t="str">
        <f>$I$2&amp;C323</f>
        <v>21210000058</v>
      </c>
      <c r="H323" s="79">
        <f t="shared" si="298"/>
        <v>2</v>
      </c>
      <c r="I323" s="200">
        <v>3</v>
      </c>
      <c r="J323" s="201">
        <f>J322+1</f>
        <v>32110307</v>
      </c>
      <c r="K323" s="76" t="str">
        <f>"Б-"&amp;J323&amp;"-1"</f>
        <v>Б-32110307-1</v>
      </c>
      <c r="L323" s="77" t="str">
        <f t="shared" si="278"/>
        <v>2020-01-01</v>
      </c>
      <c r="M323" s="85" t="s">
        <v>194</v>
      </c>
      <c r="N323" s="202">
        <f>Y323</f>
        <v>40000</v>
      </c>
      <c r="O323" s="76" t="s">
        <v>88</v>
      </c>
      <c r="P323" s="200">
        <v>1</v>
      </c>
      <c r="Q323" s="76">
        <v>20</v>
      </c>
      <c r="R323" s="103">
        <v>42</v>
      </c>
      <c r="S323" s="103">
        <v>42</v>
      </c>
      <c r="T323" s="81" t="str">
        <f>$K$2&amp;J323&amp;"1"</f>
        <v>4321103071</v>
      </c>
      <c r="U323" s="203" t="str">
        <f>T323&amp;1</f>
        <v>43211030711</v>
      </c>
      <c r="V323" s="76">
        <v>1</v>
      </c>
      <c r="W323" s="77" t="str">
        <f t="shared" ca="1" si="281"/>
        <v>2020-01-08</v>
      </c>
      <c r="X323" s="204"/>
      <c r="Y323" s="205">
        <v>40000</v>
      </c>
      <c r="Z323" s="205">
        <f t="shared" si="311"/>
        <v>6666.6666666666642</v>
      </c>
      <c r="AA323" s="76">
        <v>0</v>
      </c>
      <c r="AB323" s="206" t="s">
        <v>89</v>
      </c>
      <c r="AC323" s="205">
        <f>N323</f>
        <v>40000</v>
      </c>
      <c r="AD323" s="79">
        <v>0</v>
      </c>
      <c r="AE323" s="81">
        <f t="shared" si="306"/>
        <v>532110307</v>
      </c>
      <c r="AF323" s="207">
        <f>Y323-Z323</f>
        <v>33333.333333333336</v>
      </c>
      <c r="AG323" s="235"/>
      <c r="AH323" s="91">
        <f>AI323/(1+Q323/100)</f>
        <v>33333.333333333336</v>
      </c>
      <c r="AI323" s="93">
        <f t="shared" si="285"/>
        <v>40000</v>
      </c>
      <c r="AJ323" s="83" t="str">
        <f t="shared" si="286"/>
        <v>2020-01-31</v>
      </c>
      <c r="AK323" s="209" t="str">
        <f>"888"&amp;AE323</f>
        <v>888532110307</v>
      </c>
      <c r="AL323" s="79" t="str">
        <f>C323&amp;1</f>
        <v>12100000581</v>
      </c>
      <c r="AM323" s="95"/>
      <c r="AN323" s="95"/>
      <c r="AO323" s="90" t="s">
        <v>89</v>
      </c>
      <c r="AP323" s="90" t="s">
        <v>89</v>
      </c>
      <c r="AQ323" s="79"/>
      <c r="AR323" s="79"/>
      <c r="AS323" s="211" t="str">
        <f>AK323</f>
        <v>888532110307</v>
      </c>
      <c r="AT323" s="209" t="str">
        <f>"55"&amp;J323</f>
        <v>5532110307</v>
      </c>
      <c r="AU323" s="203" t="str">
        <f>"99"&amp;J323</f>
        <v>9932110307</v>
      </c>
      <c r="AV323" s="203">
        <f>S323</f>
        <v>42</v>
      </c>
      <c r="AW323" s="203" t="str">
        <f>"77"&amp;J323</f>
        <v>7732110307</v>
      </c>
      <c r="AX323" s="87" t="str">
        <f t="shared" si="303"/>
        <v>77532110307</v>
      </c>
      <c r="AY323" s="203">
        <v>0</v>
      </c>
      <c r="AZ323" s="203">
        <v>0</v>
      </c>
      <c r="BA323" s="77" t="str">
        <f t="shared" si="294"/>
        <v>2020-01-01</v>
      </c>
      <c r="BB323" s="77" t="str">
        <f t="shared" si="295"/>
        <v>2020-01-31</v>
      </c>
      <c r="BC323" s="212" t="s">
        <v>90</v>
      </c>
      <c r="BD323" s="78" t="str">
        <f>"a"&amp;J323</f>
        <v>a32110307</v>
      </c>
      <c r="BE323" s="209"/>
      <c r="BF323" s="209"/>
      <c r="BG323" s="206"/>
      <c r="BH323" s="174"/>
      <c r="BI323" s="174"/>
      <c r="BJ323" s="174"/>
      <c r="BK323" s="174"/>
      <c r="BL323" s="174"/>
      <c r="BM323" s="174"/>
      <c r="BN323" s="174"/>
      <c r="BO323" s="362"/>
      <c r="BP323" s="332"/>
      <c r="BQ323" s="214"/>
      <c r="BR323" s="214"/>
      <c r="BS323" s="214"/>
      <c r="BT323" s="236"/>
      <c r="BU323" s="357" t="str">
        <f t="shared" ca="1" si="296"/>
        <v>insert into x_t_invoice (TMP_ID,ID,DT, CLIENT_ID,EXTERNAL_ID,CONTRACT_ID,TOTAL_SUM,CURRENCY,DISCOUNT_TYPE,COMMISSION_TYPE,TYPE,LOYAL_CLIENTS,NDS,NDS_PCT,PERSON_ID) values (s_x_t_invoice.NEXTVAL, 32110307, date'2020-01-01',21210000058,'Б-32110307-1',1210000058,40000,'RUR',42,42,'prepayment',0,1,20, 77532110307);insert into x_t_person (TMP_ID,ID) values (s_x_t_person.NEXTVAL, 77532110307);insert into x_t_act_internal(TMP_ID,ID,DT,CLIENT_ID,INVOICE_ID,HIDDEN,AMOUNT,EXTERNAL_ID,PAYMENT_TERM_DT,IS_LOYAL,TYPE) values (s_x_t_act_internal.NEXTVAL, 4321103071,date'2020-01-08',21210000058, 32110307    ,1,  40000  ,'43211030711',null, 0,'generic');insert into x_t_act_trans(TMP_ID, ACT_ID, CONSUME_ID, AMOUNT, AMOUNT_NDS, AMOUNT_NSP, NETTING, COMMISSION_TYPE) values (s_x_t_act_trans.NEXTVAL, 4321103071,  5532110307, 40000, 6666.66666666666,  0,null, 42);insert into x_t_consume (TMP_ID, ID, PARENT_ORDER_ID) values (s_x_t_consume.NEXTVAL, 5532110307,  9932110307);insert into x_t_order(TMP_ID, ID, SERVICE_ID, SERVICE_ORDER_ID, CLIENT_ID) values (s_x_t_order.NEXTVAL, 9932110307,  42,  7732110307,  532110307 );insert into x_mv_oebs_receipts_2(TMP_ID, INVOICE_EID, SUM, DT, DOC_DATE, COMISS_DATE, PAYMENT_NUMBER, SOURCE_TYPE) values (s_x_mv_oebs_receipts_2.NEXTVAL, 'Б-32110307-1', 40000, date'2020-01-31',date'2020-01-31', null, '888532110307' ,'PAYCASH');insert into x_yt_ar_direct_domain_stats (ID,IS_GRAY,DOMAIN,IS_BLACKLIST,SERVICE_ID,COST,BILLING_EXPORT_ID,FROM_DT,TILL_DT,SERVICE_ORDER_ID) values(s_x_yt_ar_direct_domain_stats.NEXTVAL, 0, 'a32110307', 0,42,3330000000,7732110307,  date'2020-01-01',to_date('2020-01-31'||' '||'23:59:59','YYYY-MM-DD HH24:MI:SS'),7732110307);</v>
      </c>
    </row>
    <row r="324" spans="1:73" ht="23.5" x14ac:dyDescent="0.55000000000000004">
      <c r="A324" s="120" t="s">
        <v>200</v>
      </c>
      <c r="BH324" s="183"/>
      <c r="BI324" s="183"/>
      <c r="BJ324" s="183"/>
      <c r="BK324" s="183"/>
      <c r="BL324" s="149"/>
      <c r="BM324" s="149"/>
      <c r="BN324" s="149"/>
    </row>
    <row r="325" spans="1:73" s="67" customFormat="1" x14ac:dyDescent="0.35">
      <c r="A325" s="40">
        <v>59</v>
      </c>
      <c r="B325" s="41"/>
      <c r="C325" s="42" t="str">
        <f t="shared" ref="C325:C351" si="313">$H$2&amp;$C$2&amp;$D$2&amp;"00000"&amp;A325</f>
        <v>1210000059</v>
      </c>
      <c r="D325" s="42" t="str">
        <f t="shared" ref="D325:D351" si="314">C325&amp;"/"&amp;MID(YEAR($F$2),3,2)</f>
        <v>1210000059/20</v>
      </c>
      <c r="E325" s="43" t="str">
        <f>TEXT(DATE(YEAR($F$2),MONTH($F$2),1),"ГГГГ-ММ-ДД")</f>
        <v>2020-01-01</v>
      </c>
      <c r="F325" s="43" t="str">
        <f t="shared" ref="F325:F351" si="315">TEXT(DATE(YEAR($F$2)+1,MONTH($F$2),1),"ГГГГ-ММ-ДД")</f>
        <v>2021-01-01</v>
      </c>
      <c r="G325" s="44" t="str">
        <f t="shared" ref="G325:G351" si="316">$I$2&amp;C325</f>
        <v>21210000059</v>
      </c>
      <c r="H325" s="45">
        <f>$C$2</f>
        <v>2</v>
      </c>
      <c r="I325" s="46">
        <v>3</v>
      </c>
      <c r="J325" s="52">
        <f>J323+1</f>
        <v>32110308</v>
      </c>
      <c r="K325" s="48" t="str">
        <f>"Б-"&amp;J325&amp;"-1"</f>
        <v>Б-32110308-1</v>
      </c>
      <c r="L325" s="49" t="str">
        <f t="shared" ref="L325:L351" si="317">TEXT(DATE(YEAR($F$2),MONTH($F$2),1),"ГГГГ-ММ-ДД")</f>
        <v>2020-01-01</v>
      </c>
      <c r="M325" s="48" t="s">
        <v>87</v>
      </c>
      <c r="N325" s="50">
        <f>Y325</f>
        <v>20000</v>
      </c>
      <c r="O325" s="48" t="s">
        <v>88</v>
      </c>
      <c r="P325" s="46">
        <v>1</v>
      </c>
      <c r="Q325" s="48">
        <v>20</v>
      </c>
      <c r="R325" s="51">
        <f t="shared" ref="R325:R336" si="318">S325</f>
        <v>7</v>
      </c>
      <c r="S325" s="51">
        <v>7</v>
      </c>
      <c r="T325" s="52" t="str">
        <f t="shared" ref="T325:T344" si="319">$K$2&amp;J325&amp;"1"</f>
        <v>4321103081</v>
      </c>
      <c r="U325" s="53" t="str">
        <f>T325&amp;1</f>
        <v>43211030811</v>
      </c>
      <c r="V325" s="48">
        <v>1</v>
      </c>
      <c r="W325" s="49" t="str">
        <f t="shared" ref="W325:W344" ca="1" si="320">TEXT(DATE(YEAR($F$2),MONTH($F$2),RANDBETWEEN(1,9)),"ГГГГ-ММ-ДД")</f>
        <v>2020-01-05</v>
      </c>
      <c r="X325" s="48"/>
      <c r="Y325" s="54">
        <v>20000</v>
      </c>
      <c r="Z325" s="54">
        <f t="shared" ref="Z325:Z344" si="321">Y325-(Y325/1.2)</f>
        <v>3333.3333333333321</v>
      </c>
      <c r="AA325" s="48">
        <v>0</v>
      </c>
      <c r="AB325" s="55" t="s">
        <v>89</v>
      </c>
      <c r="AC325" s="54">
        <f t="shared" ref="AC325:AC351" si="322">N325</f>
        <v>20000</v>
      </c>
      <c r="AD325" s="56">
        <v>0</v>
      </c>
      <c r="AE325" s="57" t="str">
        <f>$L$2&amp;J325</f>
        <v>532110308</v>
      </c>
      <c r="AF325" s="58">
        <f t="shared" ref="AF325:AF344" si="323">Y325-Z325</f>
        <v>16666.666666666668</v>
      </c>
      <c r="AG325" s="73"/>
      <c r="AH325" s="58">
        <f>AI325/(1+Q325/100)</f>
        <v>16666.666666666668</v>
      </c>
      <c r="AI325" s="60">
        <f t="shared" ref="AI325:AI337" si="324">Y325</f>
        <v>20000</v>
      </c>
      <c r="AJ325" s="49" t="str">
        <f t="shared" ref="AJ325:AJ344" si="325">TEXT(DATE(YEAR($F$2),MONTH($F$2)+1,0),"ГГГГ-ММ-ДД")</f>
        <v>2020-01-31</v>
      </c>
      <c r="AK325" s="61" t="str">
        <f t="shared" ref="AK325:AK351" si="326">"888"&amp;AE325</f>
        <v>888532110308</v>
      </c>
      <c r="AL325" s="56" t="str">
        <f t="shared" ref="AL325:AL351" si="327">C325&amp;1</f>
        <v>12100000591</v>
      </c>
      <c r="AM325" s="62"/>
      <c r="AN325" s="62"/>
      <c r="AO325" s="56" t="s">
        <v>89</v>
      </c>
      <c r="AP325" s="56" t="s">
        <v>89</v>
      </c>
      <c r="AQ325" s="56"/>
      <c r="AR325" s="56"/>
      <c r="AS325" s="63" t="str">
        <f t="shared" ref="AS325:AS351" si="328">AK325</f>
        <v>888532110308</v>
      </c>
      <c r="AT325" s="61" t="str">
        <f t="shared" ref="AT325:AT351" si="329">"55"&amp;J325</f>
        <v>5532110308</v>
      </c>
      <c r="AU325" s="53" t="str">
        <f t="shared" ref="AU325:AU351" si="330">"99"&amp;J325</f>
        <v>9932110308</v>
      </c>
      <c r="AV325" s="53">
        <f t="shared" ref="AV325:AV351" si="331">S325</f>
        <v>7</v>
      </c>
      <c r="AW325" s="53" t="str">
        <f t="shared" ref="AW325:AW351" si="332">"77"&amp;J325</f>
        <v>7732110308</v>
      </c>
      <c r="AX325" s="53" t="str">
        <f>"77"&amp;AE325</f>
        <v>77532110308</v>
      </c>
      <c r="AY325" s="53">
        <v>0</v>
      </c>
      <c r="AZ325" s="53">
        <v>0</v>
      </c>
      <c r="BA325" s="49" t="str">
        <f t="shared" ref="BA325:BA344" si="333">TEXT(DATE(YEAR($F$2),MONTH($F$2),1),"ГГГГ-ММ-ДД")</f>
        <v>2020-01-01</v>
      </c>
      <c r="BB325" s="49" t="str">
        <f t="shared" ref="BB325:BB344" si="334">TEXT(DATE(YEAR($F$2),MONTH($F$2)+1,0),"ГГГГ-ММ-ДД")</f>
        <v>2020-01-31</v>
      </c>
      <c r="BC325" s="64" t="s">
        <v>90</v>
      </c>
      <c r="BD325" s="65" t="str">
        <f>"a"&amp;J325</f>
        <v>a32110308</v>
      </c>
      <c r="BE325" s="61"/>
      <c r="BF325" s="61"/>
      <c r="BG325" s="309" t="s">
        <v>201</v>
      </c>
      <c r="BH325" s="66"/>
      <c r="BI325" s="66"/>
      <c r="BJ325" s="66"/>
      <c r="BK325" s="66"/>
      <c r="BL325" s="53"/>
      <c r="BM325" s="53"/>
      <c r="BN325" s="53"/>
      <c r="BO325" s="325" t="s">
        <v>91</v>
      </c>
      <c r="BP325" s="324"/>
      <c r="BU325" s="357" t="str">
        <f t="shared" ref="BU325:BU388" ca="1" si="335">IF(((LEN(C325)&gt;0) *(C325&lt;&gt;C324)=1), "insert into x_t_contract2(TMP_ID,ID,EXTERNAL_ID,CLIENT_ID) values(s_x_t_contract2.NEXTVAL, "&amp;C325&amp;", '"&amp;D325&amp;"',"&amp;G325&amp;");","")&amp;IF(((LEN(C325)&gt;0) *(C325&lt;&gt;C324)=1), "insert into x_t_contract_collateral(TMP_ID,ID,CONTRACT2_ID,DT,IS_SIGNED) values(s_x_t_contract_collateral.NEXTVAL, "&amp;AL325&amp;", "&amp;C325&amp;", date'"&amp;E325&amp;"', date'"&amp;E325&amp;"');","")&amp;         IF(((LEN(C325)&gt;0) *(C325&lt;&gt;C324)=1),"insert into x_mv_contract_signed_attr (TMP_ID,CONTRACT_ID,COLLATERAL_ID,CODE,VALUE_DT) values (s_x_mv_contract_signed_attr.NEXTVAL, "&amp;C325&amp;", "&amp;AL325&amp;",'FINISH_DT' ,date'"&amp;F325&amp;"');","")&amp;
IF(((LEN(C325)&gt;0) *(C325&lt;&gt;C324)=1), "insert into x_mv_contract_signed_attr_hist(TMP_ID,VALUE_NUM,UPDATE_DT,CONTRACT2_ID,CODE,CL_DT,STAMP,DT) values(s_x_mv_contract_signed_attr_hist.NEXTVAL, "&amp;$E$2&amp;", date'"&amp;E325&amp;"', "&amp;C325&amp;",'FIRM',date'"&amp;E325&amp;"',"&amp;AS325&amp;",date'"&amp;E325&amp;"');","")&amp;IF(((LEN(C325)&gt;0) *(C325&lt;&gt;C324)*($G$2="opt")=1), "insert into x_mv_contract_signed_attr_hist(TMP_ID,VALUE_NUM,UPDATE_DT,CONTRACT2_ID,CODE,CL_DT,STAMP,DT) values(s_x_mv_contract_signed_attr_hist.NEXTVAL, "&amp;H325&amp;", date'"&amp;E325&amp;"', "&amp;C325&amp;",'WHOLESALE_AGENT_PREMIUM_AWARDS_SCALE_TYPE',date'"&amp;E325&amp;"',"&amp;AS325&amp;",date'"&amp;E325&amp;"');","")&amp;IF(((LEN(C325)&gt;0) *(C325&lt;&gt;C324)*($G$2="comm")=1), "insert into x_mv_contract_signed_attr(TMP_ID,VALUE_NUM,CONTRACT_ID,CODE,DT,COLLATERAL_ID) values(s_x_mv_contract_signed_attr.NEXTVAL, "&amp;H325&amp;","&amp;C325&amp;",'COMMISSION_TYPE',date'"&amp;E325&amp;"', "&amp;AL325&amp;");","")&amp;IF(((LEN(C325)&gt;0) *(C325&lt;&gt;C324)*($G$2="opt")=1), "insert into x_mv_contract_signed_attr_hist(TMP_ID,VALUE_NUM,UPDATE_DT,CONTRACT2_ID,CODE,CL_DT,STAMP,DT) values(s_x_mv_contract_signed_attr_hist.NEXTVAL, "&amp;I325&amp;", date'"&amp;E325&amp;"', "&amp;C325&amp;",'PAYMENT_TYPE',date'"&amp;E325&amp;"',"&amp;AS325&amp;",date'"&amp;E325&amp;"');","")&amp;IF(((LEN(C325)&gt;0) *(C325&lt;&gt;C324)*($G$2="comm")=1), "insert into x_mv_contract_signed_attr(TMP_ID,VALUE_NUM,CONTRACT_ID,CODE,DT,COLLATERAL_ID) values(s_x_mv_contract_signed_attr.NEXTVAL,  "&amp;I325&amp;","&amp;C325&amp;",'PAYMENT_TYPE',date'"&amp;E325&amp;"', "&amp;AL325&amp;");","")&amp;IF(LEN(BG325)&gt;0, "insert into x_mv_contract_signed_attr_hist(TMP_ID,VALUE_NUM,UPDATE_DT,CONTRACT2_ID,CODE,CL_DT,STAMP,DT) values(s_x_mv_contract_signed_attr_hist.NEXTVAL, "&amp;BG325&amp;", date'"&amp;E325&amp;"', "&amp;C325&amp;",'AR_PAYMENT_CONTROL_TYPE',date'"&amp;E325&amp;"',"&amp;AS325&amp;",date'"&amp;E325&amp;"');","")&amp;
IF(((LEN(J325)&gt;0) *(J325&lt;&gt;J324)*(N325&lt;&gt;"null")=1), "insert into x_t_invoice (TMP_ID,ID,DT, CLIENT_ID,EXTERNAL_ID,CONTRACT_ID,TOTAL_SUM,CURRENCY,DISCOUNT_TYPE,COMMISSION_TYPE,TYPE,LOYAL_CLIENTS,NDS,NDS_PCT,PERSON_ID) values (s_x_t_invoice.NEXTVAL, "&amp;J325&amp;", date'"&amp;L325&amp;"',"&amp;G325&amp;",'"&amp;K325&amp;"',"&amp;IF((LEN(C325)&gt;0),""&amp;C325&amp;"","null")&amp;","&amp;N325&amp;",'"&amp;O325&amp;"',"&amp;R325&amp;","&amp;R325&amp;",'"&amp;M325&amp;"',"&amp;AD325&amp;","&amp;P325&amp;","&amp;Q325&amp;", "&amp;AX325&amp;");","")&amp;IF(((LEN(AX325)&gt;0) *(AX325&lt;&gt;AX324)=1), "insert into x_t_person (TMP_ID,ID) values (s_x_t_person.NEXTVAL, "&amp;AX325&amp;");","")&amp;
IF(AQ325=1,"insert into x_t_extprops(TMP_ID, CLASSNAME,ATTRNAME,OBJECT_ID,VALUE_NUM) values (s_x_t_extprops.NEXTVAL, 'PersonalAccount', 'subclient_id',"&amp;AR325&amp;" , "&amp;AE325&amp;");insert into x_t_invoice_repayment(TMP_ID, INVOICE_ID,REPAYMENT_INVOICE_ID) values (s_x_t_invoice_repayment.NEXTVAL,"&amp;AR325&amp;" , "&amp;J325&amp;");","")&amp;IF(((LEN(T325)&gt;0) *(T325&lt;&gt;T324)=1), "insert into x_t_act_internal(TMP_ID,ID,DT,CLIENT_ID,INVOICE_ID,HIDDEN,AMOUNT,EXTERNAL_ID,PAYMENT_TERM_DT,IS_LOYAL,TYPE) values (s_x_t_act_internal.NEXTVAL, "&amp;T325&amp;",date'"&amp;W325&amp;"',"&amp;G325&amp;", "&amp;J325&amp;"    ,"&amp;V325&amp;",  "&amp;AC325&amp;"  ,'"&amp;U325&amp;"',"&amp;IF((LEN(X325)&gt;0),"date'"&amp;X325&amp;"'","null")&amp;", "&amp;AD325&amp;",'generic');","")&amp;
IF(((LEN(T325)&gt;0) *(Y325&lt;&gt;"null")=1),"insert into x_t_act_trans(TMP_ID, ACT_ID, CONSUME_ID, AMOUNT, AMOUNT_NDS, AMOUNT_NSP, NETTING, COMMISSION_TYPE) values (s_x_t_act_trans.NEXTVAL, "&amp;T325&amp;",  "&amp;AT325&amp;", "&amp;Y325&amp;", "&amp;Z325&amp;",  "&amp;AA325&amp;","&amp;AB325&amp;", "&amp;S325&amp;");","")&amp;
IF(((LEN(AT325)&gt;0)*(AT325&lt;&gt;AT324)=1),"insert into x_t_consume (TMP_ID, ID, PARENT_ORDER_ID) values (s_x_t_consume.NEXTVAL, "&amp;AT325&amp;",  "&amp;AU325&amp;");","")&amp;
IF(((LEN(AU325)&gt;0)*(AU325&lt;&gt;AU324))=1,"insert into x_t_order(TMP_ID, ID, SERVICE_ID, SERVICE_ORDER_ID, CLIENT_ID) values (s_x_t_order.NEXTVAL, "&amp;AU325&amp;",  "&amp;AV325&amp;",  "&amp;AW325&amp;",  "&amp;AE325&amp;" );","")&amp;IF(LEN(AI325)&gt;0,"insert into x_mv_oebs_receipts_2(TMP_ID, INVOICE_EID, SUM, DT, DOC_DATE, COMISS_DATE, PAYMENT_NUMBER, SOURCE_TYPE) values (s_x_mv_oebs_receipts_2.NEXTVAL, '"&amp;K325&amp;"', "&amp;AI325&amp;", date'"&amp;AJ325&amp;"',date'"&amp;AJ325&amp;"', null, '"&amp;AK325&amp;"' ,'PAYCASH');","")&amp;
IF(((AP325&lt;&gt;AP324)* (AP326&lt;&gt;"null")=1),"insert into x_mv_ui_contract_apex (TMP_ID,CONTRACT_ID,CONTRACT_EID,DT,FINISH_DT,CLIENT_ID,AGENCY_ID) values (s_x_mv_ui_contract_apex.NEXTVAL, "&amp;C325&amp;", '"&amp;D325&amp;"',"&amp;IF((LEN(AM325)&gt;0),"date'"&amp;AM325&amp;"'","null")&amp;", "&amp;IF((LEN(AN325)&gt;0),"date'"&amp;AN325&amp;"'","null")&amp;","&amp;AP325&amp;","&amp;G325&amp;" );","")&amp;IF(AP325&lt;&gt;"null","insert into x_mv_contract_signed_attr (TMP_ID,CONTRACT_ID,COLLATERAL_ID,CODE,KEY_NUM,COLLATERAL_DT,VALUE_NUM) values (s_x_mv_contract_signed_attr.NEXTVAL, "&amp;C325&amp;", "&amp;AL325&amp;",'BRAND_CLIENTS' , "&amp;AE325&amp;", "&amp;IF((LEN(AM325)&gt;0),"date'"&amp;AM325&amp;"'","null")&amp;",  "&amp;AO325&amp;");","")&amp;IF(LEN(BA325)&gt;0,"insert into x_yt_ar_direct_domain_stats (ID,IS_GRAY,DOMAIN,IS_BLACKLIST,SERVICE_ID,COST,BILLING_EXPORT_ID,FROM_DT,TILL_DT,SERVICE_ORDER_ID) values(s_x_yt_ar_direct_domain_stats.NEXTVAL, "&amp;AY325&amp;", '"&amp;BD325&amp;"', "&amp;AZ325&amp;","&amp;AV325&amp;","&amp;BC325&amp;","&amp;AW325&amp;",  date'"&amp;BA325&amp;"',to_date('"&amp;BB325&amp;"'||' '||'23:59:59','YYYY-MM-DD HH24:MI:SS'),"&amp;AW325&amp;");","")&amp;IF(LEN(BE325)&gt;0,"insert into x_yt_fin_docs (ID, CONTRACT_EID, AGENCY_ID, FROM_DT, RECEIVE_DT) values (s_x_yt_fin_docs.NEXTVAL, '"&amp;D325&amp;"', "&amp;G325&amp;", date'"&amp;BE325&amp;"', date'"&amp;BF325&amp;"');","")&amp; IF(((LEN(BL325)&gt;0)*(LEN(BM325)&gt;0)=1), "insert into x_mv_contract_signed_attr_hist(TMP_ID,VALUE_DT,CODE,COLLATERAL_ID,CL_DT,CONTRACT2_ID) values(s_x_mv_contract_signed_attr_hist.NEXTVAL, date'"&amp;AN325&amp;"', 'CONSOLIDATION_FINISH_DT', "&amp;AL325&amp;",date'"&amp;AM325&amp;"',"&amp;C325&amp;");insert into x_mv_contract_signed_attr_hist(TMP_ID,VALUE_NUM,CODE,COLLATERAL_ID,CL_DT,CONTRACT2_ID,KEY_NUM) values(s_x_mv_contract_signed_attr_hist.NEXTVAL, "&amp;AO325&amp;", 'LINKED_REWARD_CONTRACTS', "&amp;AL325&amp;",date'"&amp;AM325&amp;"',"&amp;C325&amp;","&amp;BL325&amp;");","")&amp; IF(((LEN(BL325)&gt;0)*(LEN(BM325)=0)=1), "insert into x_mv_contract_signed_attr_hist(TMP_ID,VALUE_NUM,CODE,COLLATERAL_ID,CL_DT,CONTRACT2_ID,KEY_NUM) values(s_x_mv_contract_signed_attr_hist.NEXTVAL, "&amp;AO325&amp;", 'LINKED_REWARD_CONTRACTS', "&amp;AL325&amp;",date'"&amp;AM325&amp;"',"&amp;C325&amp;","&amp;BL325&amp;");","")&amp;IF(LEN(BM325)&gt;0, "insert into x_mv_contract_signed_attr_hist(TMP_ID,VALUE_NUM,CL_DT,CODE,COLLATERAL_ID,CONTRACT2_ID) values(s_x_mv_contract_signed_attr_hist.NEXTVAL,"&amp;BM325&amp;", date'"&amp;AM325&amp;"','REWARD_CONSOLIDATION_PERIOD', "&amp;AL325&amp;","&amp;C325&amp;");","")&amp;IF(LEN(BN325)&gt;0, "insert into x_mv_contract_signed_attr_hist(TMP_ID,VALUE_NUM,CL_DT,CODE,COLLATERAL_ID,CONTRACT2_ID) values(s_x_mv_contract_signed_attr_hist.NEXTVAL,"&amp;BN325&amp;", date'"&amp;AM325&amp;"','REWARD_CONSOLIDATION_TYPE', "&amp;AL325&amp;","&amp;C325&amp;");","")&amp;IF(LEN(BH325)&gt;0, "insert into x_yt_loyal_domains(TMP_ID,DOMAIN,PERIOD) values(s_x_yt_loyal_domains.NEXTVAL,'"&amp;BD325&amp;"', date'"&amp;BI325&amp;"');","")&amp;IF(LEN(BJ325)&gt;0, "insert into x_yt_new_domains(TMP_ID,DOMAIN,PERIOD) values(s_x_yt_new_domains.NEXTVAL,'"&amp;BD325&amp;"', date'"&amp;BK325&amp;"');","")</f>
        <v>insert into x_t_contract2(TMP_ID,ID,EXTERNAL_ID,CLIENT_ID) values(s_x_t_contract2.NEXTVAL, 1210000059, '1210000059/20',21210000059);insert into x_t_contract_collateral(TMP_ID,ID,CONTRACT2_ID,DT,IS_SIGNED) values(s_x_t_contract_collateral.NEXTVAL, 12100000591, 1210000059, date'2020-01-01', date'2020-01-01');insert into x_mv_contract_signed_attr (TMP_ID,CONTRACT_ID,COLLATERAL_ID,CODE,VALUE_DT) values (s_x_mv_contract_signed_attr.NEXTVAL, 1210000059, 12100000591,'FINISH_DT' ,date'2021-01-01');insert into x_mv_contract_signed_attr_hist(TMP_ID,VALUE_NUM,UPDATE_DT,CONTRACT2_ID,CODE,CL_DT,STAMP,DT) values(s_x_mv_contract_signed_attr_hist.NEXTVAL, 1, date'2020-01-01', 1210000059,'FIRM',date'2020-01-01',888532110308,date'2020-01-01');insert into x_mv_contract_signed_attr_hist(TMP_ID,VALUE_NUM,UPDATE_DT,CONTRACT2_ID,CODE,CL_DT,STAMP,DT) values(s_x_mv_contract_signed_attr_hist.NEXTVAL, 2, date'2020-01-01', 1210000059,'WHOLESALE_AGENT_PREMIUM_AWARDS_SCALE_TYPE',date'2020-01-01',888532110308,date'2020-01-01');insert into x_mv_contract_signed_attr_hist(TMP_ID,VALUE_NUM,UPDATE_DT,CONTRACT2_ID,CODE,CL_DT,STAMP,DT) values(s_x_mv_contract_signed_attr_hist.NEXTVAL, 3, date'2020-01-01', 1210000059,'PAYMENT_TYPE',date'2020-01-01',888532110308,date'2020-01-01');insert into x_mv_contract_signed_attr_hist(TMP_ID,VALUE_NUM,UPDATE_DT,CONTRACT2_ID,CODE,CL_DT,STAMP,DT) values(s_x_mv_contract_signed_attr_hist.NEXTVAL, 1, date'2020-01-01', 1210000059,'AR_PAYMENT_CONTROL_TYPE',date'2020-01-01',888532110308,date'2020-01-01');insert into x_t_invoice (TMP_ID,ID,DT, CLIENT_ID,EXTERNAL_ID,CONTRACT_ID,TOTAL_SUM,CURRENCY,DISCOUNT_TYPE,COMMISSION_TYPE,TYPE,LOYAL_CLIENTS,NDS,NDS_PCT,PERSON_ID) values (s_x_t_invoice.NEXTVAL, 32110308, date'2020-01-01',21210000059,'Б-32110308-1',1210000059,20000,'RUR',7,7,'y_invoice',0,1,20, 77532110308);insert into x_t_person (TMP_ID,ID) values (s_x_t_person.NEXTVAL, 77532110308);insert into x_t_act_internal(TMP_ID,ID,DT,CLIENT_ID,INVOICE_ID,HIDDEN,AMOUNT,EXTERNAL_ID,PAYMENT_TERM_DT,IS_LOYAL,TYPE) values (s_x_t_act_internal.NEXTVAL, 4321103081,date'2020-01-05',21210000059, 32110308    ,1,  20000  ,'43211030811',null, 0,'generic');insert into x_t_act_trans(TMP_ID, ACT_ID, CONSUME_ID, AMOUNT, AMOUNT_NDS, AMOUNT_NSP, NETTING, COMMISSION_TYPE) values (s_x_t_act_trans.NEXTVAL, 4321103081,  5532110308, 20000, 3333.33333333333,  0,null, 7);insert into x_t_consume (TMP_ID, ID, PARENT_ORDER_ID) values (s_x_t_consume.NEXTVAL, 5532110308,  9932110308);insert into x_t_order(TMP_ID, ID, SERVICE_ID, SERVICE_ORDER_ID, CLIENT_ID) values (s_x_t_order.NEXTVAL, 9932110308,  7,  7732110308,  532110308 );insert into x_mv_oebs_receipts_2(TMP_ID, INVOICE_EID, SUM, DT, DOC_DATE, COMISS_DATE, PAYMENT_NUMBER, SOURCE_TYPE) values (s_x_mv_oebs_receipts_2.NEXTVAL, 'Б-32110308-1', 20000, date'2020-01-31',date'2020-01-31', null, '888532110308' ,'PAYCASH');insert into x_yt_ar_direct_domain_stats (ID,IS_GRAY,DOMAIN,IS_BLACKLIST,SERVICE_ID,COST,BILLING_EXPORT_ID,FROM_DT,TILL_DT,SERVICE_ORDER_ID) values(s_x_yt_ar_direct_domain_stats.NEXTVAL, 0, 'a32110308', 0,7,3330000000,7732110308,  date'2020-01-01',to_date('2020-01-31'||' '||'23:59:59','YYYY-MM-DD HH24:MI:SS'),7732110308);</v>
      </c>
    </row>
    <row r="326" spans="1:73" s="67" customFormat="1" x14ac:dyDescent="0.35">
      <c r="A326" s="40">
        <v>59</v>
      </c>
      <c r="B326" s="41"/>
      <c r="C326" s="42" t="str">
        <f t="shared" si="313"/>
        <v>1210000059</v>
      </c>
      <c r="D326" s="42" t="str">
        <f t="shared" si="314"/>
        <v>1210000059/20</v>
      </c>
      <c r="E326" s="43" t="str">
        <f t="shared" ref="E326:E337" si="336">TEXT(DATE(YEAR($F$2),MONTH($F$2),1),"ГГГГ-ММ-ДД")</f>
        <v>2020-01-01</v>
      </c>
      <c r="F326" s="43" t="str">
        <f t="shared" si="315"/>
        <v>2021-01-01</v>
      </c>
      <c r="G326" s="44" t="str">
        <f t="shared" si="316"/>
        <v>21210000059</v>
      </c>
      <c r="H326" s="45">
        <f t="shared" ref="H326:H351" si="337">$C$2</f>
        <v>2</v>
      </c>
      <c r="I326" s="46">
        <v>3</v>
      </c>
      <c r="J326" s="52">
        <f>J325+1</f>
        <v>32110309</v>
      </c>
      <c r="K326" s="48" t="str">
        <f t="shared" ref="K326:K329" si="338">"Б-"&amp;J326&amp;"-1"</f>
        <v>Б-32110309-1</v>
      </c>
      <c r="L326" s="49" t="str">
        <f t="shared" si="317"/>
        <v>2020-01-01</v>
      </c>
      <c r="M326" s="48" t="s">
        <v>87</v>
      </c>
      <c r="N326" s="50">
        <f t="shared" ref="N326:N351" si="339">Y326</f>
        <v>20000</v>
      </c>
      <c r="O326" s="48" t="s">
        <v>88</v>
      </c>
      <c r="P326" s="46">
        <v>1</v>
      </c>
      <c r="Q326" s="48">
        <v>20</v>
      </c>
      <c r="R326" s="51">
        <f t="shared" si="318"/>
        <v>7</v>
      </c>
      <c r="S326" s="51">
        <v>7</v>
      </c>
      <c r="T326" s="52" t="str">
        <f t="shared" si="319"/>
        <v>4321103091</v>
      </c>
      <c r="U326" s="53" t="str">
        <f t="shared" ref="U326:U329" si="340">T326&amp;1</f>
        <v>43211030911</v>
      </c>
      <c r="V326" s="48">
        <v>1</v>
      </c>
      <c r="W326" s="49" t="str">
        <f t="shared" ca="1" si="320"/>
        <v>2020-01-09</v>
      </c>
      <c r="X326" s="48"/>
      <c r="Y326" s="54">
        <v>20000</v>
      </c>
      <c r="Z326" s="54">
        <f t="shared" si="321"/>
        <v>3333.3333333333321</v>
      </c>
      <c r="AA326" s="48">
        <v>0</v>
      </c>
      <c r="AB326" s="55" t="s">
        <v>89</v>
      </c>
      <c r="AC326" s="54">
        <f t="shared" si="322"/>
        <v>20000</v>
      </c>
      <c r="AD326" s="56">
        <v>0</v>
      </c>
      <c r="AE326" s="52">
        <f>AE325+1</f>
        <v>532110309</v>
      </c>
      <c r="AF326" s="58">
        <f t="shared" si="323"/>
        <v>16666.666666666668</v>
      </c>
      <c r="AG326" s="59"/>
      <c r="AH326" s="58">
        <f t="shared" ref="AH326:AH344" si="341">AI326/(1+Q326/100)</f>
        <v>16666.666666666668</v>
      </c>
      <c r="AI326" s="60">
        <f t="shared" si="324"/>
        <v>20000</v>
      </c>
      <c r="AJ326" s="49" t="str">
        <f t="shared" si="325"/>
        <v>2020-01-31</v>
      </c>
      <c r="AK326" s="61" t="str">
        <f t="shared" si="326"/>
        <v>888532110309</v>
      </c>
      <c r="AL326" s="56" t="str">
        <f t="shared" si="327"/>
        <v>12100000591</v>
      </c>
      <c r="AM326" s="62"/>
      <c r="AN326" s="62"/>
      <c r="AO326" s="56" t="s">
        <v>89</v>
      </c>
      <c r="AP326" s="56" t="s">
        <v>89</v>
      </c>
      <c r="AQ326" s="56"/>
      <c r="AR326" s="56"/>
      <c r="AS326" s="63" t="str">
        <f t="shared" si="328"/>
        <v>888532110309</v>
      </c>
      <c r="AT326" s="61" t="str">
        <f t="shared" si="329"/>
        <v>5532110309</v>
      </c>
      <c r="AU326" s="53" t="str">
        <f t="shared" si="330"/>
        <v>9932110309</v>
      </c>
      <c r="AV326" s="53">
        <f t="shared" si="331"/>
        <v>7</v>
      </c>
      <c r="AW326" s="53" t="str">
        <f t="shared" si="332"/>
        <v>7732110309</v>
      </c>
      <c r="AX326" s="53" t="str">
        <f t="shared" ref="AX326:AX351" si="342">"77"&amp;AE326</f>
        <v>77532110309</v>
      </c>
      <c r="AY326" s="53">
        <v>0</v>
      </c>
      <c r="AZ326" s="53">
        <v>0</v>
      </c>
      <c r="BA326" s="49" t="str">
        <f t="shared" si="333"/>
        <v>2020-01-01</v>
      </c>
      <c r="BB326" s="49" t="str">
        <f t="shared" si="334"/>
        <v>2020-01-31</v>
      </c>
      <c r="BC326" s="64" t="s">
        <v>92</v>
      </c>
      <c r="BD326" s="65" t="str">
        <f>"b"&amp;J326</f>
        <v>b32110309</v>
      </c>
      <c r="BE326" s="65"/>
      <c r="BF326" s="65"/>
      <c r="BG326" s="65"/>
      <c r="BH326" s="66"/>
      <c r="BI326" s="66"/>
      <c r="BJ326" s="66"/>
      <c r="BK326" s="66"/>
      <c r="BL326" s="53"/>
      <c r="BM326" s="53"/>
      <c r="BN326" s="53"/>
      <c r="BO326" s="325" t="s">
        <v>93</v>
      </c>
      <c r="BP326" s="325">
        <v>1</v>
      </c>
      <c r="BQ326" s="50">
        <f t="shared" ref="BQ326:BQ328" si="343">AF330</f>
        <v>16666.666666666668</v>
      </c>
      <c r="BR326" s="68">
        <f>BQ326*0.13</f>
        <v>2166.666666666667</v>
      </c>
      <c r="BS326" s="68">
        <f>BR326</f>
        <v>2166.666666666667</v>
      </c>
      <c r="BT326" s="69"/>
      <c r="BU326" s="357" t="str">
        <f t="shared" ca="1" si="335"/>
        <v>insert into x_t_invoice (TMP_ID,ID,DT, CLIENT_ID,EXTERNAL_ID,CONTRACT_ID,TOTAL_SUM,CURRENCY,DISCOUNT_TYPE,COMMISSION_TYPE,TYPE,LOYAL_CLIENTS,NDS,NDS_PCT,PERSON_ID) values (s_x_t_invoice.NEXTVAL, 32110309, date'2020-01-01',21210000059,'Б-32110309-1',1210000059,20000,'RUR',7,7,'y_invoice',0,1,20, 77532110309);insert into x_t_person (TMP_ID,ID) values (s_x_t_person.NEXTVAL, 77532110309);insert into x_t_act_internal(TMP_ID,ID,DT,CLIENT_ID,INVOICE_ID,HIDDEN,AMOUNT,EXTERNAL_ID,PAYMENT_TERM_DT,IS_LOYAL,TYPE) values (s_x_t_act_internal.NEXTVAL, 4321103091,date'2020-01-09',21210000059, 32110309    ,1,  20000  ,'43211030911',null, 0,'generic');insert into x_t_act_trans(TMP_ID, ACT_ID, CONSUME_ID, AMOUNT, AMOUNT_NDS, AMOUNT_NSP, NETTING, COMMISSION_TYPE) values (s_x_t_act_trans.NEXTVAL, 4321103091,  5532110309, 20000, 3333.33333333333,  0,null, 7);insert into x_t_consume (TMP_ID, ID, PARENT_ORDER_ID) values (s_x_t_consume.NEXTVAL, 5532110309,  9932110309);insert into x_t_order(TMP_ID, ID, SERVICE_ID, SERVICE_ORDER_ID, CLIENT_ID) values (s_x_t_order.NEXTVAL, 9932110309,  7,  7732110309,  532110309 );insert into x_mv_oebs_receipts_2(TMP_ID, INVOICE_EID, SUM, DT, DOC_DATE, COMISS_DATE, PAYMENT_NUMBER, SOURCE_TYPE) values (s_x_mv_oebs_receipts_2.NEXTVAL, 'Б-32110309-1', 20000, date'2020-01-31',date'2020-01-31', null, '888532110309' ,'PAYCASH');insert into x_yt_ar_direct_domain_stats (ID,IS_GRAY,DOMAIN,IS_BLACKLIST,SERVICE_ID,COST,BILLING_EXPORT_ID,FROM_DT,TILL_DT,SERVICE_ORDER_ID) values(s_x_yt_ar_direct_domain_stats.NEXTVAL, 0, 'b32110309', 0,7,3000000000,7732110309,  date'2020-01-01',to_date('2020-01-31'||' '||'23:59:59','YYYY-MM-DD HH24:MI:SS'),7732110309);</v>
      </c>
    </row>
    <row r="327" spans="1:73" s="67" customFormat="1" ht="15" customHeight="1" x14ac:dyDescent="0.35">
      <c r="A327" s="40">
        <v>59</v>
      </c>
      <c r="B327" s="41"/>
      <c r="C327" s="42" t="str">
        <f t="shared" si="313"/>
        <v>1210000059</v>
      </c>
      <c r="D327" s="42" t="str">
        <f t="shared" si="314"/>
        <v>1210000059/20</v>
      </c>
      <c r="E327" s="43" t="str">
        <f t="shared" si="336"/>
        <v>2020-01-01</v>
      </c>
      <c r="F327" s="43" t="str">
        <f t="shared" si="315"/>
        <v>2021-01-01</v>
      </c>
      <c r="G327" s="44" t="str">
        <f t="shared" si="316"/>
        <v>21210000059</v>
      </c>
      <c r="H327" s="45">
        <f t="shared" si="337"/>
        <v>2</v>
      </c>
      <c r="I327" s="46">
        <v>3</v>
      </c>
      <c r="J327" s="52">
        <f t="shared" ref="J327:J351" si="344">J326+1</f>
        <v>32110310</v>
      </c>
      <c r="K327" s="48" t="str">
        <f t="shared" si="338"/>
        <v>Б-32110310-1</v>
      </c>
      <c r="L327" s="49" t="str">
        <f t="shared" si="317"/>
        <v>2020-01-01</v>
      </c>
      <c r="M327" s="48" t="s">
        <v>87</v>
      </c>
      <c r="N327" s="50">
        <f t="shared" si="339"/>
        <v>20000</v>
      </c>
      <c r="O327" s="48" t="s">
        <v>88</v>
      </c>
      <c r="P327" s="46">
        <v>1</v>
      </c>
      <c r="Q327" s="48">
        <v>20</v>
      </c>
      <c r="R327" s="51">
        <f t="shared" si="318"/>
        <v>7</v>
      </c>
      <c r="S327" s="51">
        <v>7</v>
      </c>
      <c r="T327" s="52" t="str">
        <f t="shared" si="319"/>
        <v>4321103101</v>
      </c>
      <c r="U327" s="53" t="str">
        <f t="shared" si="340"/>
        <v>43211031011</v>
      </c>
      <c r="V327" s="48">
        <v>1</v>
      </c>
      <c r="W327" s="49" t="str">
        <f t="shared" ca="1" si="320"/>
        <v>2020-01-09</v>
      </c>
      <c r="X327" s="48"/>
      <c r="Y327" s="54">
        <v>20000</v>
      </c>
      <c r="Z327" s="54">
        <f t="shared" si="321"/>
        <v>3333.3333333333321</v>
      </c>
      <c r="AA327" s="48">
        <v>0</v>
      </c>
      <c r="AB327" s="55" t="s">
        <v>89</v>
      </c>
      <c r="AC327" s="54">
        <f t="shared" si="322"/>
        <v>20000</v>
      </c>
      <c r="AD327" s="56">
        <v>0</v>
      </c>
      <c r="AE327" s="52">
        <f t="shared" ref="AE327:AE351" si="345">AE326+1</f>
        <v>532110310</v>
      </c>
      <c r="AF327" s="58">
        <f t="shared" si="323"/>
        <v>16666.666666666668</v>
      </c>
      <c r="AG327" s="59"/>
      <c r="AH327" s="58">
        <f t="shared" si="341"/>
        <v>16666.666666666668</v>
      </c>
      <c r="AI327" s="60">
        <f t="shared" si="324"/>
        <v>20000</v>
      </c>
      <c r="AJ327" s="49" t="str">
        <f t="shared" si="325"/>
        <v>2020-01-31</v>
      </c>
      <c r="AK327" s="61" t="str">
        <f t="shared" si="326"/>
        <v>888532110310</v>
      </c>
      <c r="AL327" s="56" t="str">
        <f t="shared" si="327"/>
        <v>12100000591</v>
      </c>
      <c r="AM327" s="62"/>
      <c r="AN327" s="62"/>
      <c r="AO327" s="56" t="s">
        <v>89</v>
      </c>
      <c r="AP327" s="56" t="s">
        <v>89</v>
      </c>
      <c r="AQ327" s="56"/>
      <c r="AR327" s="56"/>
      <c r="AS327" s="63" t="str">
        <f t="shared" si="328"/>
        <v>888532110310</v>
      </c>
      <c r="AT327" s="61" t="str">
        <f t="shared" si="329"/>
        <v>5532110310</v>
      </c>
      <c r="AU327" s="53" t="str">
        <f t="shared" si="330"/>
        <v>9932110310</v>
      </c>
      <c r="AV327" s="53">
        <f t="shared" si="331"/>
        <v>7</v>
      </c>
      <c r="AW327" s="53" t="str">
        <f t="shared" si="332"/>
        <v>7732110310</v>
      </c>
      <c r="AX327" s="53" t="str">
        <f t="shared" si="342"/>
        <v>77532110310</v>
      </c>
      <c r="AY327" s="53">
        <v>0</v>
      </c>
      <c r="AZ327" s="53">
        <v>0</v>
      </c>
      <c r="BA327" s="49" t="str">
        <f t="shared" si="333"/>
        <v>2020-01-01</v>
      </c>
      <c r="BB327" s="49" t="str">
        <f t="shared" si="334"/>
        <v>2020-01-31</v>
      </c>
      <c r="BC327" s="64" t="s">
        <v>90</v>
      </c>
      <c r="BD327" s="65" t="str">
        <f>"c"&amp;J327</f>
        <v>c32110310</v>
      </c>
      <c r="BE327" s="65"/>
      <c r="BF327" s="65"/>
      <c r="BG327" s="65"/>
      <c r="BH327" s="66"/>
      <c r="BI327" s="66"/>
      <c r="BJ327" s="66"/>
      <c r="BK327" s="66"/>
      <c r="BL327" s="53"/>
      <c r="BM327" s="53"/>
      <c r="BN327" s="53"/>
      <c r="BO327" s="325"/>
      <c r="BP327" s="325">
        <v>2</v>
      </c>
      <c r="BQ327" s="50">
        <f t="shared" si="343"/>
        <v>16666.666666666668</v>
      </c>
      <c r="BR327" s="68">
        <f>BQ327*0.13</f>
        <v>2166.666666666667</v>
      </c>
      <c r="BS327" s="68">
        <f t="shared" ref="BS327:BS328" si="346">BR327</f>
        <v>2166.666666666667</v>
      </c>
      <c r="BU327" s="357" t="str">
        <f t="shared" ca="1" si="335"/>
        <v>insert into x_t_invoice (TMP_ID,ID,DT, CLIENT_ID,EXTERNAL_ID,CONTRACT_ID,TOTAL_SUM,CURRENCY,DISCOUNT_TYPE,COMMISSION_TYPE,TYPE,LOYAL_CLIENTS,NDS,NDS_PCT,PERSON_ID) values (s_x_t_invoice.NEXTVAL, 32110310, date'2020-01-01',21210000059,'Б-32110310-1',1210000059,20000,'RUR',7,7,'y_invoice',0,1,20, 77532110310);insert into x_t_person (TMP_ID,ID) values (s_x_t_person.NEXTVAL, 77532110310);insert into x_t_act_internal(TMP_ID,ID,DT,CLIENT_ID,INVOICE_ID,HIDDEN,AMOUNT,EXTERNAL_ID,PAYMENT_TERM_DT,IS_LOYAL,TYPE) values (s_x_t_act_internal.NEXTVAL, 4321103101,date'2020-01-09',21210000059, 32110310    ,1,  20000  ,'43211031011',null, 0,'generic');insert into x_t_act_trans(TMP_ID, ACT_ID, CONSUME_ID, AMOUNT, AMOUNT_NDS, AMOUNT_NSP, NETTING, COMMISSION_TYPE) values (s_x_t_act_trans.NEXTVAL, 4321103101,  5532110310, 20000, 3333.33333333333,  0,null, 7);insert into x_t_consume (TMP_ID, ID, PARENT_ORDER_ID) values (s_x_t_consume.NEXTVAL, 5532110310,  9932110310);insert into x_t_order(TMP_ID, ID, SERVICE_ID, SERVICE_ORDER_ID, CLIENT_ID) values (s_x_t_order.NEXTVAL, 9932110310,  7,  7732110310,  532110310 );insert into x_mv_oebs_receipts_2(TMP_ID, INVOICE_EID, SUM, DT, DOC_DATE, COMISS_DATE, PAYMENT_NUMBER, SOURCE_TYPE) values (s_x_mv_oebs_receipts_2.NEXTVAL, 'Б-32110310-1', 20000, date'2020-01-31',date'2020-01-31', null, '888532110310' ,'PAYCASH');insert into x_yt_ar_direct_domain_stats (ID,IS_GRAY,DOMAIN,IS_BLACKLIST,SERVICE_ID,COST,BILLING_EXPORT_ID,FROM_DT,TILL_DT,SERVICE_ORDER_ID) values(s_x_yt_ar_direct_domain_stats.NEXTVAL, 0, 'c32110310', 0,7,3330000000,7732110310,  date'2020-01-01',to_date('2020-01-31'||' '||'23:59:59','YYYY-MM-DD HH24:MI:SS'),7732110310);</v>
      </c>
    </row>
    <row r="328" spans="1:73" s="67" customFormat="1" ht="15" customHeight="1" x14ac:dyDescent="0.35">
      <c r="A328" s="40">
        <v>59</v>
      </c>
      <c r="B328" s="41"/>
      <c r="C328" s="42" t="str">
        <f t="shared" si="313"/>
        <v>1210000059</v>
      </c>
      <c r="D328" s="42" t="str">
        <f t="shared" si="314"/>
        <v>1210000059/20</v>
      </c>
      <c r="E328" s="43" t="str">
        <f t="shared" si="336"/>
        <v>2020-01-01</v>
      </c>
      <c r="F328" s="43" t="str">
        <f t="shared" si="315"/>
        <v>2021-01-01</v>
      </c>
      <c r="G328" s="44" t="str">
        <f t="shared" si="316"/>
        <v>21210000059</v>
      </c>
      <c r="H328" s="45">
        <f t="shared" si="337"/>
        <v>2</v>
      </c>
      <c r="I328" s="46">
        <v>3</v>
      </c>
      <c r="J328" s="52">
        <f t="shared" si="344"/>
        <v>32110311</v>
      </c>
      <c r="K328" s="48" t="str">
        <f t="shared" si="338"/>
        <v>Б-32110311-1</v>
      </c>
      <c r="L328" s="49" t="str">
        <f t="shared" si="317"/>
        <v>2020-01-01</v>
      </c>
      <c r="M328" s="48" t="s">
        <v>87</v>
      </c>
      <c r="N328" s="50">
        <f t="shared" si="339"/>
        <v>20000</v>
      </c>
      <c r="O328" s="48" t="s">
        <v>88</v>
      </c>
      <c r="P328" s="46">
        <v>1</v>
      </c>
      <c r="Q328" s="48">
        <v>20</v>
      </c>
      <c r="R328" s="51">
        <f t="shared" si="318"/>
        <v>7</v>
      </c>
      <c r="S328" s="51">
        <v>7</v>
      </c>
      <c r="T328" s="52" t="str">
        <f t="shared" si="319"/>
        <v>4321103111</v>
      </c>
      <c r="U328" s="53" t="str">
        <f t="shared" si="340"/>
        <v>43211031111</v>
      </c>
      <c r="V328" s="48">
        <v>1</v>
      </c>
      <c r="W328" s="49" t="str">
        <f t="shared" ca="1" si="320"/>
        <v>2020-01-07</v>
      </c>
      <c r="X328" s="48"/>
      <c r="Y328" s="54">
        <v>20000</v>
      </c>
      <c r="Z328" s="54">
        <f t="shared" si="321"/>
        <v>3333.3333333333321</v>
      </c>
      <c r="AA328" s="48">
        <v>0</v>
      </c>
      <c r="AB328" s="55" t="s">
        <v>89</v>
      </c>
      <c r="AC328" s="54">
        <f t="shared" si="322"/>
        <v>20000</v>
      </c>
      <c r="AD328" s="56">
        <v>0</v>
      </c>
      <c r="AE328" s="52">
        <f t="shared" si="345"/>
        <v>532110311</v>
      </c>
      <c r="AF328" s="58">
        <f t="shared" si="323"/>
        <v>16666.666666666668</v>
      </c>
      <c r="AG328" s="59"/>
      <c r="AH328" s="58">
        <f t="shared" si="341"/>
        <v>16666.666666666668</v>
      </c>
      <c r="AI328" s="60">
        <f t="shared" si="324"/>
        <v>20000</v>
      </c>
      <c r="AJ328" s="49" t="str">
        <f t="shared" si="325"/>
        <v>2020-01-31</v>
      </c>
      <c r="AK328" s="61" t="str">
        <f t="shared" si="326"/>
        <v>888532110311</v>
      </c>
      <c r="AL328" s="56" t="str">
        <f t="shared" si="327"/>
        <v>12100000591</v>
      </c>
      <c r="AM328" s="62"/>
      <c r="AN328" s="62"/>
      <c r="AO328" s="56" t="s">
        <v>89</v>
      </c>
      <c r="AP328" s="56" t="s">
        <v>89</v>
      </c>
      <c r="AQ328" s="56"/>
      <c r="AR328" s="56"/>
      <c r="AS328" s="63" t="str">
        <f t="shared" si="328"/>
        <v>888532110311</v>
      </c>
      <c r="AT328" s="61" t="str">
        <f t="shared" si="329"/>
        <v>5532110311</v>
      </c>
      <c r="AU328" s="53" t="str">
        <f t="shared" si="330"/>
        <v>9932110311</v>
      </c>
      <c r="AV328" s="53">
        <f t="shared" si="331"/>
        <v>7</v>
      </c>
      <c r="AW328" s="53" t="str">
        <f t="shared" si="332"/>
        <v>7732110311</v>
      </c>
      <c r="AX328" s="53" t="str">
        <f t="shared" si="342"/>
        <v>77532110311</v>
      </c>
      <c r="AY328" s="53">
        <v>0</v>
      </c>
      <c r="AZ328" s="53">
        <v>0</v>
      </c>
      <c r="BA328" s="49" t="str">
        <f t="shared" si="333"/>
        <v>2020-01-01</v>
      </c>
      <c r="BB328" s="49" t="str">
        <f t="shared" si="334"/>
        <v>2020-01-31</v>
      </c>
      <c r="BC328" s="64" t="s">
        <v>90</v>
      </c>
      <c r="BD328" s="65" t="str">
        <f>"d"&amp;J328</f>
        <v>d32110311</v>
      </c>
      <c r="BE328" s="65"/>
      <c r="BF328" s="65"/>
      <c r="BG328" s="65"/>
      <c r="BH328" s="66"/>
      <c r="BI328" s="66"/>
      <c r="BJ328" s="66"/>
      <c r="BK328" s="66"/>
      <c r="BL328" s="53"/>
      <c r="BM328" s="53"/>
      <c r="BN328" s="53"/>
      <c r="BO328" s="325"/>
      <c r="BP328" s="325">
        <v>3</v>
      </c>
      <c r="BQ328" s="50">
        <f t="shared" si="343"/>
        <v>16666.666666666668</v>
      </c>
      <c r="BR328" s="68">
        <f>BQ328*0.13</f>
        <v>2166.666666666667</v>
      </c>
      <c r="BS328" s="68">
        <f t="shared" si="346"/>
        <v>2166.666666666667</v>
      </c>
      <c r="BU328" s="357" t="str">
        <f t="shared" ca="1" si="335"/>
        <v>insert into x_t_invoice (TMP_ID,ID,DT, CLIENT_ID,EXTERNAL_ID,CONTRACT_ID,TOTAL_SUM,CURRENCY,DISCOUNT_TYPE,COMMISSION_TYPE,TYPE,LOYAL_CLIENTS,NDS,NDS_PCT,PERSON_ID) values (s_x_t_invoice.NEXTVAL, 32110311, date'2020-01-01',21210000059,'Б-32110311-1',1210000059,20000,'RUR',7,7,'y_invoice',0,1,20, 77532110311);insert into x_t_person (TMP_ID,ID) values (s_x_t_person.NEXTVAL, 77532110311);insert into x_t_act_internal(TMP_ID,ID,DT,CLIENT_ID,INVOICE_ID,HIDDEN,AMOUNT,EXTERNAL_ID,PAYMENT_TERM_DT,IS_LOYAL,TYPE) values (s_x_t_act_internal.NEXTVAL, 4321103111,date'2020-01-07',21210000059, 32110311    ,1,  20000  ,'43211031111',null, 0,'generic');insert into x_t_act_trans(TMP_ID, ACT_ID, CONSUME_ID, AMOUNT, AMOUNT_NDS, AMOUNT_NSP, NETTING, COMMISSION_TYPE) values (s_x_t_act_trans.NEXTVAL, 4321103111,  5532110311, 20000, 3333.33333333333,  0,null, 7);insert into x_t_consume (TMP_ID, ID, PARENT_ORDER_ID) values (s_x_t_consume.NEXTVAL, 5532110311,  9932110311);insert into x_t_order(TMP_ID, ID, SERVICE_ID, SERVICE_ORDER_ID, CLIENT_ID) values (s_x_t_order.NEXTVAL, 9932110311,  7,  7732110311,  532110311 );insert into x_mv_oebs_receipts_2(TMP_ID, INVOICE_EID, SUM, DT, DOC_DATE, COMISS_DATE, PAYMENT_NUMBER, SOURCE_TYPE) values (s_x_mv_oebs_receipts_2.NEXTVAL, 'Б-32110311-1', 20000, date'2020-01-31',date'2020-01-31', null, '888532110311' ,'PAYCASH');insert into x_yt_ar_direct_domain_stats (ID,IS_GRAY,DOMAIN,IS_BLACKLIST,SERVICE_ID,COST,BILLING_EXPORT_ID,FROM_DT,TILL_DT,SERVICE_ORDER_ID) values(s_x_yt_ar_direct_domain_stats.NEXTVAL, 0, 'd32110311', 0,7,3330000000,7732110311,  date'2020-01-01',to_date('2020-01-31'||' '||'23:59:59','YYYY-MM-DD HH24:MI:SS'),7732110311);</v>
      </c>
    </row>
    <row r="329" spans="1:73" s="67" customFormat="1" ht="15" customHeight="1" x14ac:dyDescent="0.35">
      <c r="A329" s="40">
        <v>59</v>
      </c>
      <c r="B329" s="41"/>
      <c r="C329" s="42" t="str">
        <f t="shared" si="313"/>
        <v>1210000059</v>
      </c>
      <c r="D329" s="42" t="str">
        <f t="shared" si="314"/>
        <v>1210000059/20</v>
      </c>
      <c r="E329" s="43" t="str">
        <f t="shared" si="336"/>
        <v>2020-01-01</v>
      </c>
      <c r="F329" s="43" t="str">
        <f t="shared" si="315"/>
        <v>2021-01-01</v>
      </c>
      <c r="G329" s="44" t="str">
        <f t="shared" si="316"/>
        <v>21210000059</v>
      </c>
      <c r="H329" s="45">
        <f t="shared" si="337"/>
        <v>2</v>
      </c>
      <c r="I329" s="46">
        <v>3</v>
      </c>
      <c r="J329" s="52">
        <f t="shared" si="344"/>
        <v>32110312</v>
      </c>
      <c r="K329" s="48" t="str">
        <f t="shared" si="338"/>
        <v>Б-32110312-1</v>
      </c>
      <c r="L329" s="49" t="str">
        <f t="shared" si="317"/>
        <v>2020-01-01</v>
      </c>
      <c r="M329" s="48" t="s">
        <v>87</v>
      </c>
      <c r="N329" s="50">
        <f t="shared" si="339"/>
        <v>20000</v>
      </c>
      <c r="O329" s="48" t="s">
        <v>88</v>
      </c>
      <c r="P329" s="46">
        <v>1</v>
      </c>
      <c r="Q329" s="48">
        <v>20</v>
      </c>
      <c r="R329" s="51">
        <f t="shared" si="318"/>
        <v>7</v>
      </c>
      <c r="S329" s="51">
        <v>7</v>
      </c>
      <c r="T329" s="52" t="str">
        <f t="shared" si="319"/>
        <v>4321103121</v>
      </c>
      <c r="U329" s="53" t="str">
        <f t="shared" si="340"/>
        <v>43211031211</v>
      </c>
      <c r="V329" s="48">
        <v>1</v>
      </c>
      <c r="W329" s="49" t="str">
        <f t="shared" ca="1" si="320"/>
        <v>2020-01-08</v>
      </c>
      <c r="X329" s="48"/>
      <c r="Y329" s="54">
        <v>20000</v>
      </c>
      <c r="Z329" s="54">
        <f t="shared" si="321"/>
        <v>3333.3333333333321</v>
      </c>
      <c r="AA329" s="48">
        <v>0</v>
      </c>
      <c r="AB329" s="55" t="s">
        <v>89</v>
      </c>
      <c r="AC329" s="54">
        <f t="shared" si="322"/>
        <v>20000</v>
      </c>
      <c r="AD329" s="56">
        <v>0</v>
      </c>
      <c r="AE329" s="52">
        <f t="shared" si="345"/>
        <v>532110312</v>
      </c>
      <c r="AF329" s="58">
        <f t="shared" si="323"/>
        <v>16666.666666666668</v>
      </c>
      <c r="AG329" s="59"/>
      <c r="AH329" s="58">
        <f t="shared" si="341"/>
        <v>16666.666666666668</v>
      </c>
      <c r="AI329" s="60">
        <f t="shared" si="324"/>
        <v>20000</v>
      </c>
      <c r="AJ329" s="49" t="str">
        <f t="shared" si="325"/>
        <v>2020-01-31</v>
      </c>
      <c r="AK329" s="61" t="str">
        <f t="shared" si="326"/>
        <v>888532110312</v>
      </c>
      <c r="AL329" s="56" t="str">
        <f t="shared" si="327"/>
        <v>12100000591</v>
      </c>
      <c r="AM329" s="62"/>
      <c r="AN329" s="62"/>
      <c r="AO329" s="56" t="s">
        <v>89</v>
      </c>
      <c r="AP329" s="56" t="s">
        <v>89</v>
      </c>
      <c r="AQ329" s="56"/>
      <c r="AR329" s="56"/>
      <c r="AS329" s="63" t="str">
        <f t="shared" si="328"/>
        <v>888532110312</v>
      </c>
      <c r="AT329" s="61" t="str">
        <f t="shared" si="329"/>
        <v>5532110312</v>
      </c>
      <c r="AU329" s="53" t="str">
        <f t="shared" si="330"/>
        <v>9932110312</v>
      </c>
      <c r="AV329" s="53">
        <f t="shared" si="331"/>
        <v>7</v>
      </c>
      <c r="AW329" s="53" t="str">
        <f t="shared" si="332"/>
        <v>7732110312</v>
      </c>
      <c r="AX329" s="53" t="str">
        <f t="shared" si="342"/>
        <v>77532110312</v>
      </c>
      <c r="AY329" s="53">
        <v>0</v>
      </c>
      <c r="AZ329" s="53">
        <v>0</v>
      </c>
      <c r="BA329" s="49" t="str">
        <f t="shared" si="333"/>
        <v>2020-01-01</v>
      </c>
      <c r="BB329" s="49" t="str">
        <f t="shared" si="334"/>
        <v>2020-01-31</v>
      </c>
      <c r="BC329" s="64" t="s">
        <v>92</v>
      </c>
      <c r="BD329" s="65" t="str">
        <f>"e"&amp;J329</f>
        <v>e32110312</v>
      </c>
      <c r="BE329" s="65"/>
      <c r="BF329" s="65"/>
      <c r="BG329" s="65"/>
      <c r="BH329" s="66"/>
      <c r="BI329" s="66"/>
      <c r="BJ329" s="66"/>
      <c r="BK329" s="66"/>
      <c r="BL329" s="53"/>
      <c r="BM329" s="53"/>
      <c r="BN329" s="53"/>
      <c r="BO329" s="325"/>
      <c r="BP329" s="325">
        <v>7</v>
      </c>
      <c r="BQ329" s="50">
        <f>SUM(AF325:AF329)</f>
        <v>83333.333333333343</v>
      </c>
      <c r="BR329" s="68">
        <f>BQ329*0.05</f>
        <v>4166.666666666667</v>
      </c>
      <c r="BS329" s="68">
        <f>BR329</f>
        <v>4166.666666666667</v>
      </c>
      <c r="BU329" s="357" t="str">
        <f t="shared" ca="1" si="335"/>
        <v>insert into x_t_invoice (TMP_ID,ID,DT, CLIENT_ID,EXTERNAL_ID,CONTRACT_ID,TOTAL_SUM,CURRENCY,DISCOUNT_TYPE,COMMISSION_TYPE,TYPE,LOYAL_CLIENTS,NDS,NDS_PCT,PERSON_ID) values (s_x_t_invoice.NEXTVAL, 32110312, date'2020-01-01',21210000059,'Б-32110312-1',1210000059,20000,'RUR',7,7,'y_invoice',0,1,20, 77532110312);insert into x_t_person (TMP_ID,ID) values (s_x_t_person.NEXTVAL, 77532110312);insert into x_t_act_internal(TMP_ID,ID,DT,CLIENT_ID,INVOICE_ID,HIDDEN,AMOUNT,EXTERNAL_ID,PAYMENT_TERM_DT,IS_LOYAL,TYPE) values (s_x_t_act_internal.NEXTVAL, 4321103121,date'2020-01-08',21210000059, 32110312    ,1,  20000  ,'43211031211',null, 0,'generic');insert into x_t_act_trans(TMP_ID, ACT_ID, CONSUME_ID, AMOUNT, AMOUNT_NDS, AMOUNT_NSP, NETTING, COMMISSION_TYPE) values (s_x_t_act_trans.NEXTVAL, 4321103121,  5532110312, 20000, 3333.33333333333,  0,null, 7);insert into x_t_consume (TMP_ID, ID, PARENT_ORDER_ID) values (s_x_t_consume.NEXTVAL, 5532110312,  9932110312);insert into x_t_order(TMP_ID, ID, SERVICE_ID, SERVICE_ORDER_ID, CLIENT_ID) values (s_x_t_order.NEXTVAL, 9932110312,  7,  7732110312,  532110312 );insert into x_mv_oebs_receipts_2(TMP_ID, INVOICE_EID, SUM, DT, DOC_DATE, COMISS_DATE, PAYMENT_NUMBER, SOURCE_TYPE) values (s_x_mv_oebs_receipts_2.NEXTVAL, 'Б-32110312-1', 20000, date'2020-01-31',date'2020-01-31', null, '888532110312' ,'PAYCASH');insert into x_yt_ar_direct_domain_stats (ID,IS_GRAY,DOMAIN,IS_BLACKLIST,SERVICE_ID,COST,BILLING_EXPORT_ID,FROM_DT,TILL_DT,SERVICE_ORDER_ID) values(s_x_yt_ar_direct_domain_stats.NEXTVAL, 0, 'e32110312', 0,7,3000000000,7732110312,  date'2020-01-01',to_date('2020-01-31'||' '||'23:59:59','YYYY-MM-DD HH24:MI:SS'),7732110312);</v>
      </c>
    </row>
    <row r="330" spans="1:73" s="67" customFormat="1" x14ac:dyDescent="0.35">
      <c r="A330" s="40">
        <v>59</v>
      </c>
      <c r="B330" s="41"/>
      <c r="C330" s="42" t="str">
        <f t="shared" si="313"/>
        <v>1210000059</v>
      </c>
      <c r="D330" s="42" t="str">
        <f t="shared" si="314"/>
        <v>1210000059/20</v>
      </c>
      <c r="E330" s="43" t="str">
        <f t="shared" si="336"/>
        <v>2020-01-01</v>
      </c>
      <c r="F330" s="43" t="str">
        <f t="shared" si="315"/>
        <v>2021-01-01</v>
      </c>
      <c r="G330" s="44" t="str">
        <f t="shared" si="316"/>
        <v>21210000059</v>
      </c>
      <c r="H330" s="45">
        <f t="shared" si="337"/>
        <v>2</v>
      </c>
      <c r="I330" s="46">
        <v>3</v>
      </c>
      <c r="J330" s="52">
        <f t="shared" si="344"/>
        <v>32110313</v>
      </c>
      <c r="K330" s="48" t="str">
        <f>"Б-"&amp;J330&amp;"-1"</f>
        <v>Б-32110313-1</v>
      </c>
      <c r="L330" s="49" t="str">
        <f t="shared" si="317"/>
        <v>2020-01-01</v>
      </c>
      <c r="M330" s="48" t="s">
        <v>87</v>
      </c>
      <c r="N330" s="50">
        <f t="shared" si="339"/>
        <v>20000</v>
      </c>
      <c r="O330" s="48" t="s">
        <v>88</v>
      </c>
      <c r="P330" s="46">
        <v>1</v>
      </c>
      <c r="Q330" s="48">
        <v>20</v>
      </c>
      <c r="R330" s="70">
        <f t="shared" si="318"/>
        <v>1</v>
      </c>
      <c r="S330" s="70">
        <v>1</v>
      </c>
      <c r="T330" s="52" t="str">
        <f t="shared" si="319"/>
        <v>4321103131</v>
      </c>
      <c r="U330" s="53" t="str">
        <f>T330&amp;1</f>
        <v>43211031311</v>
      </c>
      <c r="V330" s="48">
        <v>1</v>
      </c>
      <c r="W330" s="49" t="str">
        <f t="shared" ca="1" si="320"/>
        <v>2020-01-02</v>
      </c>
      <c r="X330" s="48"/>
      <c r="Y330" s="54">
        <v>20000</v>
      </c>
      <c r="Z330" s="54">
        <f t="shared" si="321"/>
        <v>3333.3333333333321</v>
      </c>
      <c r="AA330" s="48">
        <v>0</v>
      </c>
      <c r="AB330" s="55" t="s">
        <v>89</v>
      </c>
      <c r="AC330" s="54">
        <f t="shared" si="322"/>
        <v>20000</v>
      </c>
      <c r="AD330" s="56">
        <v>0</v>
      </c>
      <c r="AE330" s="52">
        <f t="shared" si="345"/>
        <v>532110313</v>
      </c>
      <c r="AF330" s="58">
        <f t="shared" si="323"/>
        <v>16666.666666666668</v>
      </c>
      <c r="AG330" s="59"/>
      <c r="AH330" s="58">
        <f t="shared" si="341"/>
        <v>16666.666666666668</v>
      </c>
      <c r="AI330" s="60">
        <f t="shared" si="324"/>
        <v>20000</v>
      </c>
      <c r="AJ330" s="49" t="str">
        <f t="shared" si="325"/>
        <v>2020-01-31</v>
      </c>
      <c r="AK330" s="61" t="str">
        <f t="shared" si="326"/>
        <v>888532110313</v>
      </c>
      <c r="AL330" s="56" t="str">
        <f t="shared" si="327"/>
        <v>12100000591</v>
      </c>
      <c r="AM330" s="62"/>
      <c r="AN330" s="62"/>
      <c r="AO330" s="56" t="s">
        <v>89</v>
      </c>
      <c r="AP330" s="56" t="s">
        <v>89</v>
      </c>
      <c r="AQ330" s="56"/>
      <c r="AR330" s="56"/>
      <c r="AS330" s="63" t="str">
        <f t="shared" si="328"/>
        <v>888532110313</v>
      </c>
      <c r="AT330" s="61" t="str">
        <f t="shared" si="329"/>
        <v>5532110313</v>
      </c>
      <c r="AU330" s="53" t="str">
        <f t="shared" si="330"/>
        <v>9932110313</v>
      </c>
      <c r="AV330" s="53">
        <f t="shared" si="331"/>
        <v>1</v>
      </c>
      <c r="AW330" s="53" t="str">
        <f t="shared" si="332"/>
        <v>7732110313</v>
      </c>
      <c r="AX330" s="53" t="str">
        <f t="shared" si="342"/>
        <v>77532110313</v>
      </c>
      <c r="AY330" s="53">
        <v>0</v>
      </c>
      <c r="AZ330" s="53">
        <v>0</v>
      </c>
      <c r="BA330" s="49" t="str">
        <f t="shared" si="333"/>
        <v>2020-01-01</v>
      </c>
      <c r="BB330" s="49" t="str">
        <f t="shared" si="334"/>
        <v>2020-01-31</v>
      </c>
      <c r="BC330" s="64" t="s">
        <v>90</v>
      </c>
      <c r="BD330" s="65" t="str">
        <f>"a"&amp;J330</f>
        <v>a32110313</v>
      </c>
      <c r="BE330" s="61"/>
      <c r="BF330" s="61"/>
      <c r="BG330" s="55"/>
      <c r="BH330" s="66"/>
      <c r="BI330" s="66"/>
      <c r="BJ330" s="66"/>
      <c r="BK330" s="66"/>
      <c r="BL330" s="53"/>
      <c r="BM330" s="53"/>
      <c r="BN330" s="53"/>
      <c r="BO330" s="325"/>
      <c r="BP330" s="325">
        <v>12</v>
      </c>
      <c r="BQ330" s="50">
        <f>AF333</f>
        <v>16666.666666666668</v>
      </c>
      <c r="BR330" s="68">
        <f>BQ330*0.08</f>
        <v>1333.3333333333335</v>
      </c>
      <c r="BS330" s="68">
        <f>BR330</f>
        <v>1333.3333333333335</v>
      </c>
      <c r="BU330" s="357" t="str">
        <f t="shared" ca="1" si="335"/>
        <v>insert into x_t_invoice (TMP_ID,ID,DT, CLIENT_ID,EXTERNAL_ID,CONTRACT_ID,TOTAL_SUM,CURRENCY,DISCOUNT_TYPE,COMMISSION_TYPE,TYPE,LOYAL_CLIENTS,NDS,NDS_PCT,PERSON_ID) values (s_x_t_invoice.NEXTVAL, 32110313, date'2020-01-01',21210000059,'Б-32110313-1',1210000059,20000,'RUR',1,1,'y_invoice',0,1,20, 77532110313);insert into x_t_person (TMP_ID,ID) values (s_x_t_person.NEXTVAL, 77532110313);insert into x_t_act_internal(TMP_ID,ID,DT,CLIENT_ID,INVOICE_ID,HIDDEN,AMOUNT,EXTERNAL_ID,PAYMENT_TERM_DT,IS_LOYAL,TYPE) values (s_x_t_act_internal.NEXTVAL, 4321103131,date'2020-01-02',21210000059, 32110313    ,1,  20000  ,'43211031311',null, 0,'generic');insert into x_t_act_trans(TMP_ID, ACT_ID, CONSUME_ID, AMOUNT, AMOUNT_NDS, AMOUNT_NSP, NETTING, COMMISSION_TYPE) values (s_x_t_act_trans.NEXTVAL, 4321103131,  5532110313, 20000, 3333.33333333333,  0,null, 1);insert into x_t_consume (TMP_ID, ID, PARENT_ORDER_ID) values (s_x_t_consume.NEXTVAL, 5532110313,  9932110313);insert into x_t_order(TMP_ID, ID, SERVICE_ID, SERVICE_ORDER_ID, CLIENT_ID) values (s_x_t_order.NEXTVAL, 9932110313,  1,  7732110313,  532110313 );insert into x_mv_oebs_receipts_2(TMP_ID, INVOICE_EID, SUM, DT, DOC_DATE, COMISS_DATE, PAYMENT_NUMBER, SOURCE_TYPE) values (s_x_mv_oebs_receipts_2.NEXTVAL, 'Б-32110313-1', 20000, date'2020-01-31',date'2020-01-31', null, '888532110313' ,'PAYCASH');insert into x_yt_ar_direct_domain_stats (ID,IS_GRAY,DOMAIN,IS_BLACKLIST,SERVICE_ID,COST,BILLING_EXPORT_ID,FROM_DT,TILL_DT,SERVICE_ORDER_ID) values(s_x_yt_ar_direct_domain_stats.NEXTVAL, 0, 'a32110313', 0,1,3330000000,7732110313,  date'2020-01-01',to_date('2020-01-31'||' '||'23:59:59','YYYY-MM-DD HH24:MI:SS'),7732110313);</v>
      </c>
    </row>
    <row r="331" spans="1:73" s="67" customFormat="1" x14ac:dyDescent="0.35">
      <c r="A331" s="40">
        <v>59</v>
      </c>
      <c r="B331" s="41"/>
      <c r="C331" s="42" t="str">
        <f t="shared" si="313"/>
        <v>1210000059</v>
      </c>
      <c r="D331" s="42" t="str">
        <f t="shared" si="314"/>
        <v>1210000059/20</v>
      </c>
      <c r="E331" s="43" t="str">
        <f t="shared" si="336"/>
        <v>2020-01-01</v>
      </c>
      <c r="F331" s="43" t="str">
        <f t="shared" si="315"/>
        <v>2021-01-01</v>
      </c>
      <c r="G331" s="44" t="str">
        <f t="shared" si="316"/>
        <v>21210000059</v>
      </c>
      <c r="H331" s="45">
        <f t="shared" si="337"/>
        <v>2</v>
      </c>
      <c r="I331" s="46">
        <v>3</v>
      </c>
      <c r="J331" s="52">
        <f t="shared" si="344"/>
        <v>32110314</v>
      </c>
      <c r="K331" s="48" t="str">
        <f t="shared" ref="K331:K351" si="347">"Б-"&amp;J331&amp;"-1"</f>
        <v>Б-32110314-1</v>
      </c>
      <c r="L331" s="49" t="str">
        <f t="shared" si="317"/>
        <v>2020-01-01</v>
      </c>
      <c r="M331" s="48" t="s">
        <v>87</v>
      </c>
      <c r="N331" s="50">
        <f t="shared" si="339"/>
        <v>20000</v>
      </c>
      <c r="O331" s="48" t="s">
        <v>88</v>
      </c>
      <c r="P331" s="46">
        <v>1</v>
      </c>
      <c r="Q331" s="48">
        <v>20</v>
      </c>
      <c r="R331" s="70">
        <f t="shared" si="318"/>
        <v>2</v>
      </c>
      <c r="S331" s="70">
        <v>2</v>
      </c>
      <c r="T331" s="52" t="str">
        <f t="shared" si="319"/>
        <v>4321103141</v>
      </c>
      <c r="U331" s="53" t="str">
        <f t="shared" ref="U331:U344" si="348">T331&amp;1</f>
        <v>43211031411</v>
      </c>
      <c r="V331" s="48">
        <v>1</v>
      </c>
      <c r="W331" s="49" t="str">
        <f t="shared" ca="1" si="320"/>
        <v>2020-01-09</v>
      </c>
      <c r="X331" s="48"/>
      <c r="Y331" s="54">
        <v>20000</v>
      </c>
      <c r="Z331" s="54">
        <f t="shared" si="321"/>
        <v>3333.3333333333321</v>
      </c>
      <c r="AA331" s="48">
        <v>0</v>
      </c>
      <c r="AB331" s="55" t="s">
        <v>89</v>
      </c>
      <c r="AC331" s="54">
        <f t="shared" si="322"/>
        <v>20000</v>
      </c>
      <c r="AD331" s="56">
        <v>0</v>
      </c>
      <c r="AE331" s="52">
        <f t="shared" si="345"/>
        <v>532110314</v>
      </c>
      <c r="AF331" s="58">
        <f t="shared" si="323"/>
        <v>16666.666666666668</v>
      </c>
      <c r="AG331" s="59"/>
      <c r="AH331" s="58">
        <f t="shared" si="341"/>
        <v>16666.666666666668</v>
      </c>
      <c r="AI331" s="60">
        <f t="shared" si="324"/>
        <v>20000</v>
      </c>
      <c r="AJ331" s="49" t="str">
        <f t="shared" si="325"/>
        <v>2020-01-31</v>
      </c>
      <c r="AK331" s="61" t="str">
        <f t="shared" si="326"/>
        <v>888532110314</v>
      </c>
      <c r="AL331" s="56" t="str">
        <f t="shared" si="327"/>
        <v>12100000591</v>
      </c>
      <c r="AM331" s="62"/>
      <c r="AN331" s="62"/>
      <c r="AO331" s="56" t="s">
        <v>89</v>
      </c>
      <c r="AP331" s="56" t="s">
        <v>89</v>
      </c>
      <c r="AQ331" s="56"/>
      <c r="AR331" s="56"/>
      <c r="AS331" s="63" t="str">
        <f t="shared" si="328"/>
        <v>888532110314</v>
      </c>
      <c r="AT331" s="61" t="str">
        <f t="shared" si="329"/>
        <v>5532110314</v>
      </c>
      <c r="AU331" s="53" t="str">
        <f t="shared" si="330"/>
        <v>9932110314</v>
      </c>
      <c r="AV331" s="53">
        <f t="shared" si="331"/>
        <v>2</v>
      </c>
      <c r="AW331" s="53" t="str">
        <f t="shared" si="332"/>
        <v>7732110314</v>
      </c>
      <c r="AX331" s="53" t="str">
        <f t="shared" si="342"/>
        <v>77532110314</v>
      </c>
      <c r="AY331" s="53">
        <v>0</v>
      </c>
      <c r="AZ331" s="53">
        <v>0</v>
      </c>
      <c r="BA331" s="49" t="str">
        <f t="shared" si="333"/>
        <v>2020-01-01</v>
      </c>
      <c r="BB331" s="49" t="str">
        <f t="shared" si="334"/>
        <v>2020-01-31</v>
      </c>
      <c r="BC331" s="64" t="s">
        <v>92</v>
      </c>
      <c r="BD331" s="65" t="str">
        <f>"b"&amp;J331</f>
        <v>b32110314</v>
      </c>
      <c r="BE331" s="65"/>
      <c r="BF331" s="65"/>
      <c r="BG331" s="65"/>
      <c r="BH331" s="66"/>
      <c r="BI331" s="66"/>
      <c r="BJ331" s="66"/>
      <c r="BK331" s="66"/>
      <c r="BL331" s="53"/>
      <c r="BM331" s="53"/>
      <c r="BN331" s="53"/>
      <c r="BO331" s="325"/>
      <c r="BP331" s="325">
        <v>36</v>
      </c>
      <c r="BQ331" s="50">
        <f>AF334</f>
        <v>16666.666666666668</v>
      </c>
      <c r="BR331" s="68">
        <f>BQ331*0.15</f>
        <v>2500</v>
      </c>
      <c r="BS331" s="68">
        <f>BR331</f>
        <v>2500</v>
      </c>
      <c r="BU331" s="357" t="str">
        <f t="shared" ca="1" si="335"/>
        <v>insert into x_t_invoice (TMP_ID,ID,DT, CLIENT_ID,EXTERNAL_ID,CONTRACT_ID,TOTAL_SUM,CURRENCY,DISCOUNT_TYPE,COMMISSION_TYPE,TYPE,LOYAL_CLIENTS,NDS,NDS_PCT,PERSON_ID) values (s_x_t_invoice.NEXTVAL, 32110314, date'2020-01-01',21210000059,'Б-32110314-1',1210000059,20000,'RUR',2,2,'y_invoice',0,1,20, 77532110314);insert into x_t_person (TMP_ID,ID) values (s_x_t_person.NEXTVAL, 77532110314);insert into x_t_act_internal(TMP_ID,ID,DT,CLIENT_ID,INVOICE_ID,HIDDEN,AMOUNT,EXTERNAL_ID,PAYMENT_TERM_DT,IS_LOYAL,TYPE) values (s_x_t_act_internal.NEXTVAL, 4321103141,date'2020-01-09',21210000059, 32110314    ,1,  20000  ,'43211031411',null, 0,'generic');insert into x_t_act_trans(TMP_ID, ACT_ID, CONSUME_ID, AMOUNT, AMOUNT_NDS, AMOUNT_NSP, NETTING, COMMISSION_TYPE) values (s_x_t_act_trans.NEXTVAL, 4321103141,  5532110314, 20000, 3333.33333333333,  0,null, 2);insert into x_t_consume (TMP_ID, ID, PARENT_ORDER_ID) values (s_x_t_consume.NEXTVAL, 5532110314,  9932110314);insert into x_t_order(TMP_ID, ID, SERVICE_ID, SERVICE_ORDER_ID, CLIENT_ID) values (s_x_t_order.NEXTVAL, 9932110314,  2,  7732110314,  532110314 );insert into x_mv_oebs_receipts_2(TMP_ID, INVOICE_EID, SUM, DT, DOC_DATE, COMISS_DATE, PAYMENT_NUMBER, SOURCE_TYPE) values (s_x_mv_oebs_receipts_2.NEXTVAL, 'Б-32110314-1', 20000, date'2020-01-31',date'2020-01-31', null, '888532110314' ,'PAYCASH');insert into x_yt_ar_direct_domain_stats (ID,IS_GRAY,DOMAIN,IS_BLACKLIST,SERVICE_ID,COST,BILLING_EXPORT_ID,FROM_DT,TILL_DT,SERVICE_ORDER_ID) values(s_x_yt_ar_direct_domain_stats.NEXTVAL, 0, 'b32110314', 0,2,3000000000,7732110314,  date'2020-01-01',to_date('2020-01-31'||' '||'23:59:59','YYYY-MM-DD HH24:MI:SS'),7732110314);</v>
      </c>
    </row>
    <row r="332" spans="1:73" s="67" customFormat="1" ht="15" customHeight="1" x14ac:dyDescent="0.35">
      <c r="A332" s="40">
        <v>59</v>
      </c>
      <c r="B332" s="41"/>
      <c r="C332" s="42" t="str">
        <f t="shared" si="313"/>
        <v>1210000059</v>
      </c>
      <c r="D332" s="42" t="str">
        <f t="shared" si="314"/>
        <v>1210000059/20</v>
      </c>
      <c r="E332" s="43" t="str">
        <f t="shared" si="336"/>
        <v>2020-01-01</v>
      </c>
      <c r="F332" s="43" t="str">
        <f t="shared" si="315"/>
        <v>2021-01-01</v>
      </c>
      <c r="G332" s="44" t="str">
        <f t="shared" si="316"/>
        <v>21210000059</v>
      </c>
      <c r="H332" s="45">
        <f t="shared" si="337"/>
        <v>2</v>
      </c>
      <c r="I332" s="46">
        <v>3</v>
      </c>
      <c r="J332" s="52">
        <f t="shared" si="344"/>
        <v>32110315</v>
      </c>
      <c r="K332" s="48" t="str">
        <f t="shared" si="347"/>
        <v>Б-32110315-1</v>
      </c>
      <c r="L332" s="49" t="str">
        <f t="shared" si="317"/>
        <v>2020-01-01</v>
      </c>
      <c r="M332" s="48" t="s">
        <v>87</v>
      </c>
      <c r="N332" s="50">
        <f t="shared" si="339"/>
        <v>20000</v>
      </c>
      <c r="O332" s="48" t="s">
        <v>88</v>
      </c>
      <c r="P332" s="46">
        <v>1</v>
      </c>
      <c r="Q332" s="48">
        <v>20</v>
      </c>
      <c r="R332" s="70">
        <f t="shared" si="318"/>
        <v>3</v>
      </c>
      <c r="S332" s="70">
        <v>3</v>
      </c>
      <c r="T332" s="52" t="str">
        <f t="shared" si="319"/>
        <v>4321103151</v>
      </c>
      <c r="U332" s="53" t="str">
        <f t="shared" si="348"/>
        <v>43211031511</v>
      </c>
      <c r="V332" s="48">
        <v>1</v>
      </c>
      <c r="W332" s="49" t="str">
        <f t="shared" ca="1" si="320"/>
        <v>2020-01-08</v>
      </c>
      <c r="X332" s="48"/>
      <c r="Y332" s="54">
        <v>20000</v>
      </c>
      <c r="Z332" s="54">
        <f t="shared" si="321"/>
        <v>3333.3333333333321</v>
      </c>
      <c r="AA332" s="48">
        <v>0</v>
      </c>
      <c r="AB332" s="55" t="s">
        <v>89</v>
      </c>
      <c r="AC332" s="54">
        <f t="shared" si="322"/>
        <v>20000</v>
      </c>
      <c r="AD332" s="56">
        <v>0</v>
      </c>
      <c r="AE332" s="52">
        <f t="shared" si="345"/>
        <v>532110315</v>
      </c>
      <c r="AF332" s="58">
        <f t="shared" si="323"/>
        <v>16666.666666666668</v>
      </c>
      <c r="AG332" s="59"/>
      <c r="AH332" s="58">
        <f t="shared" si="341"/>
        <v>16666.666666666668</v>
      </c>
      <c r="AI332" s="60">
        <f t="shared" si="324"/>
        <v>20000</v>
      </c>
      <c r="AJ332" s="49" t="str">
        <f t="shared" si="325"/>
        <v>2020-01-31</v>
      </c>
      <c r="AK332" s="61" t="str">
        <f t="shared" si="326"/>
        <v>888532110315</v>
      </c>
      <c r="AL332" s="56" t="str">
        <f t="shared" si="327"/>
        <v>12100000591</v>
      </c>
      <c r="AM332" s="62"/>
      <c r="AN332" s="62"/>
      <c r="AO332" s="56" t="s">
        <v>89</v>
      </c>
      <c r="AP332" s="56" t="s">
        <v>89</v>
      </c>
      <c r="AQ332" s="56"/>
      <c r="AR332" s="56"/>
      <c r="AS332" s="63" t="str">
        <f t="shared" si="328"/>
        <v>888532110315</v>
      </c>
      <c r="AT332" s="61" t="str">
        <f t="shared" si="329"/>
        <v>5532110315</v>
      </c>
      <c r="AU332" s="53" t="str">
        <f t="shared" si="330"/>
        <v>9932110315</v>
      </c>
      <c r="AV332" s="53">
        <f t="shared" si="331"/>
        <v>3</v>
      </c>
      <c r="AW332" s="53" t="str">
        <f t="shared" si="332"/>
        <v>7732110315</v>
      </c>
      <c r="AX332" s="53" t="str">
        <f t="shared" si="342"/>
        <v>77532110315</v>
      </c>
      <c r="AY332" s="53">
        <v>0</v>
      </c>
      <c r="AZ332" s="53">
        <v>0</v>
      </c>
      <c r="BA332" s="49" t="str">
        <f t="shared" si="333"/>
        <v>2020-01-01</v>
      </c>
      <c r="BB332" s="49" t="str">
        <f t="shared" si="334"/>
        <v>2020-01-31</v>
      </c>
      <c r="BC332" s="64" t="s">
        <v>90</v>
      </c>
      <c r="BD332" s="65" t="str">
        <f>"c"&amp;J332</f>
        <v>c32110315</v>
      </c>
      <c r="BE332" s="65"/>
      <c r="BF332" s="65"/>
      <c r="BG332" s="65"/>
      <c r="BH332" s="66"/>
      <c r="BI332" s="66"/>
      <c r="BJ332" s="66"/>
      <c r="BK332" s="66"/>
      <c r="BL332" s="53"/>
      <c r="BM332" s="53"/>
      <c r="BN332" s="53"/>
      <c r="BO332" s="325"/>
      <c r="BP332" s="325">
        <v>37</v>
      </c>
      <c r="BQ332" s="50">
        <f>AF335</f>
        <v>16666.666666666668</v>
      </c>
      <c r="BR332" s="68">
        <f>BQ332*0.11</f>
        <v>1833.3333333333335</v>
      </c>
      <c r="BS332" s="68">
        <f>BR332</f>
        <v>1833.3333333333335</v>
      </c>
      <c r="BU332" s="357" t="str">
        <f t="shared" ca="1" si="335"/>
        <v>insert into x_t_invoice (TMP_ID,ID,DT, CLIENT_ID,EXTERNAL_ID,CONTRACT_ID,TOTAL_SUM,CURRENCY,DISCOUNT_TYPE,COMMISSION_TYPE,TYPE,LOYAL_CLIENTS,NDS,NDS_PCT,PERSON_ID) values (s_x_t_invoice.NEXTVAL, 32110315, date'2020-01-01',21210000059,'Б-32110315-1',1210000059,20000,'RUR',3,3,'y_invoice',0,1,20, 77532110315);insert into x_t_person (TMP_ID,ID) values (s_x_t_person.NEXTVAL, 77532110315);insert into x_t_act_internal(TMP_ID,ID,DT,CLIENT_ID,INVOICE_ID,HIDDEN,AMOUNT,EXTERNAL_ID,PAYMENT_TERM_DT,IS_LOYAL,TYPE) values (s_x_t_act_internal.NEXTVAL, 4321103151,date'2020-01-08',21210000059, 32110315    ,1,  20000  ,'43211031511',null, 0,'generic');insert into x_t_act_trans(TMP_ID, ACT_ID, CONSUME_ID, AMOUNT, AMOUNT_NDS, AMOUNT_NSP, NETTING, COMMISSION_TYPE) values (s_x_t_act_trans.NEXTVAL, 4321103151,  5532110315, 20000, 3333.33333333333,  0,null, 3);insert into x_t_consume (TMP_ID, ID, PARENT_ORDER_ID) values (s_x_t_consume.NEXTVAL, 5532110315,  9932110315);insert into x_t_order(TMP_ID, ID, SERVICE_ID, SERVICE_ORDER_ID, CLIENT_ID) values (s_x_t_order.NEXTVAL, 9932110315,  3,  7732110315,  532110315 );insert into x_mv_oebs_receipts_2(TMP_ID, INVOICE_EID, SUM, DT, DOC_DATE, COMISS_DATE, PAYMENT_NUMBER, SOURCE_TYPE) values (s_x_mv_oebs_receipts_2.NEXTVAL, 'Б-32110315-1', 20000, date'2020-01-31',date'2020-01-31', null, '888532110315' ,'PAYCASH');insert into x_yt_ar_direct_domain_stats (ID,IS_GRAY,DOMAIN,IS_BLACKLIST,SERVICE_ID,COST,BILLING_EXPORT_ID,FROM_DT,TILL_DT,SERVICE_ORDER_ID) values(s_x_yt_ar_direct_domain_stats.NEXTVAL, 0, 'c32110315', 0,3,3330000000,7732110315,  date'2020-01-01',to_date('2020-01-31'||' '||'23:59:59','YYYY-MM-DD HH24:MI:SS'),7732110315);</v>
      </c>
    </row>
    <row r="333" spans="1:73" s="67" customFormat="1" ht="15" customHeight="1" x14ac:dyDescent="0.35">
      <c r="A333" s="40">
        <v>59</v>
      </c>
      <c r="B333" s="41"/>
      <c r="C333" s="42" t="str">
        <f t="shared" si="313"/>
        <v>1210000059</v>
      </c>
      <c r="D333" s="42" t="str">
        <f t="shared" si="314"/>
        <v>1210000059/20</v>
      </c>
      <c r="E333" s="43" t="str">
        <f t="shared" si="336"/>
        <v>2020-01-01</v>
      </c>
      <c r="F333" s="43" t="str">
        <f t="shared" si="315"/>
        <v>2021-01-01</v>
      </c>
      <c r="G333" s="44" t="str">
        <f t="shared" si="316"/>
        <v>21210000059</v>
      </c>
      <c r="H333" s="45">
        <f t="shared" si="337"/>
        <v>2</v>
      </c>
      <c r="I333" s="46">
        <v>3</v>
      </c>
      <c r="J333" s="52">
        <f t="shared" si="344"/>
        <v>32110316</v>
      </c>
      <c r="K333" s="48" t="str">
        <f t="shared" si="347"/>
        <v>Б-32110316-1</v>
      </c>
      <c r="L333" s="49" t="str">
        <f t="shared" si="317"/>
        <v>2020-01-01</v>
      </c>
      <c r="M333" s="48" t="s">
        <v>87</v>
      </c>
      <c r="N333" s="50">
        <f t="shared" si="339"/>
        <v>20000</v>
      </c>
      <c r="O333" s="48" t="s">
        <v>88</v>
      </c>
      <c r="P333" s="46">
        <v>1</v>
      </c>
      <c r="Q333" s="48">
        <v>20</v>
      </c>
      <c r="R333" s="70">
        <f t="shared" si="318"/>
        <v>12</v>
      </c>
      <c r="S333" s="70">
        <v>12</v>
      </c>
      <c r="T333" s="52" t="str">
        <f t="shared" si="319"/>
        <v>4321103161</v>
      </c>
      <c r="U333" s="53" t="str">
        <f t="shared" si="348"/>
        <v>43211031611</v>
      </c>
      <c r="V333" s="48">
        <v>1</v>
      </c>
      <c r="W333" s="49" t="str">
        <f t="shared" ca="1" si="320"/>
        <v>2020-01-05</v>
      </c>
      <c r="X333" s="48"/>
      <c r="Y333" s="54">
        <v>20000</v>
      </c>
      <c r="Z333" s="54">
        <f t="shared" si="321"/>
        <v>3333.3333333333321</v>
      </c>
      <c r="AA333" s="48">
        <v>0</v>
      </c>
      <c r="AB333" s="55" t="s">
        <v>89</v>
      </c>
      <c r="AC333" s="54">
        <f t="shared" si="322"/>
        <v>20000</v>
      </c>
      <c r="AD333" s="56">
        <v>0</v>
      </c>
      <c r="AE333" s="52">
        <f t="shared" si="345"/>
        <v>532110316</v>
      </c>
      <c r="AF333" s="58">
        <f t="shared" si="323"/>
        <v>16666.666666666668</v>
      </c>
      <c r="AG333" s="71">
        <f>SUM(AF325:AF329)</f>
        <v>83333.333333333343</v>
      </c>
      <c r="AH333" s="58">
        <f t="shared" si="341"/>
        <v>16666.666666666668</v>
      </c>
      <c r="AI333" s="60">
        <f t="shared" si="324"/>
        <v>20000</v>
      </c>
      <c r="AJ333" s="49" t="str">
        <f t="shared" si="325"/>
        <v>2020-01-31</v>
      </c>
      <c r="AK333" s="61" t="str">
        <f t="shared" si="326"/>
        <v>888532110316</v>
      </c>
      <c r="AL333" s="56" t="str">
        <f t="shared" si="327"/>
        <v>12100000591</v>
      </c>
      <c r="AM333" s="62"/>
      <c r="AN333" s="62"/>
      <c r="AO333" s="56" t="s">
        <v>89</v>
      </c>
      <c r="AP333" s="56" t="s">
        <v>89</v>
      </c>
      <c r="AQ333" s="56"/>
      <c r="AR333" s="56"/>
      <c r="AS333" s="63" t="str">
        <f t="shared" si="328"/>
        <v>888532110316</v>
      </c>
      <c r="AT333" s="61" t="str">
        <f t="shared" si="329"/>
        <v>5532110316</v>
      </c>
      <c r="AU333" s="53" t="str">
        <f t="shared" si="330"/>
        <v>9932110316</v>
      </c>
      <c r="AV333" s="53">
        <f t="shared" si="331"/>
        <v>12</v>
      </c>
      <c r="AW333" s="53" t="str">
        <f t="shared" si="332"/>
        <v>7732110316</v>
      </c>
      <c r="AX333" s="53" t="str">
        <f t="shared" si="342"/>
        <v>77532110316</v>
      </c>
      <c r="AY333" s="53">
        <v>0</v>
      </c>
      <c r="AZ333" s="53">
        <v>0</v>
      </c>
      <c r="BA333" s="49" t="str">
        <f t="shared" si="333"/>
        <v>2020-01-01</v>
      </c>
      <c r="BB333" s="49" t="str">
        <f t="shared" si="334"/>
        <v>2020-01-31</v>
      </c>
      <c r="BC333" s="64" t="s">
        <v>90</v>
      </c>
      <c r="BD333" s="65" t="str">
        <f>"d"&amp;J333</f>
        <v>d32110316</v>
      </c>
      <c r="BE333" s="65"/>
      <c r="BF333" s="65"/>
      <c r="BG333" s="65"/>
      <c r="BH333" s="66"/>
      <c r="BI333" s="66"/>
      <c r="BJ333" s="66"/>
      <c r="BK333" s="66"/>
      <c r="BL333" s="53"/>
      <c r="BM333" s="53"/>
      <c r="BN333" s="53"/>
      <c r="BO333" s="325"/>
      <c r="BP333" s="325">
        <v>40</v>
      </c>
      <c r="BQ333" s="50">
        <f>AF336</f>
        <v>16666.666666666668</v>
      </c>
      <c r="BR333" s="68">
        <f>BQ333*0.15</f>
        <v>2500</v>
      </c>
      <c r="BS333" s="68">
        <f>BR333</f>
        <v>2500</v>
      </c>
      <c r="BU333" s="357" t="str">
        <f t="shared" ca="1" si="335"/>
        <v>insert into x_t_invoice (TMP_ID,ID,DT, CLIENT_ID,EXTERNAL_ID,CONTRACT_ID,TOTAL_SUM,CURRENCY,DISCOUNT_TYPE,COMMISSION_TYPE,TYPE,LOYAL_CLIENTS,NDS,NDS_PCT,PERSON_ID) values (s_x_t_invoice.NEXTVAL, 32110316, date'2020-01-01',21210000059,'Б-32110316-1',1210000059,20000,'RUR',12,12,'y_invoice',0,1,20, 77532110316);insert into x_t_person (TMP_ID,ID) values (s_x_t_person.NEXTVAL, 77532110316);insert into x_t_act_internal(TMP_ID,ID,DT,CLIENT_ID,INVOICE_ID,HIDDEN,AMOUNT,EXTERNAL_ID,PAYMENT_TERM_DT,IS_LOYAL,TYPE) values (s_x_t_act_internal.NEXTVAL, 4321103161,date'2020-01-05',21210000059, 32110316    ,1,  20000  ,'43211031611',null, 0,'generic');insert into x_t_act_trans(TMP_ID, ACT_ID, CONSUME_ID, AMOUNT, AMOUNT_NDS, AMOUNT_NSP, NETTING, COMMISSION_TYPE) values (s_x_t_act_trans.NEXTVAL, 4321103161,  5532110316, 20000, 3333.33333333333,  0,null, 12);insert into x_t_consume (TMP_ID, ID, PARENT_ORDER_ID) values (s_x_t_consume.NEXTVAL, 5532110316,  9932110316);insert into x_t_order(TMP_ID, ID, SERVICE_ID, SERVICE_ORDER_ID, CLIENT_ID) values (s_x_t_order.NEXTVAL, 9932110316,  12,  7732110316,  532110316 );insert into x_mv_oebs_receipts_2(TMP_ID, INVOICE_EID, SUM, DT, DOC_DATE, COMISS_DATE, PAYMENT_NUMBER, SOURCE_TYPE) values (s_x_mv_oebs_receipts_2.NEXTVAL, 'Б-32110316-1', 20000, date'2020-01-31',date'2020-01-31', null, '888532110316' ,'PAYCASH');insert into x_yt_ar_direct_domain_stats (ID,IS_GRAY,DOMAIN,IS_BLACKLIST,SERVICE_ID,COST,BILLING_EXPORT_ID,FROM_DT,TILL_DT,SERVICE_ORDER_ID) values(s_x_yt_ar_direct_domain_stats.NEXTVAL, 0, 'd32110316', 0,12,3330000000,7732110316,  date'2020-01-01',to_date('2020-01-31'||' '||'23:59:59','YYYY-MM-DD HH24:MI:SS'),7732110316);</v>
      </c>
    </row>
    <row r="334" spans="1:73" s="67" customFormat="1" ht="15" customHeight="1" x14ac:dyDescent="0.35">
      <c r="A334" s="40">
        <v>59</v>
      </c>
      <c r="B334" s="41"/>
      <c r="C334" s="42" t="str">
        <f t="shared" si="313"/>
        <v>1210000059</v>
      </c>
      <c r="D334" s="42" t="str">
        <f t="shared" si="314"/>
        <v>1210000059/20</v>
      </c>
      <c r="E334" s="43" t="str">
        <f t="shared" si="336"/>
        <v>2020-01-01</v>
      </c>
      <c r="F334" s="43" t="str">
        <f t="shared" si="315"/>
        <v>2021-01-01</v>
      </c>
      <c r="G334" s="44" t="str">
        <f t="shared" si="316"/>
        <v>21210000059</v>
      </c>
      <c r="H334" s="45">
        <f t="shared" si="337"/>
        <v>2</v>
      </c>
      <c r="I334" s="46">
        <v>3</v>
      </c>
      <c r="J334" s="52">
        <f t="shared" si="344"/>
        <v>32110317</v>
      </c>
      <c r="K334" s="48" t="str">
        <f t="shared" si="347"/>
        <v>Б-32110317-1</v>
      </c>
      <c r="L334" s="49" t="str">
        <f t="shared" si="317"/>
        <v>2020-01-01</v>
      </c>
      <c r="M334" s="48" t="s">
        <v>87</v>
      </c>
      <c r="N334" s="50">
        <f t="shared" si="339"/>
        <v>20000</v>
      </c>
      <c r="O334" s="48" t="s">
        <v>88</v>
      </c>
      <c r="P334" s="46">
        <v>1</v>
      </c>
      <c r="Q334" s="48">
        <v>20</v>
      </c>
      <c r="R334" s="70">
        <f t="shared" si="318"/>
        <v>36</v>
      </c>
      <c r="S334" s="70">
        <v>36</v>
      </c>
      <c r="T334" s="52" t="str">
        <f t="shared" si="319"/>
        <v>4321103171</v>
      </c>
      <c r="U334" s="53" t="str">
        <f t="shared" si="348"/>
        <v>43211031711</v>
      </c>
      <c r="V334" s="48">
        <v>1</v>
      </c>
      <c r="W334" s="49" t="str">
        <f t="shared" ca="1" si="320"/>
        <v>2020-01-02</v>
      </c>
      <c r="X334" s="48"/>
      <c r="Y334" s="54">
        <v>20000</v>
      </c>
      <c r="Z334" s="54">
        <f t="shared" si="321"/>
        <v>3333.3333333333321</v>
      </c>
      <c r="AA334" s="48">
        <v>0</v>
      </c>
      <c r="AB334" s="55" t="s">
        <v>89</v>
      </c>
      <c r="AC334" s="54">
        <f t="shared" si="322"/>
        <v>20000</v>
      </c>
      <c r="AD334" s="56">
        <v>0</v>
      </c>
      <c r="AE334" s="52">
        <f t="shared" si="345"/>
        <v>532110317</v>
      </c>
      <c r="AF334" s="58">
        <f t="shared" si="323"/>
        <v>16666.666666666668</v>
      </c>
      <c r="AG334" s="59"/>
      <c r="AH334" s="58">
        <f t="shared" si="341"/>
        <v>16666.666666666668</v>
      </c>
      <c r="AI334" s="60">
        <f t="shared" si="324"/>
        <v>20000</v>
      </c>
      <c r="AJ334" s="49" t="str">
        <f t="shared" si="325"/>
        <v>2020-01-31</v>
      </c>
      <c r="AK334" s="61" t="str">
        <f t="shared" si="326"/>
        <v>888532110317</v>
      </c>
      <c r="AL334" s="56" t="str">
        <f t="shared" si="327"/>
        <v>12100000591</v>
      </c>
      <c r="AM334" s="62"/>
      <c r="AN334" s="62"/>
      <c r="AO334" s="56" t="s">
        <v>89</v>
      </c>
      <c r="AP334" s="56" t="s">
        <v>89</v>
      </c>
      <c r="AQ334" s="56"/>
      <c r="AR334" s="56"/>
      <c r="AS334" s="63" t="str">
        <f t="shared" si="328"/>
        <v>888532110317</v>
      </c>
      <c r="AT334" s="61" t="str">
        <f t="shared" si="329"/>
        <v>5532110317</v>
      </c>
      <c r="AU334" s="53" t="str">
        <f t="shared" si="330"/>
        <v>9932110317</v>
      </c>
      <c r="AV334" s="53">
        <f t="shared" si="331"/>
        <v>36</v>
      </c>
      <c r="AW334" s="53" t="str">
        <f t="shared" si="332"/>
        <v>7732110317</v>
      </c>
      <c r="AX334" s="53" t="str">
        <f t="shared" si="342"/>
        <v>77532110317</v>
      </c>
      <c r="AY334" s="53">
        <v>0</v>
      </c>
      <c r="AZ334" s="53">
        <v>0</v>
      </c>
      <c r="BA334" s="49" t="str">
        <f t="shared" si="333"/>
        <v>2020-01-01</v>
      </c>
      <c r="BB334" s="49" t="str">
        <f t="shared" si="334"/>
        <v>2020-01-31</v>
      </c>
      <c r="BC334" s="64" t="s">
        <v>92</v>
      </c>
      <c r="BD334" s="65" t="str">
        <f>"e"&amp;J334</f>
        <v>e32110317</v>
      </c>
      <c r="BE334" s="65"/>
      <c r="BF334" s="65"/>
      <c r="BG334" s="65"/>
      <c r="BH334" s="66"/>
      <c r="BI334" s="66"/>
      <c r="BJ334" s="66"/>
      <c r="BK334" s="66"/>
      <c r="BL334" s="53"/>
      <c r="BM334" s="53"/>
      <c r="BN334" s="53"/>
      <c r="BO334" s="325"/>
      <c r="BP334" s="325"/>
      <c r="BQ334" s="50"/>
      <c r="BR334" s="68"/>
      <c r="BS334" s="68"/>
      <c r="BU334" s="357" t="str">
        <f t="shared" ca="1" si="335"/>
        <v>insert into x_t_invoice (TMP_ID,ID,DT, CLIENT_ID,EXTERNAL_ID,CONTRACT_ID,TOTAL_SUM,CURRENCY,DISCOUNT_TYPE,COMMISSION_TYPE,TYPE,LOYAL_CLIENTS,NDS,NDS_PCT,PERSON_ID) values (s_x_t_invoice.NEXTVAL, 32110317, date'2020-01-01',21210000059,'Б-32110317-1',1210000059,20000,'RUR',36,36,'y_invoice',0,1,20, 77532110317);insert into x_t_person (TMP_ID,ID) values (s_x_t_person.NEXTVAL, 77532110317);insert into x_t_act_internal(TMP_ID,ID,DT,CLIENT_ID,INVOICE_ID,HIDDEN,AMOUNT,EXTERNAL_ID,PAYMENT_TERM_DT,IS_LOYAL,TYPE) values (s_x_t_act_internal.NEXTVAL, 4321103171,date'2020-01-02',21210000059, 32110317    ,1,  20000  ,'43211031711',null, 0,'generic');insert into x_t_act_trans(TMP_ID, ACT_ID, CONSUME_ID, AMOUNT, AMOUNT_NDS, AMOUNT_NSP, NETTING, COMMISSION_TYPE) values (s_x_t_act_trans.NEXTVAL, 4321103171,  5532110317, 20000, 3333.33333333333,  0,null, 36);insert into x_t_consume (TMP_ID, ID, PARENT_ORDER_ID) values (s_x_t_consume.NEXTVAL, 5532110317,  9932110317);insert into x_t_order(TMP_ID, ID, SERVICE_ID, SERVICE_ORDER_ID, CLIENT_ID) values (s_x_t_order.NEXTVAL, 9932110317,  36,  7732110317,  532110317 );insert into x_mv_oebs_receipts_2(TMP_ID, INVOICE_EID, SUM, DT, DOC_DATE, COMISS_DATE, PAYMENT_NUMBER, SOURCE_TYPE) values (s_x_mv_oebs_receipts_2.NEXTVAL, 'Б-32110317-1', 20000, date'2020-01-31',date'2020-01-31', null, '888532110317' ,'PAYCASH');insert into x_yt_ar_direct_domain_stats (ID,IS_GRAY,DOMAIN,IS_BLACKLIST,SERVICE_ID,COST,BILLING_EXPORT_ID,FROM_DT,TILL_DT,SERVICE_ORDER_ID) values(s_x_yt_ar_direct_domain_stats.NEXTVAL, 0, 'e32110317', 0,36,3000000000,7732110317,  date'2020-01-01',to_date('2020-01-31'||' '||'23:59:59','YYYY-MM-DD HH24:MI:SS'),7732110317);</v>
      </c>
    </row>
    <row r="335" spans="1:73" s="67" customFormat="1" ht="15" customHeight="1" x14ac:dyDescent="0.35">
      <c r="A335" s="40">
        <v>59</v>
      </c>
      <c r="B335" s="41"/>
      <c r="C335" s="42" t="str">
        <f t="shared" si="313"/>
        <v>1210000059</v>
      </c>
      <c r="D335" s="42" t="str">
        <f t="shared" si="314"/>
        <v>1210000059/20</v>
      </c>
      <c r="E335" s="43" t="str">
        <f t="shared" si="336"/>
        <v>2020-01-01</v>
      </c>
      <c r="F335" s="43" t="str">
        <f t="shared" si="315"/>
        <v>2021-01-01</v>
      </c>
      <c r="G335" s="44" t="str">
        <f t="shared" si="316"/>
        <v>21210000059</v>
      </c>
      <c r="H335" s="45">
        <f t="shared" si="337"/>
        <v>2</v>
      </c>
      <c r="I335" s="46">
        <v>3</v>
      </c>
      <c r="J335" s="52">
        <f t="shared" si="344"/>
        <v>32110318</v>
      </c>
      <c r="K335" s="48" t="str">
        <f t="shared" si="347"/>
        <v>Б-32110318-1</v>
      </c>
      <c r="L335" s="49" t="str">
        <f t="shared" si="317"/>
        <v>2020-01-01</v>
      </c>
      <c r="M335" s="48" t="s">
        <v>87</v>
      </c>
      <c r="N335" s="50">
        <f t="shared" si="339"/>
        <v>20000</v>
      </c>
      <c r="O335" s="48" t="s">
        <v>88</v>
      </c>
      <c r="P335" s="46">
        <v>1</v>
      </c>
      <c r="Q335" s="48">
        <v>20</v>
      </c>
      <c r="R335" s="70">
        <f t="shared" si="318"/>
        <v>37</v>
      </c>
      <c r="S335" s="70">
        <v>37</v>
      </c>
      <c r="T335" s="52" t="str">
        <f t="shared" si="319"/>
        <v>4321103181</v>
      </c>
      <c r="U335" s="53" t="str">
        <f t="shared" si="348"/>
        <v>43211031811</v>
      </c>
      <c r="V335" s="48">
        <v>1</v>
      </c>
      <c r="W335" s="49" t="str">
        <f t="shared" ca="1" si="320"/>
        <v>2020-01-07</v>
      </c>
      <c r="X335" s="48"/>
      <c r="Y335" s="54">
        <v>20000</v>
      </c>
      <c r="Z335" s="54">
        <f t="shared" si="321"/>
        <v>3333.3333333333321</v>
      </c>
      <c r="AA335" s="48">
        <v>0</v>
      </c>
      <c r="AB335" s="55" t="s">
        <v>89</v>
      </c>
      <c r="AC335" s="54">
        <f t="shared" si="322"/>
        <v>20000</v>
      </c>
      <c r="AD335" s="56">
        <v>0</v>
      </c>
      <c r="AE335" s="52">
        <f t="shared" si="345"/>
        <v>532110318</v>
      </c>
      <c r="AF335" s="58">
        <f t="shared" si="323"/>
        <v>16666.666666666668</v>
      </c>
      <c r="AG335" s="59"/>
      <c r="AH335" s="58">
        <f t="shared" si="341"/>
        <v>16666.666666666668</v>
      </c>
      <c r="AI335" s="60">
        <f t="shared" si="324"/>
        <v>20000</v>
      </c>
      <c r="AJ335" s="49" t="str">
        <f t="shared" si="325"/>
        <v>2020-01-31</v>
      </c>
      <c r="AK335" s="61" t="str">
        <f t="shared" si="326"/>
        <v>888532110318</v>
      </c>
      <c r="AL335" s="56" t="str">
        <f t="shared" si="327"/>
        <v>12100000591</v>
      </c>
      <c r="AM335" s="62"/>
      <c r="AN335" s="62"/>
      <c r="AO335" s="56" t="s">
        <v>89</v>
      </c>
      <c r="AP335" s="56" t="s">
        <v>89</v>
      </c>
      <c r="AQ335" s="56"/>
      <c r="AR335" s="56"/>
      <c r="AS335" s="63" t="str">
        <f t="shared" si="328"/>
        <v>888532110318</v>
      </c>
      <c r="AT335" s="61" t="str">
        <f t="shared" si="329"/>
        <v>5532110318</v>
      </c>
      <c r="AU335" s="53" t="str">
        <f t="shared" si="330"/>
        <v>9932110318</v>
      </c>
      <c r="AV335" s="53">
        <f t="shared" si="331"/>
        <v>37</v>
      </c>
      <c r="AW335" s="53" t="str">
        <f t="shared" si="332"/>
        <v>7732110318</v>
      </c>
      <c r="AX335" s="53" t="str">
        <f t="shared" si="342"/>
        <v>77532110318</v>
      </c>
      <c r="AY335" s="53">
        <v>0</v>
      </c>
      <c r="AZ335" s="53">
        <v>0</v>
      </c>
      <c r="BA335" s="49" t="str">
        <f t="shared" si="333"/>
        <v>2020-01-01</v>
      </c>
      <c r="BB335" s="49" t="str">
        <f t="shared" si="334"/>
        <v>2020-01-31</v>
      </c>
      <c r="BC335" s="64" t="s">
        <v>90</v>
      </c>
      <c r="BD335" s="65" t="str">
        <f>"d"&amp;J335</f>
        <v>d32110318</v>
      </c>
      <c r="BE335" s="65"/>
      <c r="BF335" s="65"/>
      <c r="BG335" s="65"/>
      <c r="BH335" s="66"/>
      <c r="BI335" s="66"/>
      <c r="BJ335" s="66"/>
      <c r="BK335" s="66"/>
      <c r="BL335" s="53"/>
      <c r="BM335" s="53"/>
      <c r="BN335" s="53"/>
      <c r="BO335" s="325"/>
      <c r="BP335" s="325"/>
      <c r="BQ335" s="50"/>
      <c r="BR335" s="72"/>
      <c r="BS335" s="68"/>
      <c r="BU335" s="357" t="str">
        <f t="shared" ca="1" si="335"/>
        <v>insert into x_t_invoice (TMP_ID,ID,DT, CLIENT_ID,EXTERNAL_ID,CONTRACT_ID,TOTAL_SUM,CURRENCY,DISCOUNT_TYPE,COMMISSION_TYPE,TYPE,LOYAL_CLIENTS,NDS,NDS_PCT,PERSON_ID) values (s_x_t_invoice.NEXTVAL, 32110318, date'2020-01-01',21210000059,'Б-32110318-1',1210000059,20000,'RUR',37,37,'y_invoice',0,1,20, 77532110318);insert into x_t_person (TMP_ID,ID) values (s_x_t_person.NEXTVAL, 77532110318);insert into x_t_act_internal(TMP_ID,ID,DT,CLIENT_ID,INVOICE_ID,HIDDEN,AMOUNT,EXTERNAL_ID,PAYMENT_TERM_DT,IS_LOYAL,TYPE) values (s_x_t_act_internal.NEXTVAL, 4321103181,date'2020-01-07',21210000059, 32110318    ,1,  20000  ,'43211031811',null, 0,'generic');insert into x_t_act_trans(TMP_ID, ACT_ID, CONSUME_ID, AMOUNT, AMOUNT_NDS, AMOUNT_NSP, NETTING, COMMISSION_TYPE) values (s_x_t_act_trans.NEXTVAL, 4321103181,  5532110318, 20000, 3333.33333333333,  0,null, 37);insert into x_t_consume (TMP_ID, ID, PARENT_ORDER_ID) values (s_x_t_consume.NEXTVAL, 5532110318,  9932110318);insert into x_t_order(TMP_ID, ID, SERVICE_ID, SERVICE_ORDER_ID, CLIENT_ID) values (s_x_t_order.NEXTVAL, 9932110318,  37,  7732110318,  532110318 );insert into x_mv_oebs_receipts_2(TMP_ID, INVOICE_EID, SUM, DT, DOC_DATE, COMISS_DATE, PAYMENT_NUMBER, SOURCE_TYPE) values (s_x_mv_oebs_receipts_2.NEXTVAL, 'Б-32110318-1', 20000, date'2020-01-31',date'2020-01-31', null, '888532110318' ,'PAYCASH');insert into x_yt_ar_direct_domain_stats (ID,IS_GRAY,DOMAIN,IS_BLACKLIST,SERVICE_ID,COST,BILLING_EXPORT_ID,FROM_DT,TILL_DT,SERVICE_ORDER_ID) values(s_x_yt_ar_direct_domain_stats.NEXTVAL, 0, 'd32110318', 0,37,3330000000,7732110318,  date'2020-01-01',to_date('2020-01-31'||' '||'23:59:59','YYYY-MM-DD HH24:MI:SS'),7732110318);</v>
      </c>
    </row>
    <row r="336" spans="1:73" s="67" customFormat="1" ht="15" customHeight="1" x14ac:dyDescent="0.35">
      <c r="A336" s="40">
        <v>59</v>
      </c>
      <c r="B336" s="41"/>
      <c r="C336" s="42" t="str">
        <f t="shared" si="313"/>
        <v>1210000059</v>
      </c>
      <c r="D336" s="42" t="str">
        <f t="shared" si="314"/>
        <v>1210000059/20</v>
      </c>
      <c r="E336" s="43" t="str">
        <f t="shared" si="336"/>
        <v>2020-01-01</v>
      </c>
      <c r="F336" s="43" t="str">
        <f t="shared" si="315"/>
        <v>2021-01-01</v>
      </c>
      <c r="G336" s="44" t="str">
        <f t="shared" si="316"/>
        <v>21210000059</v>
      </c>
      <c r="H336" s="45">
        <f t="shared" si="337"/>
        <v>2</v>
      </c>
      <c r="I336" s="46">
        <v>3</v>
      </c>
      <c r="J336" s="52">
        <f t="shared" si="344"/>
        <v>32110319</v>
      </c>
      <c r="K336" s="48" t="str">
        <f t="shared" si="347"/>
        <v>Б-32110319-1</v>
      </c>
      <c r="L336" s="49" t="str">
        <f t="shared" si="317"/>
        <v>2020-01-01</v>
      </c>
      <c r="M336" s="48" t="s">
        <v>87</v>
      </c>
      <c r="N336" s="50">
        <f t="shared" si="339"/>
        <v>20000</v>
      </c>
      <c r="O336" s="48" t="s">
        <v>88</v>
      </c>
      <c r="P336" s="46">
        <v>1</v>
      </c>
      <c r="Q336" s="48">
        <v>20</v>
      </c>
      <c r="R336" s="70">
        <f t="shared" si="318"/>
        <v>40</v>
      </c>
      <c r="S336" s="70">
        <v>40</v>
      </c>
      <c r="T336" s="52" t="str">
        <f t="shared" si="319"/>
        <v>4321103191</v>
      </c>
      <c r="U336" s="53" t="str">
        <f t="shared" si="348"/>
        <v>43211031911</v>
      </c>
      <c r="V336" s="48">
        <v>1</v>
      </c>
      <c r="W336" s="49" t="str">
        <f t="shared" ca="1" si="320"/>
        <v>2020-01-07</v>
      </c>
      <c r="X336" s="48"/>
      <c r="Y336" s="54">
        <v>20000</v>
      </c>
      <c r="Z336" s="54">
        <f t="shared" si="321"/>
        <v>3333.3333333333321</v>
      </c>
      <c r="AA336" s="48">
        <v>0</v>
      </c>
      <c r="AB336" s="55" t="s">
        <v>89</v>
      </c>
      <c r="AC336" s="54">
        <f t="shared" si="322"/>
        <v>20000</v>
      </c>
      <c r="AD336" s="56">
        <v>0</v>
      </c>
      <c r="AE336" s="52">
        <f t="shared" si="345"/>
        <v>532110319</v>
      </c>
      <c r="AF336" s="58">
        <f t="shared" si="323"/>
        <v>16666.666666666668</v>
      </c>
      <c r="AG336" s="73"/>
      <c r="AH336" s="58">
        <f t="shared" si="341"/>
        <v>16666.666666666668</v>
      </c>
      <c r="AI336" s="60">
        <f t="shared" si="324"/>
        <v>20000</v>
      </c>
      <c r="AJ336" s="49" t="str">
        <f t="shared" si="325"/>
        <v>2020-01-31</v>
      </c>
      <c r="AK336" s="61" t="str">
        <f t="shared" si="326"/>
        <v>888532110319</v>
      </c>
      <c r="AL336" s="56" t="str">
        <f t="shared" si="327"/>
        <v>12100000591</v>
      </c>
      <c r="AM336" s="62"/>
      <c r="AN336" s="62"/>
      <c r="AO336" s="56" t="s">
        <v>89</v>
      </c>
      <c r="AP336" s="56" t="s">
        <v>89</v>
      </c>
      <c r="AQ336" s="56"/>
      <c r="AR336" s="56"/>
      <c r="AS336" s="63" t="str">
        <f t="shared" si="328"/>
        <v>888532110319</v>
      </c>
      <c r="AT336" s="61" t="str">
        <f t="shared" si="329"/>
        <v>5532110319</v>
      </c>
      <c r="AU336" s="53" t="str">
        <f t="shared" si="330"/>
        <v>9932110319</v>
      </c>
      <c r="AV336" s="53">
        <f t="shared" si="331"/>
        <v>40</v>
      </c>
      <c r="AW336" s="53" t="str">
        <f t="shared" si="332"/>
        <v>7732110319</v>
      </c>
      <c r="AX336" s="53" t="str">
        <f t="shared" si="342"/>
        <v>77532110319</v>
      </c>
      <c r="AY336" s="53">
        <v>0</v>
      </c>
      <c r="AZ336" s="53">
        <v>0</v>
      </c>
      <c r="BA336" s="49" t="str">
        <f t="shared" si="333"/>
        <v>2020-01-01</v>
      </c>
      <c r="BB336" s="49" t="str">
        <f t="shared" si="334"/>
        <v>2020-01-31</v>
      </c>
      <c r="BC336" s="64" t="s">
        <v>92</v>
      </c>
      <c r="BD336" s="65" t="str">
        <f>"e"&amp;J336</f>
        <v>e32110319</v>
      </c>
      <c r="BE336" s="65"/>
      <c r="BF336" s="65"/>
      <c r="BG336" s="65"/>
      <c r="BH336" s="66"/>
      <c r="BI336" s="66"/>
      <c r="BJ336" s="66"/>
      <c r="BK336" s="66"/>
      <c r="BL336" s="53"/>
      <c r="BM336" s="53"/>
      <c r="BN336" s="53"/>
      <c r="BO336" s="325"/>
      <c r="BP336" s="325"/>
      <c r="BQ336" s="50"/>
      <c r="BR336" s="68"/>
      <c r="BS336" s="68"/>
      <c r="BU336" s="357" t="str">
        <f t="shared" ca="1" si="335"/>
        <v>insert into x_t_invoice (TMP_ID,ID,DT, CLIENT_ID,EXTERNAL_ID,CONTRACT_ID,TOTAL_SUM,CURRENCY,DISCOUNT_TYPE,COMMISSION_TYPE,TYPE,LOYAL_CLIENTS,NDS,NDS_PCT,PERSON_ID) values (s_x_t_invoice.NEXTVAL, 32110319, date'2020-01-01',21210000059,'Б-32110319-1',1210000059,20000,'RUR',40,40,'y_invoice',0,1,20, 77532110319);insert into x_t_person (TMP_ID,ID) values (s_x_t_person.NEXTVAL, 77532110319);insert into x_t_act_internal(TMP_ID,ID,DT,CLIENT_ID,INVOICE_ID,HIDDEN,AMOUNT,EXTERNAL_ID,PAYMENT_TERM_DT,IS_LOYAL,TYPE) values (s_x_t_act_internal.NEXTVAL, 4321103191,date'2020-01-07',21210000059, 32110319    ,1,  20000  ,'43211031911',null, 0,'generic');insert into x_t_act_trans(TMP_ID, ACT_ID, CONSUME_ID, AMOUNT, AMOUNT_NDS, AMOUNT_NSP, NETTING, COMMISSION_TYPE) values (s_x_t_act_trans.NEXTVAL, 4321103191,  5532110319, 20000, 3333.33333333333,  0,null, 40);insert into x_t_consume (TMP_ID, ID, PARENT_ORDER_ID) values (s_x_t_consume.NEXTVAL, 5532110319,  9932110319);insert into x_t_order(TMP_ID, ID, SERVICE_ID, SERVICE_ORDER_ID, CLIENT_ID) values (s_x_t_order.NEXTVAL, 9932110319,  40,  7732110319,  532110319 );insert into x_mv_oebs_receipts_2(TMP_ID, INVOICE_EID, SUM, DT, DOC_DATE, COMISS_DATE, PAYMENT_NUMBER, SOURCE_TYPE) values (s_x_mv_oebs_receipts_2.NEXTVAL, 'Б-32110319-1', 20000, date'2020-01-31',date'2020-01-31', null, '888532110319' ,'PAYCASH');insert into x_yt_ar_direct_domain_stats (ID,IS_GRAY,DOMAIN,IS_BLACKLIST,SERVICE_ID,COST,BILLING_EXPORT_ID,FROM_DT,TILL_DT,SERVICE_ORDER_ID) values(s_x_yt_ar_direct_domain_stats.NEXTVAL, 0, 'e32110319', 0,40,3000000000,7732110319,  date'2020-01-01',to_date('2020-01-31'||' '||'23:59:59','YYYY-MM-DD HH24:MI:SS'),7732110319);</v>
      </c>
    </row>
    <row r="337" spans="1:73" s="100" customFormat="1" ht="15" customHeight="1" thickBot="1" x14ac:dyDescent="0.4">
      <c r="A337" s="74">
        <v>59</v>
      </c>
      <c r="B337" s="75"/>
      <c r="C337" s="76" t="str">
        <f t="shared" si="313"/>
        <v>1210000059</v>
      </c>
      <c r="D337" s="76" t="str">
        <f t="shared" si="314"/>
        <v>1210000059/20</v>
      </c>
      <c r="E337" s="77" t="str">
        <f t="shared" si="336"/>
        <v>2020-01-01</v>
      </c>
      <c r="F337" s="77" t="str">
        <f t="shared" si="315"/>
        <v>2021-01-01</v>
      </c>
      <c r="G337" s="78" t="str">
        <f t="shared" si="316"/>
        <v>21210000059</v>
      </c>
      <c r="H337" s="79">
        <f t="shared" si="337"/>
        <v>2</v>
      </c>
      <c r="I337" s="80">
        <v>3</v>
      </c>
      <c r="J337" s="81">
        <f t="shared" si="344"/>
        <v>32110320</v>
      </c>
      <c r="K337" s="82" t="str">
        <f t="shared" si="347"/>
        <v>Б-32110320-1</v>
      </c>
      <c r="L337" s="83" t="str">
        <f t="shared" si="317"/>
        <v>2020-01-01</v>
      </c>
      <c r="M337" s="82" t="s">
        <v>87</v>
      </c>
      <c r="N337" s="84">
        <f t="shared" si="339"/>
        <v>20000</v>
      </c>
      <c r="O337" s="82" t="s">
        <v>88</v>
      </c>
      <c r="P337" s="80">
        <v>1</v>
      </c>
      <c r="Q337" s="82">
        <v>20</v>
      </c>
      <c r="R337" s="85">
        <v>25</v>
      </c>
      <c r="S337" s="86">
        <v>40</v>
      </c>
      <c r="T337" s="81" t="str">
        <f t="shared" si="319"/>
        <v>4321103201</v>
      </c>
      <c r="U337" s="87" t="str">
        <f t="shared" si="348"/>
        <v>43211032011</v>
      </c>
      <c r="V337" s="82">
        <v>1</v>
      </c>
      <c r="W337" s="83" t="str">
        <f t="shared" ca="1" si="320"/>
        <v>2020-01-04</v>
      </c>
      <c r="X337" s="82"/>
      <c r="Y337" s="88">
        <v>20000</v>
      </c>
      <c r="Z337" s="88">
        <f t="shared" si="321"/>
        <v>3333.3333333333321</v>
      </c>
      <c r="AA337" s="82">
        <v>0</v>
      </c>
      <c r="AB337" s="89" t="s">
        <v>89</v>
      </c>
      <c r="AC337" s="88">
        <f t="shared" si="322"/>
        <v>20000</v>
      </c>
      <c r="AD337" s="90">
        <v>0</v>
      </c>
      <c r="AE337" s="81">
        <f t="shared" si="345"/>
        <v>532110320</v>
      </c>
      <c r="AF337" s="91">
        <f t="shared" si="323"/>
        <v>16666.666666666668</v>
      </c>
      <c r="AG337" s="92"/>
      <c r="AH337" s="91">
        <f t="shared" si="341"/>
        <v>16666.666666666668</v>
      </c>
      <c r="AI337" s="93">
        <f t="shared" si="324"/>
        <v>20000</v>
      </c>
      <c r="AJ337" s="83" t="str">
        <f t="shared" si="325"/>
        <v>2020-01-31</v>
      </c>
      <c r="AK337" s="94" t="str">
        <f t="shared" si="326"/>
        <v>888532110320</v>
      </c>
      <c r="AL337" s="90" t="str">
        <f t="shared" si="327"/>
        <v>12100000591</v>
      </c>
      <c r="AM337" s="95"/>
      <c r="AN337" s="95"/>
      <c r="AO337" s="90" t="s">
        <v>89</v>
      </c>
      <c r="AP337" s="90" t="s">
        <v>89</v>
      </c>
      <c r="AQ337" s="90"/>
      <c r="AR337" s="90"/>
      <c r="AS337" s="96" t="str">
        <f t="shared" si="328"/>
        <v>888532110320</v>
      </c>
      <c r="AT337" s="94" t="str">
        <f t="shared" si="329"/>
        <v>5532110320</v>
      </c>
      <c r="AU337" s="87" t="str">
        <f t="shared" si="330"/>
        <v>9932110320</v>
      </c>
      <c r="AV337" s="87">
        <f t="shared" si="331"/>
        <v>40</v>
      </c>
      <c r="AW337" s="87" t="str">
        <f t="shared" si="332"/>
        <v>7732110320</v>
      </c>
      <c r="AX337" s="87" t="str">
        <f t="shared" si="342"/>
        <v>77532110320</v>
      </c>
      <c r="AY337" s="87">
        <v>0</v>
      </c>
      <c r="AZ337" s="87">
        <v>0</v>
      </c>
      <c r="BA337" s="83" t="str">
        <f t="shared" si="333"/>
        <v>2020-01-01</v>
      </c>
      <c r="BB337" s="83" t="str">
        <f t="shared" si="334"/>
        <v>2020-01-31</v>
      </c>
      <c r="BC337" s="97" t="s">
        <v>92</v>
      </c>
      <c r="BD337" s="98" t="str">
        <f>"e"&amp;J337</f>
        <v>e32110320</v>
      </c>
      <c r="BE337" s="98"/>
      <c r="BF337" s="98"/>
      <c r="BG337" s="98"/>
      <c r="BH337" s="98"/>
      <c r="BI337" s="98"/>
      <c r="BJ337" s="98"/>
      <c r="BK337" s="98"/>
      <c r="BL337" s="98"/>
      <c r="BM337" s="98"/>
      <c r="BN337" s="98"/>
      <c r="BO337" s="326"/>
      <c r="BP337" s="326"/>
      <c r="BQ337" s="84"/>
      <c r="BR337" s="99"/>
      <c r="BS337" s="99"/>
      <c r="BU337" s="358" t="str">
        <f t="shared" ca="1" si="335"/>
        <v>insert into x_t_invoice (TMP_ID,ID,DT, CLIENT_ID,EXTERNAL_ID,CONTRACT_ID,TOTAL_SUM,CURRENCY,DISCOUNT_TYPE,COMMISSION_TYPE,TYPE,LOYAL_CLIENTS,NDS,NDS_PCT,PERSON_ID) values (s_x_t_invoice.NEXTVAL, 32110320, date'2020-01-01',21210000059,'Б-32110320-1',1210000059,20000,'RUR',25,25,'y_invoice',0,1,20, 77532110320);insert into x_t_person (TMP_ID,ID) values (s_x_t_person.NEXTVAL, 77532110320);insert into x_t_act_internal(TMP_ID,ID,DT,CLIENT_ID,INVOICE_ID,HIDDEN,AMOUNT,EXTERNAL_ID,PAYMENT_TERM_DT,IS_LOYAL,TYPE) values (s_x_t_act_internal.NEXTVAL, 4321103201,date'2020-01-04',21210000059, 32110320    ,1,  20000  ,'43211032011',null, 0,'generic');insert into x_t_act_trans(TMP_ID, ACT_ID, CONSUME_ID, AMOUNT, AMOUNT_NDS, AMOUNT_NSP, NETTING, COMMISSION_TYPE) values (s_x_t_act_trans.NEXTVAL, 4321103201,  5532110320, 20000, 3333.33333333333,  0,null, 40);insert into x_t_consume (TMP_ID, ID, PARENT_ORDER_ID) values (s_x_t_consume.NEXTVAL, 5532110320,  9932110320);insert into x_t_order(TMP_ID, ID, SERVICE_ID, SERVICE_ORDER_ID, CLIENT_ID) values (s_x_t_order.NEXTVAL, 9932110320,  40,  7732110320,  532110320 );insert into x_mv_oebs_receipts_2(TMP_ID, INVOICE_EID, SUM, DT, DOC_DATE, COMISS_DATE, PAYMENT_NUMBER, SOURCE_TYPE) values (s_x_mv_oebs_receipts_2.NEXTVAL, 'Б-32110320-1', 20000, date'2020-01-31',date'2020-01-31', null, '888532110320' ,'PAYCASH');insert into x_yt_ar_direct_domain_stats (ID,IS_GRAY,DOMAIN,IS_BLACKLIST,SERVICE_ID,COST,BILLING_EXPORT_ID,FROM_DT,TILL_DT,SERVICE_ORDER_ID) values(s_x_yt_ar_direct_domain_stats.NEXTVAL, 0, 'e32110320', 0,40,3000000000,7732110320,  date'2020-01-01',to_date('2020-01-31'||' '||'23:59:59','YYYY-MM-DD HH24:MI:SS'),7732110320);</v>
      </c>
    </row>
    <row r="338" spans="1:73" s="67" customFormat="1" x14ac:dyDescent="0.35">
      <c r="A338" s="40">
        <v>60</v>
      </c>
      <c r="B338" s="41"/>
      <c r="C338" s="42" t="str">
        <f t="shared" si="313"/>
        <v>1210000060</v>
      </c>
      <c r="D338" s="42" t="str">
        <f t="shared" si="314"/>
        <v>1210000060/20</v>
      </c>
      <c r="E338" s="43" t="str">
        <f>TEXT(DATE(YEAR($F$2),MONTH($F$2),1),"ГГГГ-ММ-ДД")</f>
        <v>2020-01-01</v>
      </c>
      <c r="F338" s="43" t="str">
        <f t="shared" si="315"/>
        <v>2021-01-01</v>
      </c>
      <c r="G338" s="44" t="str">
        <f t="shared" si="316"/>
        <v>21210000060</v>
      </c>
      <c r="H338" s="45">
        <f t="shared" si="337"/>
        <v>2</v>
      </c>
      <c r="I338" s="46">
        <v>3</v>
      </c>
      <c r="J338" s="52">
        <f t="shared" si="344"/>
        <v>32110321</v>
      </c>
      <c r="K338" s="48" t="str">
        <f t="shared" si="347"/>
        <v>Б-32110321-1</v>
      </c>
      <c r="L338" s="49" t="str">
        <f t="shared" si="317"/>
        <v>2020-01-01</v>
      </c>
      <c r="M338" s="48" t="s">
        <v>87</v>
      </c>
      <c r="N338" s="50">
        <f t="shared" si="339"/>
        <v>80000</v>
      </c>
      <c r="O338" s="48" t="s">
        <v>88</v>
      </c>
      <c r="P338" s="46">
        <v>1</v>
      </c>
      <c r="Q338" s="48">
        <v>20</v>
      </c>
      <c r="R338" s="51">
        <f t="shared" ref="R338:R349" si="349">S338</f>
        <v>7</v>
      </c>
      <c r="S338" s="51">
        <v>7</v>
      </c>
      <c r="T338" s="52" t="str">
        <f t="shared" si="319"/>
        <v>4321103211</v>
      </c>
      <c r="U338" s="53" t="str">
        <f t="shared" si="348"/>
        <v>43211032111</v>
      </c>
      <c r="V338" s="48">
        <v>1</v>
      </c>
      <c r="W338" s="49" t="str">
        <f t="shared" ca="1" si="320"/>
        <v>2020-01-02</v>
      </c>
      <c r="X338" s="48"/>
      <c r="Y338" s="54">
        <v>80000</v>
      </c>
      <c r="Z338" s="54">
        <f t="shared" si="321"/>
        <v>13333.333333333328</v>
      </c>
      <c r="AA338" s="48">
        <v>0</v>
      </c>
      <c r="AB338" s="55" t="s">
        <v>89</v>
      </c>
      <c r="AC338" s="54">
        <f t="shared" si="322"/>
        <v>80000</v>
      </c>
      <c r="AD338" s="56">
        <v>0</v>
      </c>
      <c r="AE338" s="52">
        <f t="shared" si="345"/>
        <v>532110321</v>
      </c>
      <c r="AF338" s="58">
        <f t="shared" si="323"/>
        <v>66666.666666666672</v>
      </c>
      <c r="AG338" s="59"/>
      <c r="AH338" s="58">
        <f t="shared" si="341"/>
        <v>66665.833333333343</v>
      </c>
      <c r="AI338" s="125">
        <f>Y338-1</f>
        <v>79999</v>
      </c>
      <c r="AJ338" s="49" t="str">
        <f t="shared" si="325"/>
        <v>2020-01-31</v>
      </c>
      <c r="AK338" s="61" t="str">
        <f t="shared" si="326"/>
        <v>888532110321</v>
      </c>
      <c r="AL338" s="56" t="str">
        <f t="shared" si="327"/>
        <v>12100000601</v>
      </c>
      <c r="AM338" s="62"/>
      <c r="AN338" s="62"/>
      <c r="AO338" s="56" t="s">
        <v>89</v>
      </c>
      <c r="AP338" s="56" t="s">
        <v>89</v>
      </c>
      <c r="AQ338" s="56"/>
      <c r="AR338" s="56"/>
      <c r="AS338" s="63" t="str">
        <f t="shared" si="328"/>
        <v>888532110321</v>
      </c>
      <c r="AT338" s="61" t="str">
        <f t="shared" si="329"/>
        <v>5532110321</v>
      </c>
      <c r="AU338" s="53" t="str">
        <f t="shared" si="330"/>
        <v>9932110321</v>
      </c>
      <c r="AV338" s="53">
        <f t="shared" si="331"/>
        <v>7</v>
      </c>
      <c r="AW338" s="53" t="str">
        <f t="shared" si="332"/>
        <v>7732110321</v>
      </c>
      <c r="AX338" s="53" t="str">
        <f t="shared" si="342"/>
        <v>77532110321</v>
      </c>
      <c r="AY338" s="53">
        <v>0</v>
      </c>
      <c r="AZ338" s="53">
        <v>0</v>
      </c>
      <c r="BA338" s="49" t="str">
        <f t="shared" si="333"/>
        <v>2020-01-01</v>
      </c>
      <c r="BB338" s="49" t="str">
        <f t="shared" si="334"/>
        <v>2020-01-31</v>
      </c>
      <c r="BC338" s="64" t="s">
        <v>90</v>
      </c>
      <c r="BD338" s="65" t="str">
        <f>"a"&amp;J338</f>
        <v>a32110321</v>
      </c>
      <c r="BE338" s="61"/>
      <c r="BF338" s="61"/>
      <c r="BG338" s="309" t="s">
        <v>201</v>
      </c>
      <c r="BH338" s="53"/>
      <c r="BI338" s="53"/>
      <c r="BJ338" s="53"/>
      <c r="BK338" s="53"/>
      <c r="BL338" s="53"/>
      <c r="BM338" s="53"/>
      <c r="BN338" s="53"/>
      <c r="BO338" s="325" t="s">
        <v>202</v>
      </c>
      <c r="BP338" s="325">
        <v>1</v>
      </c>
      <c r="BQ338" s="50">
        <f>AF339</f>
        <v>66666.666666666672</v>
      </c>
      <c r="BR338" s="68">
        <f>BQ338*0.13</f>
        <v>8666.6666666666679</v>
      </c>
      <c r="BS338" s="68">
        <f>BR338</f>
        <v>8666.6666666666679</v>
      </c>
      <c r="BU338" s="357" t="str">
        <f t="shared" ca="1" si="335"/>
        <v>insert into x_t_contract2(TMP_ID,ID,EXTERNAL_ID,CLIENT_ID) values(s_x_t_contract2.NEXTVAL, 1210000060, '1210000060/20',21210000060);insert into x_t_contract_collateral(TMP_ID,ID,CONTRACT2_ID,DT,IS_SIGNED) values(s_x_t_contract_collateral.NEXTVAL, 12100000601, 1210000060, date'2020-01-01', date'2020-01-01');insert into x_mv_contract_signed_attr (TMP_ID,CONTRACT_ID,COLLATERAL_ID,CODE,VALUE_DT) values (s_x_mv_contract_signed_attr.NEXTVAL, 1210000060, 12100000601,'FINISH_DT' ,date'2021-01-01');insert into x_mv_contract_signed_attr_hist(TMP_ID,VALUE_NUM,UPDATE_DT,CONTRACT2_ID,CODE,CL_DT,STAMP,DT) values(s_x_mv_contract_signed_attr_hist.NEXTVAL, 1, date'2020-01-01', 1210000060,'FIRM',date'2020-01-01',888532110321,date'2020-01-01');insert into x_mv_contract_signed_attr_hist(TMP_ID,VALUE_NUM,UPDATE_DT,CONTRACT2_ID,CODE,CL_DT,STAMP,DT) values(s_x_mv_contract_signed_attr_hist.NEXTVAL, 2, date'2020-01-01', 1210000060,'WHOLESALE_AGENT_PREMIUM_AWARDS_SCALE_TYPE',date'2020-01-01',888532110321,date'2020-01-01');insert into x_mv_contract_signed_attr_hist(TMP_ID,VALUE_NUM,UPDATE_DT,CONTRACT2_ID,CODE,CL_DT,STAMP,DT) values(s_x_mv_contract_signed_attr_hist.NEXTVAL, 3, date'2020-01-01', 1210000060,'PAYMENT_TYPE',date'2020-01-01',888532110321,date'2020-01-01');insert into x_mv_contract_signed_attr_hist(TMP_ID,VALUE_NUM,UPDATE_DT,CONTRACT2_ID,CODE,CL_DT,STAMP,DT) values(s_x_mv_contract_signed_attr_hist.NEXTVAL, 1, date'2020-01-01', 1210000060,'AR_PAYMENT_CONTROL_TYPE',date'2020-01-01',888532110321,date'2020-01-01');insert into x_t_invoice (TMP_ID,ID,DT, CLIENT_ID,EXTERNAL_ID,CONTRACT_ID,TOTAL_SUM,CURRENCY,DISCOUNT_TYPE,COMMISSION_TYPE,TYPE,LOYAL_CLIENTS,NDS,NDS_PCT,PERSON_ID) values (s_x_t_invoice.NEXTVAL, 32110321, date'2020-01-01',21210000060,'Б-32110321-1',1210000060,80000,'RUR',7,7,'y_invoice',0,1,20, 77532110321);insert into x_t_person (TMP_ID,ID) values (s_x_t_person.NEXTVAL, 77532110321);insert into x_t_act_internal(TMP_ID,ID,DT,CLIENT_ID,INVOICE_ID,HIDDEN,AMOUNT,EXTERNAL_ID,PAYMENT_TERM_DT,IS_LOYAL,TYPE) values (s_x_t_act_internal.NEXTVAL, 4321103211,date'2020-01-02',21210000060, 32110321    ,1,  80000  ,'43211032111',null, 0,'generic');insert into x_t_act_trans(TMP_ID, ACT_ID, CONSUME_ID, AMOUNT, AMOUNT_NDS, AMOUNT_NSP, NETTING, COMMISSION_TYPE) values (s_x_t_act_trans.NEXTVAL, 4321103211,  5532110321, 80000, 13333.3333333333,  0,null, 7);insert into x_t_consume (TMP_ID, ID, PARENT_ORDER_ID) values (s_x_t_consume.NEXTVAL, 5532110321,  9932110321);insert into x_t_order(TMP_ID, ID, SERVICE_ID, SERVICE_ORDER_ID, CLIENT_ID) values (s_x_t_order.NEXTVAL, 9932110321,  7,  7732110321,  532110321 );insert into x_mv_oebs_receipts_2(TMP_ID, INVOICE_EID, SUM, DT, DOC_DATE, COMISS_DATE, PAYMENT_NUMBER, SOURCE_TYPE) values (s_x_mv_oebs_receipts_2.NEXTVAL, 'Б-32110321-1', 79999, date'2020-01-31',date'2020-01-31', null, '888532110321' ,'PAYCASH');insert into x_yt_ar_direct_domain_stats (ID,IS_GRAY,DOMAIN,IS_BLACKLIST,SERVICE_ID,COST,BILLING_EXPORT_ID,FROM_DT,TILL_DT,SERVICE_ORDER_ID) values(s_x_yt_ar_direct_domain_stats.NEXTVAL, 0, 'a32110321', 0,7,3330000000,7732110321,  date'2020-01-01',to_date('2020-01-31'||' '||'23:59:59','YYYY-MM-DD HH24:MI:SS'),7732110321);</v>
      </c>
    </row>
    <row r="339" spans="1:73" s="67" customFormat="1" x14ac:dyDescent="0.35">
      <c r="A339" s="40">
        <v>60</v>
      </c>
      <c r="B339" s="41"/>
      <c r="C339" s="42" t="str">
        <f t="shared" si="313"/>
        <v>1210000060</v>
      </c>
      <c r="D339" s="42" t="str">
        <f t="shared" si="314"/>
        <v>1210000060/20</v>
      </c>
      <c r="E339" s="43" t="str">
        <f t="shared" ref="E339:E351" si="350">TEXT(DATE(YEAR($F$2),MONTH($F$2),1),"ГГГГ-ММ-ДД")</f>
        <v>2020-01-01</v>
      </c>
      <c r="F339" s="43" t="str">
        <f t="shared" si="315"/>
        <v>2021-01-01</v>
      </c>
      <c r="G339" s="44" t="str">
        <f t="shared" si="316"/>
        <v>21210000060</v>
      </c>
      <c r="H339" s="45">
        <f t="shared" si="337"/>
        <v>2</v>
      </c>
      <c r="I339" s="46">
        <v>3</v>
      </c>
      <c r="J339" s="52">
        <f t="shared" si="344"/>
        <v>32110322</v>
      </c>
      <c r="K339" s="48" t="str">
        <f t="shared" si="347"/>
        <v>Б-32110322-1</v>
      </c>
      <c r="L339" s="49" t="str">
        <f t="shared" si="317"/>
        <v>2020-01-01</v>
      </c>
      <c r="M339" s="48" t="s">
        <v>87</v>
      </c>
      <c r="N339" s="50">
        <f t="shared" si="339"/>
        <v>80000</v>
      </c>
      <c r="O339" s="48" t="s">
        <v>88</v>
      </c>
      <c r="P339" s="46">
        <v>1</v>
      </c>
      <c r="Q339" s="48">
        <v>20</v>
      </c>
      <c r="R339" s="70">
        <f t="shared" si="349"/>
        <v>1</v>
      </c>
      <c r="S339" s="70">
        <v>1</v>
      </c>
      <c r="T339" s="52" t="str">
        <f t="shared" si="319"/>
        <v>4321103221</v>
      </c>
      <c r="U339" s="53" t="str">
        <f t="shared" si="348"/>
        <v>43211032211</v>
      </c>
      <c r="V339" s="48">
        <v>1</v>
      </c>
      <c r="W339" s="49" t="str">
        <f t="shared" ca="1" si="320"/>
        <v>2020-01-07</v>
      </c>
      <c r="X339" s="48"/>
      <c r="Y339" s="54">
        <v>80000</v>
      </c>
      <c r="Z339" s="54">
        <f t="shared" si="321"/>
        <v>13333.333333333328</v>
      </c>
      <c r="AA339" s="48">
        <v>0</v>
      </c>
      <c r="AB339" s="55" t="s">
        <v>89</v>
      </c>
      <c r="AC339" s="54">
        <f t="shared" si="322"/>
        <v>80000</v>
      </c>
      <c r="AD339" s="56">
        <v>0</v>
      </c>
      <c r="AE339" s="52">
        <f t="shared" si="345"/>
        <v>532110322</v>
      </c>
      <c r="AF339" s="58">
        <f t="shared" si="323"/>
        <v>66666.666666666672</v>
      </c>
      <c r="AG339" s="71">
        <f>SUM(AF338:AF340)</f>
        <v>200000</v>
      </c>
      <c r="AH339" s="58">
        <f t="shared" si="341"/>
        <v>66666.666666666672</v>
      </c>
      <c r="AI339" s="60">
        <f>Y339</f>
        <v>80000</v>
      </c>
      <c r="AJ339" s="49" t="str">
        <f t="shared" si="325"/>
        <v>2020-01-31</v>
      </c>
      <c r="AK339" s="61" t="str">
        <f t="shared" si="326"/>
        <v>888532110322</v>
      </c>
      <c r="AL339" s="56" t="str">
        <f t="shared" si="327"/>
        <v>12100000601</v>
      </c>
      <c r="AM339" s="62"/>
      <c r="AN339" s="62"/>
      <c r="AO339" s="56" t="s">
        <v>89</v>
      </c>
      <c r="AP339" s="56" t="s">
        <v>89</v>
      </c>
      <c r="AQ339" s="56"/>
      <c r="AR339" s="56"/>
      <c r="AS339" s="63" t="str">
        <f t="shared" si="328"/>
        <v>888532110322</v>
      </c>
      <c r="AT339" s="61" t="str">
        <f t="shared" si="329"/>
        <v>5532110322</v>
      </c>
      <c r="AU339" s="53" t="str">
        <f t="shared" si="330"/>
        <v>9932110322</v>
      </c>
      <c r="AV339" s="53">
        <f t="shared" si="331"/>
        <v>1</v>
      </c>
      <c r="AW339" s="53" t="str">
        <f t="shared" si="332"/>
        <v>7732110322</v>
      </c>
      <c r="AX339" s="53" t="str">
        <f t="shared" si="342"/>
        <v>77532110322</v>
      </c>
      <c r="AY339" s="53">
        <v>0</v>
      </c>
      <c r="AZ339" s="53">
        <v>0</v>
      </c>
      <c r="BA339" s="49" t="str">
        <f t="shared" si="333"/>
        <v>2020-01-01</v>
      </c>
      <c r="BB339" s="49" t="str">
        <f t="shared" si="334"/>
        <v>2020-01-31</v>
      </c>
      <c r="BC339" s="64" t="s">
        <v>90</v>
      </c>
      <c r="BD339" s="65" t="str">
        <f>"a"&amp;J339</f>
        <v>a32110322</v>
      </c>
      <c r="BE339" s="61"/>
      <c r="BF339" s="61"/>
      <c r="BG339" s="55"/>
      <c r="BH339" s="53"/>
      <c r="BI339" s="53"/>
      <c r="BJ339" s="53"/>
      <c r="BK339" s="53"/>
      <c r="BL339" s="53"/>
      <c r="BM339" s="53"/>
      <c r="BN339" s="53"/>
      <c r="BO339" s="325" t="s">
        <v>203</v>
      </c>
      <c r="BP339" s="325">
        <v>37</v>
      </c>
      <c r="BQ339" s="50">
        <f>AF340</f>
        <v>66666.666666666672</v>
      </c>
      <c r="BR339" s="68">
        <f>BQ339*0.11</f>
        <v>7333.3333333333339</v>
      </c>
      <c r="BS339" s="68">
        <f>BR339</f>
        <v>7333.3333333333339</v>
      </c>
      <c r="BU339" s="357" t="str">
        <f t="shared" ca="1" si="335"/>
        <v>insert into x_t_invoice (TMP_ID,ID,DT, CLIENT_ID,EXTERNAL_ID,CONTRACT_ID,TOTAL_SUM,CURRENCY,DISCOUNT_TYPE,COMMISSION_TYPE,TYPE,LOYAL_CLIENTS,NDS,NDS_PCT,PERSON_ID) values (s_x_t_invoice.NEXTVAL, 32110322, date'2020-01-01',21210000060,'Б-32110322-1',1210000060,80000,'RUR',1,1,'y_invoice',0,1,20, 77532110322);insert into x_t_person (TMP_ID,ID) values (s_x_t_person.NEXTVAL, 77532110322);insert into x_t_act_internal(TMP_ID,ID,DT,CLIENT_ID,INVOICE_ID,HIDDEN,AMOUNT,EXTERNAL_ID,PAYMENT_TERM_DT,IS_LOYAL,TYPE) values (s_x_t_act_internal.NEXTVAL, 4321103221,date'2020-01-07',21210000060, 32110322    ,1,  80000  ,'43211032211',null, 0,'generic');insert into x_t_act_trans(TMP_ID, ACT_ID, CONSUME_ID, AMOUNT, AMOUNT_NDS, AMOUNT_NSP, NETTING, COMMISSION_TYPE) values (s_x_t_act_trans.NEXTVAL, 4321103221,  5532110322, 80000, 13333.3333333333,  0,null, 1);insert into x_t_consume (TMP_ID, ID, PARENT_ORDER_ID) values (s_x_t_consume.NEXTVAL, 5532110322,  9932110322);insert into x_t_order(TMP_ID, ID, SERVICE_ID, SERVICE_ORDER_ID, CLIENT_ID) values (s_x_t_order.NEXTVAL, 9932110322,  1,  7732110322,  532110322 );insert into x_mv_oebs_receipts_2(TMP_ID, INVOICE_EID, SUM, DT, DOC_DATE, COMISS_DATE, PAYMENT_NUMBER, SOURCE_TYPE) values (s_x_mv_oebs_receipts_2.NEXTVAL, 'Б-32110322-1', 80000, date'2020-01-31',date'2020-01-31', null, '888532110322' ,'PAYCASH');insert into x_yt_ar_direct_domain_stats (ID,IS_GRAY,DOMAIN,IS_BLACKLIST,SERVICE_ID,COST,BILLING_EXPORT_ID,FROM_DT,TILL_DT,SERVICE_ORDER_ID) values(s_x_yt_ar_direct_domain_stats.NEXTVAL, 0, 'a32110322', 0,1,3330000000,7732110322,  date'2020-01-01',to_date('2020-01-31'||' '||'23:59:59','YYYY-MM-DD HH24:MI:SS'),7732110322);</v>
      </c>
    </row>
    <row r="340" spans="1:73" s="100" customFormat="1" ht="15" customHeight="1" thickBot="1" x14ac:dyDescent="0.4">
      <c r="A340" s="74">
        <v>60</v>
      </c>
      <c r="B340" s="75"/>
      <c r="C340" s="76" t="str">
        <f t="shared" si="313"/>
        <v>1210000060</v>
      </c>
      <c r="D340" s="76" t="str">
        <f t="shared" si="314"/>
        <v>1210000060/20</v>
      </c>
      <c r="E340" s="77" t="str">
        <f t="shared" si="350"/>
        <v>2020-01-01</v>
      </c>
      <c r="F340" s="77" t="str">
        <f t="shared" si="315"/>
        <v>2021-01-01</v>
      </c>
      <c r="G340" s="78" t="str">
        <f t="shared" si="316"/>
        <v>21210000060</v>
      </c>
      <c r="H340" s="79">
        <f t="shared" si="337"/>
        <v>2</v>
      </c>
      <c r="I340" s="80">
        <v>3</v>
      </c>
      <c r="J340" s="81">
        <f t="shared" si="344"/>
        <v>32110323</v>
      </c>
      <c r="K340" s="82" t="str">
        <f t="shared" si="347"/>
        <v>Б-32110323-1</v>
      </c>
      <c r="L340" s="83" t="str">
        <f t="shared" si="317"/>
        <v>2020-01-01</v>
      </c>
      <c r="M340" s="82" t="s">
        <v>87</v>
      </c>
      <c r="N340" s="84">
        <f t="shared" si="339"/>
        <v>80000</v>
      </c>
      <c r="O340" s="82" t="s">
        <v>88</v>
      </c>
      <c r="P340" s="80">
        <v>1</v>
      </c>
      <c r="Q340" s="82">
        <v>20</v>
      </c>
      <c r="R340" s="86">
        <f t="shared" si="349"/>
        <v>37</v>
      </c>
      <c r="S340" s="86">
        <v>37</v>
      </c>
      <c r="T340" s="81" t="str">
        <f t="shared" si="319"/>
        <v>4321103231</v>
      </c>
      <c r="U340" s="87" t="str">
        <f t="shared" si="348"/>
        <v>43211032311</v>
      </c>
      <c r="V340" s="82">
        <v>1</v>
      </c>
      <c r="W340" s="83" t="str">
        <f t="shared" ca="1" si="320"/>
        <v>2020-01-04</v>
      </c>
      <c r="X340" s="82"/>
      <c r="Y340" s="88">
        <v>80000</v>
      </c>
      <c r="Z340" s="88">
        <f t="shared" si="321"/>
        <v>13333.333333333328</v>
      </c>
      <c r="AA340" s="82">
        <v>0</v>
      </c>
      <c r="AB340" s="89" t="s">
        <v>89</v>
      </c>
      <c r="AC340" s="88">
        <f t="shared" si="322"/>
        <v>80000</v>
      </c>
      <c r="AD340" s="90">
        <v>0</v>
      </c>
      <c r="AE340" s="81">
        <f t="shared" si="345"/>
        <v>532110323</v>
      </c>
      <c r="AF340" s="91">
        <f t="shared" si="323"/>
        <v>66666.666666666672</v>
      </c>
      <c r="AG340" s="92"/>
      <c r="AH340" s="91">
        <f t="shared" si="341"/>
        <v>66666.666666666672</v>
      </c>
      <c r="AI340" s="93">
        <f>Y340</f>
        <v>80000</v>
      </c>
      <c r="AJ340" s="83" t="str">
        <f t="shared" si="325"/>
        <v>2020-01-31</v>
      </c>
      <c r="AK340" s="94" t="str">
        <f t="shared" si="326"/>
        <v>888532110323</v>
      </c>
      <c r="AL340" s="90" t="str">
        <f t="shared" si="327"/>
        <v>12100000601</v>
      </c>
      <c r="AM340" s="95"/>
      <c r="AN340" s="95"/>
      <c r="AO340" s="90" t="s">
        <v>89</v>
      </c>
      <c r="AP340" s="90" t="s">
        <v>89</v>
      </c>
      <c r="AQ340" s="90"/>
      <c r="AR340" s="90"/>
      <c r="AS340" s="96" t="str">
        <f t="shared" si="328"/>
        <v>888532110323</v>
      </c>
      <c r="AT340" s="94" t="str">
        <f t="shared" si="329"/>
        <v>5532110323</v>
      </c>
      <c r="AU340" s="87" t="str">
        <f t="shared" si="330"/>
        <v>9932110323</v>
      </c>
      <c r="AV340" s="87">
        <f t="shared" si="331"/>
        <v>37</v>
      </c>
      <c r="AW340" s="87" t="str">
        <f t="shared" si="332"/>
        <v>7732110323</v>
      </c>
      <c r="AX340" s="87" t="str">
        <f t="shared" si="342"/>
        <v>77532110323</v>
      </c>
      <c r="AY340" s="87">
        <v>0</v>
      </c>
      <c r="AZ340" s="87">
        <v>0</v>
      </c>
      <c r="BA340" s="83" t="str">
        <f t="shared" si="333"/>
        <v>2020-01-01</v>
      </c>
      <c r="BB340" s="83" t="str">
        <f t="shared" si="334"/>
        <v>2020-01-31</v>
      </c>
      <c r="BC340" s="97" t="s">
        <v>90</v>
      </c>
      <c r="BD340" s="98" t="str">
        <f>"d"&amp;J340</f>
        <v>d32110323</v>
      </c>
      <c r="BE340" s="98"/>
      <c r="BF340" s="98"/>
      <c r="BG340" s="98"/>
      <c r="BH340" s="87"/>
      <c r="BI340" s="87"/>
      <c r="BJ340" s="87"/>
      <c r="BK340" s="87"/>
      <c r="BL340" s="87"/>
      <c r="BM340" s="87"/>
      <c r="BN340" s="87"/>
      <c r="BO340" s="326"/>
      <c r="BP340" s="326"/>
      <c r="BQ340" s="84"/>
      <c r="BR340" s="101"/>
      <c r="BS340" s="99"/>
      <c r="BU340" s="358" t="str">
        <f t="shared" ca="1" si="335"/>
        <v>insert into x_t_invoice (TMP_ID,ID,DT, CLIENT_ID,EXTERNAL_ID,CONTRACT_ID,TOTAL_SUM,CURRENCY,DISCOUNT_TYPE,COMMISSION_TYPE,TYPE,LOYAL_CLIENTS,NDS,NDS_PCT,PERSON_ID) values (s_x_t_invoice.NEXTVAL, 32110323, date'2020-01-01',21210000060,'Б-32110323-1',1210000060,80000,'RUR',37,37,'y_invoice',0,1,20, 77532110323);insert into x_t_person (TMP_ID,ID) values (s_x_t_person.NEXTVAL, 77532110323);insert into x_t_act_internal(TMP_ID,ID,DT,CLIENT_ID,INVOICE_ID,HIDDEN,AMOUNT,EXTERNAL_ID,PAYMENT_TERM_DT,IS_LOYAL,TYPE) values (s_x_t_act_internal.NEXTVAL, 4321103231,date'2020-01-04',21210000060, 32110323    ,1,  80000  ,'43211032311',null, 0,'generic');insert into x_t_act_trans(TMP_ID, ACT_ID, CONSUME_ID, AMOUNT, AMOUNT_NDS, AMOUNT_NSP, NETTING, COMMISSION_TYPE) values (s_x_t_act_trans.NEXTVAL, 4321103231,  5532110323, 80000, 13333.3333333333,  0,null, 37);insert into x_t_consume (TMP_ID, ID, PARENT_ORDER_ID) values (s_x_t_consume.NEXTVAL, 5532110323,  9932110323);insert into x_t_order(TMP_ID, ID, SERVICE_ID, SERVICE_ORDER_ID, CLIENT_ID) values (s_x_t_order.NEXTVAL, 9932110323,  37,  7732110323,  532110323 );insert into x_mv_oebs_receipts_2(TMP_ID, INVOICE_EID, SUM, DT, DOC_DATE, COMISS_DATE, PAYMENT_NUMBER, SOURCE_TYPE) values (s_x_mv_oebs_receipts_2.NEXTVAL, 'Б-32110323-1', 80000, date'2020-01-31',date'2020-01-31', null, '888532110323' ,'PAYCASH');insert into x_yt_ar_direct_domain_stats (ID,IS_GRAY,DOMAIN,IS_BLACKLIST,SERVICE_ID,COST,BILLING_EXPORT_ID,FROM_DT,TILL_DT,SERVICE_ORDER_ID) values(s_x_yt_ar_direct_domain_stats.NEXTVAL, 0, 'd32110323', 0,37,3330000000,7732110323,  date'2020-01-01',to_date('2020-01-31'||' '||'23:59:59','YYYY-MM-DD HH24:MI:SS'),7732110323);</v>
      </c>
    </row>
    <row r="341" spans="1:73" s="67" customFormat="1" x14ac:dyDescent="0.35">
      <c r="A341" s="40">
        <v>61</v>
      </c>
      <c r="B341" s="41"/>
      <c r="C341" s="42" t="str">
        <f t="shared" si="313"/>
        <v>1210000061</v>
      </c>
      <c r="D341" s="42" t="str">
        <f t="shared" si="314"/>
        <v>1210000061/20</v>
      </c>
      <c r="E341" s="43" t="str">
        <f>TEXT(DATE(YEAR($F$2),MONTH($F$2),1),"ГГГГ-ММ-ДД")</f>
        <v>2020-01-01</v>
      </c>
      <c r="F341" s="43" t="str">
        <f t="shared" si="315"/>
        <v>2021-01-01</v>
      </c>
      <c r="G341" s="44" t="str">
        <f t="shared" si="316"/>
        <v>21210000061</v>
      </c>
      <c r="H341" s="45">
        <f t="shared" si="337"/>
        <v>2</v>
      </c>
      <c r="I341" s="46">
        <v>3</v>
      </c>
      <c r="J341" s="52">
        <f t="shared" si="344"/>
        <v>32110324</v>
      </c>
      <c r="K341" s="48" t="str">
        <f t="shared" si="347"/>
        <v>Б-32110324-1</v>
      </c>
      <c r="L341" s="49" t="str">
        <f t="shared" si="317"/>
        <v>2020-01-01</v>
      </c>
      <c r="M341" s="48" t="s">
        <v>87</v>
      </c>
      <c r="N341" s="50">
        <f t="shared" si="339"/>
        <v>80000</v>
      </c>
      <c r="O341" s="48" t="s">
        <v>88</v>
      </c>
      <c r="P341" s="46">
        <v>1</v>
      </c>
      <c r="Q341" s="48">
        <v>20</v>
      </c>
      <c r="R341" s="51">
        <f t="shared" si="349"/>
        <v>7</v>
      </c>
      <c r="S341" s="51">
        <v>7</v>
      </c>
      <c r="T341" s="52" t="str">
        <f t="shared" si="319"/>
        <v>4321103241</v>
      </c>
      <c r="U341" s="53" t="str">
        <f t="shared" si="348"/>
        <v>43211032411</v>
      </c>
      <c r="V341" s="48">
        <v>1</v>
      </c>
      <c r="W341" s="49" t="str">
        <f t="shared" ca="1" si="320"/>
        <v>2020-01-02</v>
      </c>
      <c r="X341" s="48"/>
      <c r="Y341" s="54">
        <v>80000</v>
      </c>
      <c r="Z341" s="54">
        <f t="shared" si="321"/>
        <v>13333.333333333328</v>
      </c>
      <c r="AA341" s="48">
        <v>0</v>
      </c>
      <c r="AB341" s="55" t="s">
        <v>89</v>
      </c>
      <c r="AC341" s="54">
        <f t="shared" si="322"/>
        <v>80000</v>
      </c>
      <c r="AD341" s="56">
        <v>0</v>
      </c>
      <c r="AE341" s="52">
        <f t="shared" si="345"/>
        <v>532110324</v>
      </c>
      <c r="AF341" s="58">
        <f t="shared" si="323"/>
        <v>66666.666666666672</v>
      </c>
      <c r="AG341" s="59"/>
      <c r="AH341" s="58">
        <f t="shared" si="341"/>
        <v>66666.666666666672</v>
      </c>
      <c r="AI341" s="60">
        <f>Y341</f>
        <v>80000</v>
      </c>
      <c r="AJ341" s="49" t="str">
        <f t="shared" si="325"/>
        <v>2020-01-31</v>
      </c>
      <c r="AK341" s="61" t="str">
        <f t="shared" si="326"/>
        <v>888532110324</v>
      </c>
      <c r="AL341" s="56" t="str">
        <f t="shared" si="327"/>
        <v>12100000611</v>
      </c>
      <c r="AM341" s="62"/>
      <c r="AN341" s="62"/>
      <c r="AO341" s="56" t="s">
        <v>89</v>
      </c>
      <c r="AP341" s="56" t="s">
        <v>89</v>
      </c>
      <c r="AQ341" s="56"/>
      <c r="AR341" s="56"/>
      <c r="AS341" s="63" t="str">
        <f t="shared" si="328"/>
        <v>888532110324</v>
      </c>
      <c r="AT341" s="61" t="str">
        <f t="shared" si="329"/>
        <v>5532110324</v>
      </c>
      <c r="AU341" s="53" t="str">
        <f t="shared" si="330"/>
        <v>9932110324</v>
      </c>
      <c r="AV341" s="53">
        <f t="shared" si="331"/>
        <v>7</v>
      </c>
      <c r="AW341" s="53" t="str">
        <f t="shared" si="332"/>
        <v>7732110324</v>
      </c>
      <c r="AX341" s="53" t="str">
        <f t="shared" si="342"/>
        <v>77532110324</v>
      </c>
      <c r="AY341" s="53">
        <v>0</v>
      </c>
      <c r="AZ341" s="53">
        <v>0</v>
      </c>
      <c r="BA341" s="49" t="str">
        <f t="shared" si="333"/>
        <v>2020-01-01</v>
      </c>
      <c r="BB341" s="49" t="str">
        <f t="shared" si="334"/>
        <v>2020-01-31</v>
      </c>
      <c r="BC341" s="64" t="s">
        <v>90</v>
      </c>
      <c r="BD341" s="65" t="str">
        <f>"a"&amp;J341</f>
        <v>a32110324</v>
      </c>
      <c r="BE341" s="61"/>
      <c r="BF341" s="61"/>
      <c r="BG341" s="309" t="s">
        <v>201</v>
      </c>
      <c r="BH341" s="53"/>
      <c r="BI341" s="53"/>
      <c r="BJ341" s="53"/>
      <c r="BK341" s="53"/>
      <c r="BL341" s="53"/>
      <c r="BM341" s="53"/>
      <c r="BN341" s="53"/>
      <c r="BO341" s="325" t="s">
        <v>204</v>
      </c>
      <c r="BP341" s="325">
        <v>1</v>
      </c>
      <c r="BQ341" s="50">
        <f>AF342</f>
        <v>66666.666666666672</v>
      </c>
      <c r="BR341" s="68">
        <f>BQ341*0.13</f>
        <v>8666.6666666666679</v>
      </c>
      <c r="BS341" s="310" t="s">
        <v>152</v>
      </c>
      <c r="BU341" s="357" t="str">
        <f t="shared" ca="1" si="335"/>
        <v>insert into x_t_contract2(TMP_ID,ID,EXTERNAL_ID,CLIENT_ID) values(s_x_t_contract2.NEXTVAL, 1210000061, '1210000061/20',21210000061);insert into x_t_contract_collateral(TMP_ID,ID,CONTRACT2_ID,DT,IS_SIGNED) values(s_x_t_contract_collateral.NEXTVAL, 12100000611, 1210000061, date'2020-01-01', date'2020-01-01');insert into x_mv_contract_signed_attr (TMP_ID,CONTRACT_ID,COLLATERAL_ID,CODE,VALUE_DT) values (s_x_mv_contract_signed_attr.NEXTVAL, 1210000061, 12100000611,'FINISH_DT' ,date'2021-01-01');insert into x_mv_contract_signed_attr_hist(TMP_ID,VALUE_NUM,UPDATE_DT,CONTRACT2_ID,CODE,CL_DT,STAMP,DT) values(s_x_mv_contract_signed_attr_hist.NEXTVAL, 1, date'2020-01-01', 1210000061,'FIRM',date'2020-01-01',888532110324,date'2020-01-01');insert into x_mv_contract_signed_attr_hist(TMP_ID,VALUE_NUM,UPDATE_DT,CONTRACT2_ID,CODE,CL_DT,STAMP,DT) values(s_x_mv_contract_signed_attr_hist.NEXTVAL, 2, date'2020-01-01', 1210000061,'WHOLESALE_AGENT_PREMIUM_AWARDS_SCALE_TYPE',date'2020-01-01',888532110324,date'2020-01-01');insert into x_mv_contract_signed_attr_hist(TMP_ID,VALUE_NUM,UPDATE_DT,CONTRACT2_ID,CODE,CL_DT,STAMP,DT) values(s_x_mv_contract_signed_attr_hist.NEXTVAL, 3, date'2020-01-01', 1210000061,'PAYMENT_TYPE',date'2020-01-01',888532110324,date'2020-01-01');insert into x_mv_contract_signed_attr_hist(TMP_ID,VALUE_NUM,UPDATE_DT,CONTRACT2_ID,CODE,CL_DT,STAMP,DT) values(s_x_mv_contract_signed_attr_hist.NEXTVAL, 1, date'2020-01-01', 1210000061,'AR_PAYMENT_CONTROL_TYPE',date'2020-01-01',888532110324,date'2020-01-01');insert into x_t_invoice (TMP_ID,ID,DT, CLIENT_ID,EXTERNAL_ID,CONTRACT_ID,TOTAL_SUM,CURRENCY,DISCOUNT_TYPE,COMMISSION_TYPE,TYPE,LOYAL_CLIENTS,NDS,NDS_PCT,PERSON_ID) values (s_x_t_invoice.NEXTVAL, 32110324, date'2020-01-01',21210000061,'Б-32110324-1',1210000061,80000,'RUR',7,7,'y_invoice',0,1,20, 77532110324);insert into x_t_person (TMP_ID,ID) values (s_x_t_person.NEXTVAL, 77532110324);insert into x_t_act_internal(TMP_ID,ID,DT,CLIENT_ID,INVOICE_ID,HIDDEN,AMOUNT,EXTERNAL_ID,PAYMENT_TERM_DT,IS_LOYAL,TYPE) values (s_x_t_act_internal.NEXTVAL, 4321103241,date'2020-01-02',21210000061, 32110324    ,1,  80000  ,'43211032411',null, 0,'generic');insert into x_t_act_trans(TMP_ID, ACT_ID, CONSUME_ID, AMOUNT, AMOUNT_NDS, AMOUNT_NSP, NETTING, COMMISSION_TYPE) values (s_x_t_act_trans.NEXTVAL, 4321103241,  5532110324, 80000, 13333.3333333333,  0,null, 7);insert into x_t_consume (TMP_ID, ID, PARENT_ORDER_ID) values (s_x_t_consume.NEXTVAL, 5532110324,  9932110324);insert into x_t_order(TMP_ID, ID, SERVICE_ID, SERVICE_ORDER_ID, CLIENT_ID) values (s_x_t_order.NEXTVAL, 9932110324,  7,  7732110324,  532110324 );insert into x_mv_oebs_receipts_2(TMP_ID, INVOICE_EID, SUM, DT, DOC_DATE, COMISS_DATE, PAYMENT_NUMBER, SOURCE_TYPE) values (s_x_mv_oebs_receipts_2.NEXTVAL, 'Б-32110324-1', 80000, date'2020-01-31',date'2020-01-31', null, '888532110324' ,'PAYCASH');insert into x_yt_ar_direct_domain_stats (ID,IS_GRAY,DOMAIN,IS_BLACKLIST,SERVICE_ID,COST,BILLING_EXPORT_ID,FROM_DT,TILL_DT,SERVICE_ORDER_ID) values(s_x_yt_ar_direct_domain_stats.NEXTVAL, 0, 'a32110324', 0,7,3330000000,7732110324,  date'2020-01-01',to_date('2020-01-31'||' '||'23:59:59','YYYY-MM-DD HH24:MI:SS'),7732110324);</v>
      </c>
    </row>
    <row r="342" spans="1:73" s="67" customFormat="1" x14ac:dyDescent="0.35">
      <c r="A342" s="40">
        <v>61</v>
      </c>
      <c r="B342" s="41"/>
      <c r="C342" s="42" t="str">
        <f t="shared" si="313"/>
        <v>1210000061</v>
      </c>
      <c r="D342" s="42" t="str">
        <f t="shared" si="314"/>
        <v>1210000061/20</v>
      </c>
      <c r="E342" s="43" t="str">
        <f t="shared" si="350"/>
        <v>2020-01-01</v>
      </c>
      <c r="F342" s="43" t="str">
        <f t="shared" si="315"/>
        <v>2021-01-01</v>
      </c>
      <c r="G342" s="44" t="str">
        <f t="shared" si="316"/>
        <v>21210000061</v>
      </c>
      <c r="H342" s="45">
        <f t="shared" si="337"/>
        <v>2</v>
      </c>
      <c r="I342" s="46">
        <v>3</v>
      </c>
      <c r="J342" s="52">
        <f t="shared" si="344"/>
        <v>32110325</v>
      </c>
      <c r="K342" s="48" t="str">
        <f t="shared" si="347"/>
        <v>Б-32110325-1</v>
      </c>
      <c r="L342" s="49" t="str">
        <f t="shared" si="317"/>
        <v>2020-01-01</v>
      </c>
      <c r="M342" s="48" t="s">
        <v>87</v>
      </c>
      <c r="N342" s="50">
        <f t="shared" si="339"/>
        <v>80000</v>
      </c>
      <c r="O342" s="48" t="s">
        <v>88</v>
      </c>
      <c r="P342" s="46">
        <v>1</v>
      </c>
      <c r="Q342" s="48">
        <v>20</v>
      </c>
      <c r="R342" s="70">
        <f t="shared" si="349"/>
        <v>1</v>
      </c>
      <c r="S342" s="70">
        <v>1</v>
      </c>
      <c r="T342" s="52" t="str">
        <f t="shared" si="319"/>
        <v>4321103251</v>
      </c>
      <c r="U342" s="53" t="str">
        <f t="shared" si="348"/>
        <v>43211032511</v>
      </c>
      <c r="V342" s="48">
        <v>1</v>
      </c>
      <c r="W342" s="49" t="str">
        <f t="shared" ca="1" si="320"/>
        <v>2020-01-06</v>
      </c>
      <c r="X342" s="48"/>
      <c r="Y342" s="54">
        <v>80000</v>
      </c>
      <c r="Z342" s="54">
        <f t="shared" si="321"/>
        <v>13333.333333333328</v>
      </c>
      <c r="AA342" s="48">
        <v>0</v>
      </c>
      <c r="AB342" s="55" t="s">
        <v>89</v>
      </c>
      <c r="AC342" s="54">
        <f t="shared" si="322"/>
        <v>80000</v>
      </c>
      <c r="AD342" s="56">
        <v>0</v>
      </c>
      <c r="AE342" s="52">
        <f t="shared" si="345"/>
        <v>532110325</v>
      </c>
      <c r="AF342" s="58">
        <f t="shared" si="323"/>
        <v>66666.666666666672</v>
      </c>
      <c r="AG342" s="71">
        <f>SUM(AF341:AF343)</f>
        <v>200000</v>
      </c>
      <c r="AH342" s="58">
        <f t="shared" si="341"/>
        <v>66665.833333333343</v>
      </c>
      <c r="AI342" s="125">
        <f>Y342-1</f>
        <v>79999</v>
      </c>
      <c r="AJ342" s="49" t="str">
        <f t="shared" si="325"/>
        <v>2020-01-31</v>
      </c>
      <c r="AK342" s="61" t="str">
        <f t="shared" si="326"/>
        <v>888532110325</v>
      </c>
      <c r="AL342" s="56" t="str">
        <f t="shared" si="327"/>
        <v>12100000611</v>
      </c>
      <c r="AM342" s="62"/>
      <c r="AN342" s="62"/>
      <c r="AO342" s="56" t="s">
        <v>89</v>
      </c>
      <c r="AP342" s="56" t="s">
        <v>89</v>
      </c>
      <c r="AQ342" s="56"/>
      <c r="AR342" s="56"/>
      <c r="AS342" s="63" t="str">
        <f t="shared" si="328"/>
        <v>888532110325</v>
      </c>
      <c r="AT342" s="61" t="str">
        <f t="shared" si="329"/>
        <v>5532110325</v>
      </c>
      <c r="AU342" s="53" t="str">
        <f t="shared" si="330"/>
        <v>9932110325</v>
      </c>
      <c r="AV342" s="53">
        <f t="shared" si="331"/>
        <v>1</v>
      </c>
      <c r="AW342" s="53" t="str">
        <f t="shared" si="332"/>
        <v>7732110325</v>
      </c>
      <c r="AX342" s="53" t="str">
        <f t="shared" si="342"/>
        <v>77532110325</v>
      </c>
      <c r="AY342" s="53">
        <v>0</v>
      </c>
      <c r="AZ342" s="53">
        <v>0</v>
      </c>
      <c r="BA342" s="49" t="str">
        <f t="shared" si="333"/>
        <v>2020-01-01</v>
      </c>
      <c r="BB342" s="49" t="str">
        <f t="shared" si="334"/>
        <v>2020-01-31</v>
      </c>
      <c r="BC342" s="64" t="s">
        <v>90</v>
      </c>
      <c r="BD342" s="65" t="str">
        <f>"a"&amp;J342</f>
        <v>a32110325</v>
      </c>
      <c r="BE342" s="61"/>
      <c r="BF342" s="61"/>
      <c r="BG342" s="55"/>
      <c r="BH342" s="53"/>
      <c r="BI342" s="53"/>
      <c r="BJ342" s="53"/>
      <c r="BK342" s="53"/>
      <c r="BL342" s="53"/>
      <c r="BM342" s="53"/>
      <c r="BN342" s="53"/>
      <c r="BO342" s="325" t="s">
        <v>205</v>
      </c>
      <c r="BP342" s="325">
        <v>37</v>
      </c>
      <c r="BQ342" s="50">
        <f>AF343</f>
        <v>66666.666666666672</v>
      </c>
      <c r="BR342" s="68">
        <f>BQ342*0.11</f>
        <v>7333.3333333333339</v>
      </c>
      <c r="BS342" s="68">
        <f>BR342</f>
        <v>7333.3333333333339</v>
      </c>
      <c r="BU342" s="357" t="str">
        <f t="shared" ca="1" si="335"/>
        <v>insert into x_t_invoice (TMP_ID,ID,DT, CLIENT_ID,EXTERNAL_ID,CONTRACT_ID,TOTAL_SUM,CURRENCY,DISCOUNT_TYPE,COMMISSION_TYPE,TYPE,LOYAL_CLIENTS,NDS,NDS_PCT,PERSON_ID) values (s_x_t_invoice.NEXTVAL, 32110325, date'2020-01-01',21210000061,'Б-32110325-1',1210000061,80000,'RUR',1,1,'y_invoice',0,1,20, 77532110325);insert into x_t_person (TMP_ID,ID) values (s_x_t_person.NEXTVAL, 77532110325);insert into x_t_act_internal(TMP_ID,ID,DT,CLIENT_ID,INVOICE_ID,HIDDEN,AMOUNT,EXTERNAL_ID,PAYMENT_TERM_DT,IS_LOYAL,TYPE) values (s_x_t_act_internal.NEXTVAL, 4321103251,date'2020-01-06',21210000061, 32110325    ,1,  80000  ,'43211032511',null, 0,'generic');insert into x_t_act_trans(TMP_ID, ACT_ID, CONSUME_ID, AMOUNT, AMOUNT_NDS, AMOUNT_NSP, NETTING, COMMISSION_TYPE) values (s_x_t_act_trans.NEXTVAL, 4321103251,  5532110325, 80000, 13333.3333333333,  0,null, 1);insert into x_t_consume (TMP_ID, ID, PARENT_ORDER_ID) values (s_x_t_consume.NEXTVAL, 5532110325,  9932110325);insert into x_t_order(TMP_ID, ID, SERVICE_ID, SERVICE_ORDER_ID, CLIENT_ID) values (s_x_t_order.NEXTVAL, 9932110325,  1,  7732110325,  532110325 );insert into x_mv_oebs_receipts_2(TMP_ID, INVOICE_EID, SUM, DT, DOC_DATE, COMISS_DATE, PAYMENT_NUMBER, SOURCE_TYPE) values (s_x_mv_oebs_receipts_2.NEXTVAL, 'Б-32110325-1', 79999, date'2020-01-31',date'2020-01-31', null, '888532110325' ,'PAYCASH');insert into x_yt_ar_direct_domain_stats (ID,IS_GRAY,DOMAIN,IS_BLACKLIST,SERVICE_ID,COST,BILLING_EXPORT_ID,FROM_DT,TILL_DT,SERVICE_ORDER_ID) values(s_x_yt_ar_direct_domain_stats.NEXTVAL, 0, 'a32110325', 0,1,3330000000,7732110325,  date'2020-01-01',to_date('2020-01-31'||' '||'23:59:59','YYYY-MM-DD HH24:MI:SS'),7732110325);</v>
      </c>
    </row>
    <row r="343" spans="1:73" s="100" customFormat="1" ht="15" customHeight="1" thickBot="1" x14ac:dyDescent="0.4">
      <c r="A343" s="74">
        <v>61</v>
      </c>
      <c r="B343" s="75"/>
      <c r="C343" s="76" t="str">
        <f t="shared" si="313"/>
        <v>1210000061</v>
      </c>
      <c r="D343" s="76" t="str">
        <f t="shared" si="314"/>
        <v>1210000061/20</v>
      </c>
      <c r="E343" s="77" t="str">
        <f t="shared" si="350"/>
        <v>2020-01-01</v>
      </c>
      <c r="F343" s="77" t="str">
        <f t="shared" si="315"/>
        <v>2021-01-01</v>
      </c>
      <c r="G343" s="78" t="str">
        <f t="shared" si="316"/>
        <v>21210000061</v>
      </c>
      <c r="H343" s="79">
        <f t="shared" si="337"/>
        <v>2</v>
      </c>
      <c r="I343" s="80">
        <v>3</v>
      </c>
      <c r="J343" s="81">
        <f t="shared" si="344"/>
        <v>32110326</v>
      </c>
      <c r="K343" s="82" t="str">
        <f t="shared" si="347"/>
        <v>Б-32110326-1</v>
      </c>
      <c r="L343" s="83" t="str">
        <f t="shared" si="317"/>
        <v>2020-01-01</v>
      </c>
      <c r="M343" s="82" t="s">
        <v>87</v>
      </c>
      <c r="N343" s="84">
        <f t="shared" si="339"/>
        <v>80000</v>
      </c>
      <c r="O343" s="82" t="s">
        <v>88</v>
      </c>
      <c r="P343" s="80">
        <v>1</v>
      </c>
      <c r="Q343" s="82">
        <v>20</v>
      </c>
      <c r="R343" s="86">
        <f t="shared" si="349"/>
        <v>37</v>
      </c>
      <c r="S343" s="86">
        <v>37</v>
      </c>
      <c r="T343" s="81" t="str">
        <f t="shared" si="319"/>
        <v>4321103261</v>
      </c>
      <c r="U343" s="87" t="str">
        <f t="shared" si="348"/>
        <v>43211032611</v>
      </c>
      <c r="V343" s="82">
        <v>1</v>
      </c>
      <c r="W343" s="83" t="str">
        <f t="shared" ca="1" si="320"/>
        <v>2020-01-04</v>
      </c>
      <c r="X343" s="82"/>
      <c r="Y343" s="88">
        <v>80000</v>
      </c>
      <c r="Z343" s="88">
        <f t="shared" si="321"/>
        <v>13333.333333333328</v>
      </c>
      <c r="AA343" s="82">
        <v>0</v>
      </c>
      <c r="AB343" s="89" t="s">
        <v>89</v>
      </c>
      <c r="AC343" s="88">
        <f t="shared" si="322"/>
        <v>80000</v>
      </c>
      <c r="AD343" s="90">
        <v>0</v>
      </c>
      <c r="AE343" s="81">
        <f t="shared" si="345"/>
        <v>532110326</v>
      </c>
      <c r="AF343" s="91">
        <f t="shared" si="323"/>
        <v>66666.666666666672</v>
      </c>
      <c r="AG343" s="92"/>
      <c r="AH343" s="91">
        <f t="shared" si="341"/>
        <v>66666.666666666672</v>
      </c>
      <c r="AI343" s="93">
        <f>Y343</f>
        <v>80000</v>
      </c>
      <c r="AJ343" s="83" t="str">
        <f t="shared" si="325"/>
        <v>2020-01-31</v>
      </c>
      <c r="AK343" s="94" t="str">
        <f t="shared" si="326"/>
        <v>888532110326</v>
      </c>
      <c r="AL343" s="90" t="str">
        <f t="shared" si="327"/>
        <v>12100000611</v>
      </c>
      <c r="AM343" s="95"/>
      <c r="AN343" s="95"/>
      <c r="AO343" s="90" t="s">
        <v>89</v>
      </c>
      <c r="AP343" s="90" t="s">
        <v>89</v>
      </c>
      <c r="AQ343" s="90"/>
      <c r="AR343" s="90"/>
      <c r="AS343" s="96" t="str">
        <f t="shared" si="328"/>
        <v>888532110326</v>
      </c>
      <c r="AT343" s="94" t="str">
        <f t="shared" si="329"/>
        <v>5532110326</v>
      </c>
      <c r="AU343" s="87" t="str">
        <f t="shared" si="330"/>
        <v>9932110326</v>
      </c>
      <c r="AV343" s="87">
        <f t="shared" si="331"/>
        <v>37</v>
      </c>
      <c r="AW343" s="87" t="str">
        <f t="shared" si="332"/>
        <v>7732110326</v>
      </c>
      <c r="AX343" s="87" t="str">
        <f t="shared" si="342"/>
        <v>77532110326</v>
      </c>
      <c r="AY343" s="87">
        <v>0</v>
      </c>
      <c r="AZ343" s="87">
        <v>0</v>
      </c>
      <c r="BA343" s="83" t="str">
        <f t="shared" si="333"/>
        <v>2020-01-01</v>
      </c>
      <c r="BB343" s="83" t="str">
        <f t="shared" si="334"/>
        <v>2020-01-31</v>
      </c>
      <c r="BC343" s="97" t="s">
        <v>90</v>
      </c>
      <c r="BD343" s="98" t="str">
        <f>"d"&amp;J343</f>
        <v>d32110326</v>
      </c>
      <c r="BE343" s="98"/>
      <c r="BF343" s="98"/>
      <c r="BG343" s="98"/>
      <c r="BH343" s="87"/>
      <c r="BI343" s="87"/>
      <c r="BJ343" s="87"/>
      <c r="BK343" s="87"/>
      <c r="BL343" s="87"/>
      <c r="BM343" s="87"/>
      <c r="BN343" s="87"/>
      <c r="BO343" s="326"/>
      <c r="BP343" s="326"/>
      <c r="BQ343" s="84"/>
      <c r="BR343" s="101"/>
      <c r="BS343" s="99"/>
      <c r="BU343" s="358" t="str">
        <f t="shared" ca="1" si="335"/>
        <v>insert into x_t_invoice (TMP_ID,ID,DT, CLIENT_ID,EXTERNAL_ID,CONTRACT_ID,TOTAL_SUM,CURRENCY,DISCOUNT_TYPE,COMMISSION_TYPE,TYPE,LOYAL_CLIENTS,NDS,NDS_PCT,PERSON_ID) values (s_x_t_invoice.NEXTVAL, 32110326, date'2020-01-01',21210000061,'Б-32110326-1',1210000061,80000,'RUR',37,37,'y_invoice',0,1,20, 77532110326);insert into x_t_person (TMP_ID,ID) values (s_x_t_person.NEXTVAL, 77532110326);insert into x_t_act_internal(TMP_ID,ID,DT,CLIENT_ID,INVOICE_ID,HIDDEN,AMOUNT,EXTERNAL_ID,PAYMENT_TERM_DT,IS_LOYAL,TYPE) values (s_x_t_act_internal.NEXTVAL, 4321103261,date'2020-01-04',21210000061, 32110326    ,1,  80000  ,'43211032611',null, 0,'generic');insert into x_t_act_trans(TMP_ID, ACT_ID, CONSUME_ID, AMOUNT, AMOUNT_NDS, AMOUNT_NSP, NETTING, COMMISSION_TYPE) values (s_x_t_act_trans.NEXTVAL, 4321103261,  5532110326, 80000, 13333.3333333333,  0,null, 37);insert into x_t_consume (TMP_ID, ID, PARENT_ORDER_ID) values (s_x_t_consume.NEXTVAL, 5532110326,  9932110326);insert into x_t_order(TMP_ID, ID, SERVICE_ID, SERVICE_ORDER_ID, CLIENT_ID) values (s_x_t_order.NEXTVAL, 9932110326,  37,  7732110326,  532110326 );insert into x_mv_oebs_receipts_2(TMP_ID, INVOICE_EID, SUM, DT, DOC_DATE, COMISS_DATE, PAYMENT_NUMBER, SOURCE_TYPE) values (s_x_mv_oebs_receipts_2.NEXTVAL, 'Б-32110326-1', 80000, date'2020-01-31',date'2020-01-31', null, '888532110326' ,'PAYCASH');insert into x_yt_ar_direct_domain_stats (ID,IS_GRAY,DOMAIN,IS_BLACKLIST,SERVICE_ID,COST,BILLING_EXPORT_ID,FROM_DT,TILL_DT,SERVICE_ORDER_ID) values(s_x_yt_ar_direct_domain_stats.NEXTVAL, 0, 'd32110326', 0,37,3330000000,7732110326,  date'2020-01-01',to_date('2020-01-31'||' '||'23:59:59','YYYY-MM-DD HH24:MI:SS'),7732110326);</v>
      </c>
    </row>
    <row r="344" spans="1:73" s="151" customFormat="1" ht="15.5" customHeight="1" x14ac:dyDescent="0.35">
      <c r="A344" s="127">
        <v>62</v>
      </c>
      <c r="B344" s="128"/>
      <c r="C344" s="129" t="str">
        <f t="shared" si="313"/>
        <v>1210000062</v>
      </c>
      <c r="D344" s="129" t="str">
        <f t="shared" si="314"/>
        <v>1210000062/20</v>
      </c>
      <c r="E344" s="130" t="str">
        <f t="shared" si="350"/>
        <v>2020-01-01</v>
      </c>
      <c r="F344" s="130" t="str">
        <f t="shared" si="315"/>
        <v>2021-01-01</v>
      </c>
      <c r="G344" s="131" t="str">
        <f t="shared" si="316"/>
        <v>21210000062</v>
      </c>
      <c r="H344" s="132">
        <f t="shared" si="337"/>
        <v>2</v>
      </c>
      <c r="I344" s="133">
        <v>3</v>
      </c>
      <c r="J344" s="136">
        <f t="shared" si="344"/>
        <v>32110327</v>
      </c>
      <c r="K344" s="129" t="str">
        <f t="shared" si="347"/>
        <v>Б-32110327-1</v>
      </c>
      <c r="L344" s="43" t="str">
        <f t="shared" si="317"/>
        <v>2020-01-01</v>
      </c>
      <c r="M344" s="129" t="s">
        <v>87</v>
      </c>
      <c r="N344" s="135">
        <f t="shared" si="339"/>
        <v>30000</v>
      </c>
      <c r="O344" s="129" t="s">
        <v>88</v>
      </c>
      <c r="P344" s="133">
        <v>1</v>
      </c>
      <c r="Q344" s="129">
        <v>20</v>
      </c>
      <c r="R344" s="219">
        <f t="shared" si="349"/>
        <v>7</v>
      </c>
      <c r="S344" s="219">
        <v>7</v>
      </c>
      <c r="T344" s="52" t="str">
        <f t="shared" si="319"/>
        <v>4321103271</v>
      </c>
      <c r="U344" s="137" t="str">
        <f t="shared" si="348"/>
        <v>43211032711</v>
      </c>
      <c r="V344" s="129">
        <v>1</v>
      </c>
      <c r="W344" s="130" t="str">
        <f t="shared" ca="1" si="320"/>
        <v>2020-01-08</v>
      </c>
      <c r="X344" s="138" t="str">
        <f>TEXT(DATE(YEAR($F$2),MONTH($F$2)+2,1),"ГГГГ-ММ-ДД")</f>
        <v>2020-03-01</v>
      </c>
      <c r="Y344" s="139">
        <v>30000</v>
      </c>
      <c r="Z344" s="139">
        <f t="shared" si="321"/>
        <v>5000</v>
      </c>
      <c r="AA344" s="129">
        <v>0</v>
      </c>
      <c r="AB344" s="140" t="s">
        <v>89</v>
      </c>
      <c r="AC344" s="139">
        <f t="shared" si="322"/>
        <v>30000</v>
      </c>
      <c r="AD344" s="132">
        <v>0</v>
      </c>
      <c r="AE344" s="52">
        <f t="shared" si="345"/>
        <v>532110327</v>
      </c>
      <c r="AF344" s="141">
        <f t="shared" si="323"/>
        <v>25000</v>
      </c>
      <c r="AG344" s="220"/>
      <c r="AH344" s="58">
        <f t="shared" si="341"/>
        <v>12500</v>
      </c>
      <c r="AI344" s="125">
        <f>Y344/2</f>
        <v>15000</v>
      </c>
      <c r="AJ344" s="49" t="str">
        <f t="shared" si="325"/>
        <v>2020-01-31</v>
      </c>
      <c r="AK344" s="143" t="str">
        <f t="shared" si="326"/>
        <v>888532110327</v>
      </c>
      <c r="AL344" s="132" t="str">
        <f t="shared" si="327"/>
        <v>12100000621</v>
      </c>
      <c r="AM344" s="144"/>
      <c r="AN344" s="144"/>
      <c r="AO344" s="132" t="s">
        <v>89</v>
      </c>
      <c r="AP344" s="145" t="s">
        <v>89</v>
      </c>
      <c r="AQ344" s="132"/>
      <c r="AR344" s="132"/>
      <c r="AS344" s="146" t="str">
        <f t="shared" si="328"/>
        <v>888532110327</v>
      </c>
      <c r="AT344" s="143" t="str">
        <f t="shared" si="329"/>
        <v>5532110327</v>
      </c>
      <c r="AU344" s="137" t="str">
        <f t="shared" si="330"/>
        <v>9932110327</v>
      </c>
      <c r="AV344" s="137">
        <f t="shared" si="331"/>
        <v>7</v>
      </c>
      <c r="AW344" s="137" t="str">
        <f t="shared" si="332"/>
        <v>7732110327</v>
      </c>
      <c r="AX344" s="311" t="str">
        <f t="shared" si="342"/>
        <v>77532110327</v>
      </c>
      <c r="AY344" s="137">
        <v>0</v>
      </c>
      <c r="AZ344" s="137">
        <v>0</v>
      </c>
      <c r="BA344" s="43" t="str">
        <f t="shared" si="333"/>
        <v>2020-01-01</v>
      </c>
      <c r="BB344" s="130" t="str">
        <f t="shared" si="334"/>
        <v>2020-01-31</v>
      </c>
      <c r="BC344" s="148" t="s">
        <v>90</v>
      </c>
      <c r="BD344" s="131" t="str">
        <f t="shared" ref="BD344:BD351" si="351">"a"&amp;J344</f>
        <v>a32110327</v>
      </c>
      <c r="BE344" s="143"/>
      <c r="BF344" s="143"/>
      <c r="BG344" s="309" t="s">
        <v>201</v>
      </c>
      <c r="BH344" s="149"/>
      <c r="BI344" s="149"/>
      <c r="BJ344" s="149"/>
      <c r="BK344" s="149"/>
      <c r="BL344" s="149"/>
      <c r="BM344" s="149"/>
      <c r="BN344" s="149"/>
      <c r="BO344" s="229" t="s">
        <v>156</v>
      </c>
      <c r="BP344" s="229">
        <v>7</v>
      </c>
      <c r="BQ344" s="150">
        <f>SUM(AF346:AF349)+AF344</f>
        <v>158333.33333333334</v>
      </c>
      <c r="BR344" s="150">
        <f>BQ344*0.05</f>
        <v>7916.6666666666679</v>
      </c>
      <c r="BS344" s="150" t="s">
        <v>152</v>
      </c>
      <c r="BU344" s="357" t="str">
        <f t="shared" ca="1" si="335"/>
        <v>insert into x_t_contract2(TMP_ID,ID,EXTERNAL_ID,CLIENT_ID) values(s_x_t_contract2.NEXTVAL, 1210000062, '1210000062/20',21210000062);insert into x_t_contract_collateral(TMP_ID,ID,CONTRACT2_ID,DT,IS_SIGNED) values(s_x_t_contract_collateral.NEXTVAL, 12100000621, 1210000062, date'2020-01-01', date'2020-01-01');insert into x_mv_contract_signed_attr (TMP_ID,CONTRACT_ID,COLLATERAL_ID,CODE,VALUE_DT) values (s_x_mv_contract_signed_attr.NEXTVAL, 1210000062, 12100000621,'FINISH_DT' ,date'2021-01-01');insert into x_mv_contract_signed_attr_hist(TMP_ID,VALUE_NUM,UPDATE_DT,CONTRACT2_ID,CODE,CL_DT,STAMP,DT) values(s_x_mv_contract_signed_attr_hist.NEXTVAL, 1, date'2020-01-01', 1210000062,'FIRM',date'2020-01-01',888532110327,date'2020-01-01');insert into x_mv_contract_signed_attr_hist(TMP_ID,VALUE_NUM,UPDATE_DT,CONTRACT2_ID,CODE,CL_DT,STAMP,DT) values(s_x_mv_contract_signed_attr_hist.NEXTVAL, 2, date'2020-01-01', 1210000062,'WHOLESALE_AGENT_PREMIUM_AWARDS_SCALE_TYPE',date'2020-01-01',888532110327,date'2020-01-01');insert into x_mv_contract_signed_attr_hist(TMP_ID,VALUE_NUM,UPDATE_DT,CONTRACT2_ID,CODE,CL_DT,STAMP,DT) values(s_x_mv_contract_signed_attr_hist.NEXTVAL, 3, date'2020-01-01', 1210000062,'PAYMENT_TYPE',date'2020-01-01',888532110327,date'2020-01-01');insert into x_mv_contract_signed_attr_hist(TMP_ID,VALUE_NUM,UPDATE_DT,CONTRACT2_ID,CODE,CL_DT,STAMP,DT) values(s_x_mv_contract_signed_attr_hist.NEXTVAL, 1, date'2020-01-01', 1210000062,'AR_PAYMENT_CONTROL_TYPE',date'2020-01-01',888532110327,date'2020-01-01');insert into x_t_invoice (TMP_ID,ID,DT, CLIENT_ID,EXTERNAL_ID,CONTRACT_ID,TOTAL_SUM,CURRENCY,DISCOUNT_TYPE,COMMISSION_TYPE,TYPE,LOYAL_CLIENTS,NDS,NDS_PCT,PERSON_ID) values (s_x_t_invoice.NEXTVAL, 32110327, date'2020-01-01',21210000062,'Б-32110327-1',1210000062,30000,'RUR',7,7,'y_invoice',0,1,20, 77532110327);insert into x_t_person (TMP_ID,ID) values (s_x_t_person.NEXTVAL, 77532110327);insert into x_t_act_internal(TMP_ID,ID,DT,CLIENT_ID,INVOICE_ID,HIDDEN,AMOUNT,EXTERNAL_ID,PAYMENT_TERM_DT,IS_LOYAL,TYPE) values (s_x_t_act_internal.NEXTVAL, 4321103271,date'2020-01-08',21210000062, 32110327    ,1,  30000  ,'43211032711',date'2020-03-01', 0,'generic');insert into x_t_act_trans(TMP_ID, ACT_ID, CONSUME_ID, AMOUNT, AMOUNT_NDS, AMOUNT_NSP, NETTING, COMMISSION_TYPE) values (s_x_t_act_trans.NEXTVAL, 4321103271,  5532110327, 30000, 5000,  0,null, 7);insert into x_t_consume (TMP_ID, ID, PARENT_ORDER_ID) values (s_x_t_consume.NEXTVAL, 5532110327,  9932110327);insert into x_t_order(TMP_ID, ID, SERVICE_ID, SERVICE_ORDER_ID, CLIENT_ID) values (s_x_t_order.NEXTVAL, 9932110327,  7,  7732110327,  532110327 );insert into x_mv_oebs_receipts_2(TMP_ID, INVOICE_EID, SUM, DT, DOC_DATE, COMISS_DATE, PAYMENT_NUMBER, SOURCE_TYPE) values (s_x_mv_oebs_receipts_2.NEXTVAL, 'Б-32110327-1', 15000, date'2020-01-31',date'2020-01-31', null, '888532110327' ,'PAYCASH');insert into x_yt_ar_direct_domain_stats (ID,IS_GRAY,DOMAIN,IS_BLACKLIST,SERVICE_ID,COST,BILLING_EXPORT_ID,FROM_DT,TILL_DT,SERVICE_ORDER_ID) values(s_x_yt_ar_direct_domain_stats.NEXTVAL, 0, 'a32110327', 0,7,3330000000,7732110327,  date'2020-01-01',to_date('2020-01-31'||' '||'23:59:59','YYYY-MM-DD HH24:MI:SS'),7732110327);</v>
      </c>
    </row>
    <row r="345" spans="1:73" s="151" customFormat="1" ht="15.5" customHeight="1" thickBot="1" x14ac:dyDescent="0.4">
      <c r="A345" s="127">
        <v>62</v>
      </c>
      <c r="B345" s="128"/>
      <c r="C345" s="129" t="str">
        <f t="shared" si="313"/>
        <v>1210000062</v>
      </c>
      <c r="D345" s="129" t="str">
        <f t="shared" si="314"/>
        <v>1210000062/20</v>
      </c>
      <c r="E345" s="130" t="str">
        <f t="shared" si="350"/>
        <v>2020-01-01</v>
      </c>
      <c r="F345" s="130" t="str">
        <f t="shared" si="315"/>
        <v>2021-01-01</v>
      </c>
      <c r="G345" s="131" t="str">
        <f t="shared" si="316"/>
        <v>21210000062</v>
      </c>
      <c r="H345" s="132">
        <f t="shared" si="337"/>
        <v>2</v>
      </c>
      <c r="I345" s="133">
        <v>3</v>
      </c>
      <c r="J345" s="136">
        <f>J344</f>
        <v>32110327</v>
      </c>
      <c r="K345" s="129" t="str">
        <f t="shared" si="347"/>
        <v>Б-32110327-1</v>
      </c>
      <c r="L345" s="43" t="str">
        <f t="shared" si="317"/>
        <v>2020-01-01</v>
      </c>
      <c r="M345" s="129" t="s">
        <v>87</v>
      </c>
      <c r="N345" s="135" t="str">
        <f t="shared" si="339"/>
        <v>null</v>
      </c>
      <c r="O345" s="129" t="s">
        <v>88</v>
      </c>
      <c r="P345" s="133">
        <v>1</v>
      </c>
      <c r="Q345" s="129">
        <v>20</v>
      </c>
      <c r="R345" s="219">
        <f t="shared" si="349"/>
        <v>7</v>
      </c>
      <c r="S345" s="219">
        <v>7</v>
      </c>
      <c r="T345" s="104"/>
      <c r="U345" s="221"/>
      <c r="V345" s="129">
        <v>1</v>
      </c>
      <c r="W345" s="130" t="str">
        <f ca="1">W344</f>
        <v>2020-01-08</v>
      </c>
      <c r="X345" s="138"/>
      <c r="Y345" s="136" t="s">
        <v>89</v>
      </c>
      <c r="Z345" s="136" t="s">
        <v>89</v>
      </c>
      <c r="AA345" s="129">
        <v>0</v>
      </c>
      <c r="AB345" s="140" t="s">
        <v>89</v>
      </c>
      <c r="AC345" s="222" t="str">
        <f t="shared" si="322"/>
        <v>null</v>
      </c>
      <c r="AD345" s="132">
        <v>0</v>
      </c>
      <c r="AE345" s="52">
        <f t="shared" si="345"/>
        <v>532110328</v>
      </c>
      <c r="AF345" s="141"/>
      <c r="AG345" s="220"/>
      <c r="AH345" s="58"/>
      <c r="AI345" s="125">
        <f>AI344</f>
        <v>15000</v>
      </c>
      <c r="AJ345" s="112" t="str">
        <f>TEXT(DATE(YEAR($F$2),MONTH($F$2)+2,0),"ГГГГ-ММ-ДД")</f>
        <v>2020-02-29</v>
      </c>
      <c r="AK345" s="143" t="str">
        <f t="shared" si="326"/>
        <v>888532110328</v>
      </c>
      <c r="AL345" s="132" t="str">
        <f t="shared" si="327"/>
        <v>12100000621</v>
      </c>
      <c r="AM345" s="144"/>
      <c r="AN345" s="144"/>
      <c r="AO345" s="132" t="s">
        <v>89</v>
      </c>
      <c r="AP345" s="145" t="s">
        <v>89</v>
      </c>
      <c r="AQ345" s="132"/>
      <c r="AR345" s="132"/>
      <c r="AS345" s="146" t="str">
        <f t="shared" si="328"/>
        <v>888532110328</v>
      </c>
      <c r="AT345" s="143" t="str">
        <f t="shared" si="329"/>
        <v>5532110327</v>
      </c>
      <c r="AU345" s="137" t="str">
        <f t="shared" si="330"/>
        <v>9932110327</v>
      </c>
      <c r="AV345" s="137">
        <f t="shared" si="331"/>
        <v>7</v>
      </c>
      <c r="AW345" s="137" t="str">
        <f t="shared" si="332"/>
        <v>7732110327</v>
      </c>
      <c r="AX345" s="311" t="str">
        <f t="shared" si="342"/>
        <v>77532110328</v>
      </c>
      <c r="AY345" s="137">
        <v>0</v>
      </c>
      <c r="AZ345" s="137">
        <v>0</v>
      </c>
      <c r="BA345" s="138"/>
      <c r="BB345" s="138"/>
      <c r="BC345" s="148" t="s">
        <v>90</v>
      </c>
      <c r="BD345" s="131" t="str">
        <f t="shared" si="351"/>
        <v>a32110327</v>
      </c>
      <c r="BE345" s="143"/>
      <c r="BF345" s="143"/>
      <c r="BG345" s="140"/>
      <c r="BH345" s="174"/>
      <c r="BI345" s="174"/>
      <c r="BJ345" s="174"/>
      <c r="BK345" s="174"/>
      <c r="BL345" s="149"/>
      <c r="BM345" s="149"/>
      <c r="BN345" s="149"/>
      <c r="BO345" s="361" t="s">
        <v>157</v>
      </c>
      <c r="BP345" s="229">
        <v>1</v>
      </c>
      <c r="BQ345" s="150">
        <f>AF350</f>
        <v>16666.666666666668</v>
      </c>
      <c r="BR345" s="150">
        <f>BQ345*0.13</f>
        <v>2166.666666666667</v>
      </c>
      <c r="BS345" s="150">
        <f>BR345</f>
        <v>2166.666666666667</v>
      </c>
      <c r="BU345" s="357" t="str">
        <f t="shared" si="335"/>
        <v>insert into x_t_person (TMP_ID,ID) values (s_x_t_person.NEXTVAL, 77532110328);insert into x_mv_oebs_receipts_2(TMP_ID, INVOICE_EID, SUM, DT, DOC_DATE, COMISS_DATE, PAYMENT_NUMBER, SOURCE_TYPE) values (s_x_mv_oebs_receipts_2.NEXTVAL, 'Б-32110327-1', 15000, date'2020-02-29',date'2020-02-29', null, '888532110328' ,'PAYCASH');</v>
      </c>
    </row>
    <row r="346" spans="1:73" s="151" customFormat="1" x14ac:dyDescent="0.35">
      <c r="A346" s="127">
        <v>62</v>
      </c>
      <c r="B346" s="128"/>
      <c r="C346" s="129" t="str">
        <f t="shared" si="313"/>
        <v>1210000062</v>
      </c>
      <c r="D346" s="129" t="str">
        <f t="shared" si="314"/>
        <v>1210000062/20</v>
      </c>
      <c r="E346" s="130" t="str">
        <f t="shared" si="350"/>
        <v>2020-01-01</v>
      </c>
      <c r="F346" s="130" t="str">
        <f t="shared" si="315"/>
        <v>2021-01-01</v>
      </c>
      <c r="G346" s="131" t="str">
        <f t="shared" si="316"/>
        <v>21210000062</v>
      </c>
      <c r="H346" s="132">
        <f t="shared" si="337"/>
        <v>2</v>
      </c>
      <c r="I346" s="133">
        <v>3</v>
      </c>
      <c r="J346" s="134">
        <f>J344+1</f>
        <v>32110328</v>
      </c>
      <c r="K346" s="129" t="str">
        <f t="shared" si="347"/>
        <v>Б-32110328-1</v>
      </c>
      <c r="L346" s="43" t="str">
        <f t="shared" si="317"/>
        <v>2020-01-01</v>
      </c>
      <c r="M346" s="129" t="s">
        <v>87</v>
      </c>
      <c r="N346" s="135">
        <f t="shared" si="339"/>
        <v>40000</v>
      </c>
      <c r="O346" s="129" t="s">
        <v>88</v>
      </c>
      <c r="P346" s="133">
        <v>1</v>
      </c>
      <c r="Q346" s="129">
        <v>20</v>
      </c>
      <c r="R346" s="219">
        <f t="shared" si="349"/>
        <v>7</v>
      </c>
      <c r="S346" s="219">
        <v>7</v>
      </c>
      <c r="T346" s="52" t="str">
        <f t="shared" ref="T346:T351" si="352">$K$2&amp;J346&amp;"1"</f>
        <v>4321103281</v>
      </c>
      <c r="U346" s="137" t="str">
        <f t="shared" ref="U346:U351" si="353">T346&amp;1</f>
        <v>43211032811</v>
      </c>
      <c r="V346" s="129">
        <v>1</v>
      </c>
      <c r="W346" s="130" t="str">
        <f t="shared" ref="W346:W351" ca="1" si="354">TEXT(DATE(YEAR($F$2),MONTH($F$2),RANDBETWEEN(1,9)),"ГГГГ-ММ-ДД")</f>
        <v>2020-01-05</v>
      </c>
      <c r="X346" s="138" t="str">
        <f t="shared" ref="X346:X351" si="355">TEXT(DATE(YEAR($F$2),MONTH($F$2)+1,1),"ГГГГ-ММ-ДД")</f>
        <v>2020-02-01</v>
      </c>
      <c r="Y346" s="139">
        <v>40000</v>
      </c>
      <c r="Z346" s="139">
        <f>Y346-(Y346/1.2)</f>
        <v>6666.6666666666642</v>
      </c>
      <c r="AA346" s="129">
        <v>0</v>
      </c>
      <c r="AB346" s="140" t="s">
        <v>89</v>
      </c>
      <c r="AC346" s="139">
        <f t="shared" si="322"/>
        <v>40000</v>
      </c>
      <c r="AD346" s="132">
        <v>0</v>
      </c>
      <c r="AE346" s="52">
        <f t="shared" si="345"/>
        <v>532110329</v>
      </c>
      <c r="AF346" s="141">
        <f t="shared" ref="AF346:AF351" si="356">Y346-Z346</f>
        <v>33333.333333333336</v>
      </c>
      <c r="AG346" s="220"/>
      <c r="AH346" s="58">
        <f t="shared" ref="AH346:AH351" si="357">AI346/(1+Q346/100)</f>
        <v>33333.333333333336</v>
      </c>
      <c r="AI346" s="60">
        <f>Y346</f>
        <v>40000</v>
      </c>
      <c r="AJ346" s="49" t="str">
        <f t="shared" ref="AJ346:AJ351" si="358">TEXT(DATE(YEAR($F$2),MONTH($F$2)+1,0),"ГГГГ-ММ-ДД")</f>
        <v>2020-01-31</v>
      </c>
      <c r="AK346" s="143" t="str">
        <f t="shared" si="326"/>
        <v>888532110329</v>
      </c>
      <c r="AL346" s="132" t="str">
        <f t="shared" si="327"/>
        <v>12100000621</v>
      </c>
      <c r="AM346" s="144"/>
      <c r="AN346" s="144"/>
      <c r="AO346" s="132" t="s">
        <v>89</v>
      </c>
      <c r="AP346" s="145" t="s">
        <v>89</v>
      </c>
      <c r="AQ346" s="132"/>
      <c r="AR346" s="132"/>
      <c r="AS346" s="146" t="str">
        <f t="shared" si="328"/>
        <v>888532110329</v>
      </c>
      <c r="AT346" s="143" t="str">
        <f t="shared" si="329"/>
        <v>5532110328</v>
      </c>
      <c r="AU346" s="137" t="str">
        <f t="shared" si="330"/>
        <v>9932110328</v>
      </c>
      <c r="AV346" s="137">
        <f t="shared" si="331"/>
        <v>7</v>
      </c>
      <c r="AW346" s="137" t="str">
        <f t="shared" si="332"/>
        <v>7732110328</v>
      </c>
      <c r="AX346" s="311" t="str">
        <f t="shared" si="342"/>
        <v>77532110329</v>
      </c>
      <c r="AY346" s="137">
        <v>0</v>
      </c>
      <c r="AZ346" s="137">
        <v>0</v>
      </c>
      <c r="BA346" s="43" t="str">
        <f t="shared" ref="BA346:BA351" si="359">TEXT(DATE(YEAR($F$2),MONTH($F$2),1),"ГГГГ-ММ-ДД")</f>
        <v>2020-01-01</v>
      </c>
      <c r="BB346" s="130" t="str">
        <f t="shared" ref="BB346:BB351" si="360">TEXT(DATE(YEAR($F$2),MONTH($F$2)+1,0),"ГГГГ-ММ-ДД")</f>
        <v>2020-01-31</v>
      </c>
      <c r="BC346" s="148" t="s">
        <v>90</v>
      </c>
      <c r="BD346" s="131" t="str">
        <f t="shared" si="351"/>
        <v>a32110328</v>
      </c>
      <c r="BE346" s="143"/>
      <c r="BF346" s="143"/>
      <c r="BG346" s="140"/>
      <c r="BH346" s="149"/>
      <c r="BI346" s="149"/>
      <c r="BJ346" s="149"/>
      <c r="BK346" s="149"/>
      <c r="BL346" s="149"/>
      <c r="BM346" s="149"/>
      <c r="BN346" s="149"/>
      <c r="BO346" s="229" t="s">
        <v>158</v>
      </c>
      <c r="BP346" s="229">
        <v>37</v>
      </c>
      <c r="BQ346" s="150">
        <f>AF351</f>
        <v>25000</v>
      </c>
      <c r="BR346" s="150">
        <f>BQ346*0.11</f>
        <v>2750</v>
      </c>
      <c r="BS346" s="150">
        <f>BR346</f>
        <v>2750</v>
      </c>
      <c r="BU346" s="357" t="str">
        <f t="shared" ca="1" si="335"/>
        <v>insert into x_t_invoice (TMP_ID,ID,DT, CLIENT_ID,EXTERNAL_ID,CONTRACT_ID,TOTAL_SUM,CURRENCY,DISCOUNT_TYPE,COMMISSION_TYPE,TYPE,LOYAL_CLIENTS,NDS,NDS_PCT,PERSON_ID) values (s_x_t_invoice.NEXTVAL, 32110328, date'2020-01-01',21210000062,'Б-32110328-1',1210000062,40000,'RUR',7,7,'y_invoice',0,1,20, 77532110329);insert into x_t_person (TMP_ID,ID) values (s_x_t_person.NEXTVAL, 77532110329);insert into x_t_act_internal(TMP_ID,ID,DT,CLIENT_ID,INVOICE_ID,HIDDEN,AMOUNT,EXTERNAL_ID,PAYMENT_TERM_DT,IS_LOYAL,TYPE) values (s_x_t_act_internal.NEXTVAL, 4321103281,date'2020-01-05',21210000062, 32110328    ,1,  40000  ,'43211032811',date'2020-02-01', 0,'generic');insert into x_t_act_trans(TMP_ID, ACT_ID, CONSUME_ID, AMOUNT, AMOUNT_NDS, AMOUNT_NSP, NETTING, COMMISSION_TYPE) values (s_x_t_act_trans.NEXTVAL, 4321103281,  5532110328, 40000, 6666.66666666666,  0,null, 7);insert into x_t_consume (TMP_ID, ID, PARENT_ORDER_ID) values (s_x_t_consume.NEXTVAL, 5532110328,  9932110328);insert into x_t_order(TMP_ID, ID, SERVICE_ID, SERVICE_ORDER_ID, CLIENT_ID) values (s_x_t_order.NEXTVAL, 9932110328,  7,  7732110328,  532110329 );insert into x_mv_oebs_receipts_2(TMP_ID, INVOICE_EID, SUM, DT, DOC_DATE, COMISS_DATE, PAYMENT_NUMBER, SOURCE_TYPE) values (s_x_mv_oebs_receipts_2.NEXTVAL, 'Б-32110328-1', 40000, date'2020-01-31',date'2020-01-31', null, '888532110329' ,'PAYCASH');insert into x_yt_ar_direct_domain_stats (ID,IS_GRAY,DOMAIN,IS_BLACKLIST,SERVICE_ID,COST,BILLING_EXPORT_ID,FROM_DT,TILL_DT,SERVICE_ORDER_ID) values(s_x_yt_ar_direct_domain_stats.NEXTVAL, 0, 'a32110328', 0,7,3330000000,7732110328,  date'2020-01-01',to_date('2020-01-31'||' '||'23:59:59','YYYY-MM-DD HH24:MI:SS'),7732110328);</v>
      </c>
    </row>
    <row r="347" spans="1:73" s="151" customFormat="1" x14ac:dyDescent="0.35">
      <c r="A347" s="127">
        <v>62</v>
      </c>
      <c r="B347" s="128"/>
      <c r="C347" s="129" t="str">
        <f t="shared" si="313"/>
        <v>1210000062</v>
      </c>
      <c r="D347" s="129" t="str">
        <f t="shared" si="314"/>
        <v>1210000062/20</v>
      </c>
      <c r="E347" s="130" t="str">
        <f t="shared" si="350"/>
        <v>2020-01-01</v>
      </c>
      <c r="F347" s="130" t="str">
        <f t="shared" si="315"/>
        <v>2021-01-01</v>
      </c>
      <c r="G347" s="131" t="str">
        <f t="shared" si="316"/>
        <v>21210000062</v>
      </c>
      <c r="H347" s="132">
        <f t="shared" si="337"/>
        <v>2</v>
      </c>
      <c r="I347" s="133">
        <v>3</v>
      </c>
      <c r="J347" s="134">
        <f t="shared" si="344"/>
        <v>32110329</v>
      </c>
      <c r="K347" s="129" t="str">
        <f t="shared" si="347"/>
        <v>Б-32110329-1</v>
      </c>
      <c r="L347" s="43" t="str">
        <f t="shared" si="317"/>
        <v>2020-01-01</v>
      </c>
      <c r="M347" s="129" t="s">
        <v>87</v>
      </c>
      <c r="N347" s="135">
        <f t="shared" si="339"/>
        <v>40000</v>
      </c>
      <c r="O347" s="129" t="s">
        <v>88</v>
      </c>
      <c r="P347" s="133">
        <v>1</v>
      </c>
      <c r="Q347" s="129">
        <v>20</v>
      </c>
      <c r="R347" s="219">
        <f t="shared" si="349"/>
        <v>7</v>
      </c>
      <c r="S347" s="219">
        <v>7</v>
      </c>
      <c r="T347" s="52" t="str">
        <f t="shared" si="352"/>
        <v>4321103291</v>
      </c>
      <c r="U347" s="137" t="str">
        <f t="shared" si="353"/>
        <v>43211032911</v>
      </c>
      <c r="V347" s="129">
        <v>1</v>
      </c>
      <c r="W347" s="130" t="str">
        <f t="shared" ca="1" si="354"/>
        <v>2020-01-07</v>
      </c>
      <c r="X347" s="138" t="str">
        <f t="shared" si="355"/>
        <v>2020-02-01</v>
      </c>
      <c r="Y347" s="139">
        <v>40000</v>
      </c>
      <c r="Z347" s="139">
        <f t="shared" ref="Z347:Z351" si="361">Y347-(Y347/1.2)</f>
        <v>6666.6666666666642</v>
      </c>
      <c r="AA347" s="129">
        <v>0</v>
      </c>
      <c r="AB347" s="140" t="s">
        <v>89</v>
      </c>
      <c r="AC347" s="139">
        <f t="shared" si="322"/>
        <v>40000</v>
      </c>
      <c r="AD347" s="132">
        <v>0</v>
      </c>
      <c r="AE347" s="52">
        <f t="shared" si="345"/>
        <v>532110330</v>
      </c>
      <c r="AF347" s="141">
        <f t="shared" si="356"/>
        <v>33333.333333333336</v>
      </c>
      <c r="AG347" s="220"/>
      <c r="AH347" s="58">
        <f t="shared" si="357"/>
        <v>33333.333333333336</v>
      </c>
      <c r="AI347" s="60">
        <f>Y347</f>
        <v>40000</v>
      </c>
      <c r="AJ347" s="49" t="str">
        <f t="shared" si="358"/>
        <v>2020-01-31</v>
      </c>
      <c r="AK347" s="143" t="str">
        <f t="shared" si="326"/>
        <v>888532110330</v>
      </c>
      <c r="AL347" s="132" t="str">
        <f t="shared" si="327"/>
        <v>12100000621</v>
      </c>
      <c r="AM347" s="144"/>
      <c r="AN347" s="144"/>
      <c r="AO347" s="132" t="s">
        <v>89</v>
      </c>
      <c r="AP347" s="145" t="s">
        <v>89</v>
      </c>
      <c r="AQ347" s="132"/>
      <c r="AR347" s="132"/>
      <c r="AS347" s="146" t="str">
        <f t="shared" si="328"/>
        <v>888532110330</v>
      </c>
      <c r="AT347" s="143" t="str">
        <f t="shared" si="329"/>
        <v>5532110329</v>
      </c>
      <c r="AU347" s="137" t="str">
        <f t="shared" si="330"/>
        <v>9932110329</v>
      </c>
      <c r="AV347" s="137">
        <f t="shared" si="331"/>
        <v>7</v>
      </c>
      <c r="AW347" s="137" t="str">
        <f t="shared" si="332"/>
        <v>7732110329</v>
      </c>
      <c r="AX347" s="311" t="str">
        <f t="shared" si="342"/>
        <v>77532110330</v>
      </c>
      <c r="AY347" s="137">
        <v>0</v>
      </c>
      <c r="AZ347" s="137">
        <v>0</v>
      </c>
      <c r="BA347" s="43" t="str">
        <f t="shared" si="359"/>
        <v>2020-01-01</v>
      </c>
      <c r="BB347" s="130" t="str">
        <f t="shared" si="360"/>
        <v>2020-01-31</v>
      </c>
      <c r="BC347" s="148" t="s">
        <v>90</v>
      </c>
      <c r="BD347" s="131" t="str">
        <f t="shared" si="351"/>
        <v>a32110329</v>
      </c>
      <c r="BE347" s="143"/>
      <c r="BF347" s="143"/>
      <c r="BG347" s="140"/>
      <c r="BH347" s="149"/>
      <c r="BI347" s="149"/>
      <c r="BJ347" s="149"/>
      <c r="BK347" s="149"/>
      <c r="BL347" s="149"/>
      <c r="BM347" s="149"/>
      <c r="BN347" s="149"/>
      <c r="BO347" s="361" t="s">
        <v>159</v>
      </c>
      <c r="BP347" s="280">
        <v>37</v>
      </c>
      <c r="BQ347" s="265"/>
      <c r="BR347" s="281">
        <f>AF351*0.02</f>
        <v>500</v>
      </c>
      <c r="BS347" s="281">
        <f>BR347</f>
        <v>500</v>
      </c>
      <c r="BU347" s="357" t="str">
        <f t="shared" ca="1" si="335"/>
        <v>insert into x_t_invoice (TMP_ID,ID,DT, CLIENT_ID,EXTERNAL_ID,CONTRACT_ID,TOTAL_SUM,CURRENCY,DISCOUNT_TYPE,COMMISSION_TYPE,TYPE,LOYAL_CLIENTS,NDS,NDS_PCT,PERSON_ID) values (s_x_t_invoice.NEXTVAL, 32110329, date'2020-01-01',21210000062,'Б-32110329-1',1210000062,40000,'RUR',7,7,'y_invoice',0,1,20, 77532110330);insert into x_t_person (TMP_ID,ID) values (s_x_t_person.NEXTVAL, 77532110330);insert into x_t_act_internal(TMP_ID,ID,DT,CLIENT_ID,INVOICE_ID,HIDDEN,AMOUNT,EXTERNAL_ID,PAYMENT_TERM_DT,IS_LOYAL,TYPE) values (s_x_t_act_internal.NEXTVAL, 4321103291,date'2020-01-07',21210000062, 32110329    ,1,  40000  ,'43211032911',date'2020-02-01', 0,'generic');insert into x_t_act_trans(TMP_ID, ACT_ID, CONSUME_ID, AMOUNT, AMOUNT_NDS, AMOUNT_NSP, NETTING, COMMISSION_TYPE) values (s_x_t_act_trans.NEXTVAL, 4321103291,  5532110329, 40000, 6666.66666666666,  0,null, 7);insert into x_t_consume (TMP_ID, ID, PARENT_ORDER_ID) values (s_x_t_consume.NEXTVAL, 5532110329,  9932110329);insert into x_t_order(TMP_ID, ID, SERVICE_ID, SERVICE_ORDER_ID, CLIENT_ID) values (s_x_t_order.NEXTVAL, 9932110329,  7,  7732110329,  532110330 );insert into x_mv_oebs_receipts_2(TMP_ID, INVOICE_EID, SUM, DT, DOC_DATE, COMISS_DATE, PAYMENT_NUMBER, SOURCE_TYPE) values (s_x_mv_oebs_receipts_2.NEXTVAL, 'Б-32110329-1', 40000, date'2020-01-31',date'2020-01-31', null, '888532110330' ,'PAYCASH');insert into x_yt_ar_direct_domain_stats (ID,IS_GRAY,DOMAIN,IS_BLACKLIST,SERVICE_ID,COST,BILLING_EXPORT_ID,FROM_DT,TILL_DT,SERVICE_ORDER_ID) values(s_x_yt_ar_direct_domain_stats.NEXTVAL, 0, 'a32110329', 0,7,3330000000,7732110329,  date'2020-01-01',to_date('2020-01-31'||' '||'23:59:59','YYYY-MM-DD HH24:MI:SS'),7732110329);</v>
      </c>
    </row>
    <row r="348" spans="1:73" s="151" customFormat="1" x14ac:dyDescent="0.35">
      <c r="A348" s="127">
        <v>62</v>
      </c>
      <c r="B348" s="128"/>
      <c r="C348" s="129" t="str">
        <f t="shared" si="313"/>
        <v>1210000062</v>
      </c>
      <c r="D348" s="129" t="str">
        <f t="shared" si="314"/>
        <v>1210000062/20</v>
      </c>
      <c r="E348" s="130" t="str">
        <f t="shared" si="350"/>
        <v>2020-01-01</v>
      </c>
      <c r="F348" s="130" t="str">
        <f t="shared" si="315"/>
        <v>2021-01-01</v>
      </c>
      <c r="G348" s="131" t="str">
        <f t="shared" si="316"/>
        <v>21210000062</v>
      </c>
      <c r="H348" s="132">
        <f t="shared" si="337"/>
        <v>2</v>
      </c>
      <c r="I348" s="133">
        <v>3</v>
      </c>
      <c r="J348" s="134">
        <f t="shared" si="344"/>
        <v>32110330</v>
      </c>
      <c r="K348" s="129" t="str">
        <f t="shared" si="347"/>
        <v>Б-32110330-1</v>
      </c>
      <c r="L348" s="43" t="str">
        <f t="shared" si="317"/>
        <v>2020-01-01</v>
      </c>
      <c r="M348" s="129" t="s">
        <v>87</v>
      </c>
      <c r="N348" s="135">
        <f t="shared" si="339"/>
        <v>40000</v>
      </c>
      <c r="O348" s="129" t="s">
        <v>88</v>
      </c>
      <c r="P348" s="133">
        <v>1</v>
      </c>
      <c r="Q348" s="129">
        <v>20</v>
      </c>
      <c r="R348" s="219">
        <f t="shared" si="349"/>
        <v>7</v>
      </c>
      <c r="S348" s="219">
        <v>7</v>
      </c>
      <c r="T348" s="52" t="str">
        <f t="shared" si="352"/>
        <v>4321103301</v>
      </c>
      <c r="U348" s="137" t="str">
        <f t="shared" si="353"/>
        <v>43211033011</v>
      </c>
      <c r="V348" s="129">
        <v>1</v>
      </c>
      <c r="W348" s="130" t="str">
        <f t="shared" ca="1" si="354"/>
        <v>2020-01-04</v>
      </c>
      <c r="X348" s="138" t="str">
        <f t="shared" si="355"/>
        <v>2020-02-01</v>
      </c>
      <c r="Y348" s="139">
        <v>40000</v>
      </c>
      <c r="Z348" s="139">
        <f t="shared" si="361"/>
        <v>6666.6666666666642</v>
      </c>
      <c r="AA348" s="129">
        <v>0</v>
      </c>
      <c r="AB348" s="140" t="s">
        <v>89</v>
      </c>
      <c r="AC348" s="139">
        <f t="shared" si="322"/>
        <v>40000</v>
      </c>
      <c r="AD348" s="132">
        <v>0</v>
      </c>
      <c r="AE348" s="52">
        <f t="shared" si="345"/>
        <v>532110331</v>
      </c>
      <c r="AF348" s="141">
        <f t="shared" si="356"/>
        <v>33333.333333333336</v>
      </c>
      <c r="AG348" s="220"/>
      <c r="AH348" s="58">
        <f t="shared" si="357"/>
        <v>33333.333333333336</v>
      </c>
      <c r="AI348" s="60">
        <f t="shared" ref="AI348:AI351" si="362">Y348</f>
        <v>40000</v>
      </c>
      <c r="AJ348" s="49" t="str">
        <f t="shared" si="358"/>
        <v>2020-01-31</v>
      </c>
      <c r="AK348" s="143" t="str">
        <f t="shared" si="326"/>
        <v>888532110331</v>
      </c>
      <c r="AL348" s="132" t="str">
        <f t="shared" si="327"/>
        <v>12100000621</v>
      </c>
      <c r="AM348" s="144"/>
      <c r="AN348" s="144"/>
      <c r="AO348" s="132" t="s">
        <v>89</v>
      </c>
      <c r="AP348" s="145" t="s">
        <v>89</v>
      </c>
      <c r="AQ348" s="132"/>
      <c r="AR348" s="132"/>
      <c r="AS348" s="146" t="str">
        <f t="shared" si="328"/>
        <v>888532110331</v>
      </c>
      <c r="AT348" s="143" t="str">
        <f t="shared" si="329"/>
        <v>5532110330</v>
      </c>
      <c r="AU348" s="137" t="str">
        <f t="shared" si="330"/>
        <v>9932110330</v>
      </c>
      <c r="AV348" s="137">
        <f t="shared" si="331"/>
        <v>7</v>
      </c>
      <c r="AW348" s="137" t="str">
        <f t="shared" si="332"/>
        <v>7732110330</v>
      </c>
      <c r="AX348" s="311" t="str">
        <f t="shared" si="342"/>
        <v>77532110331</v>
      </c>
      <c r="AY348" s="137">
        <v>0</v>
      </c>
      <c r="AZ348" s="137">
        <v>0</v>
      </c>
      <c r="BA348" s="43" t="str">
        <f t="shared" si="359"/>
        <v>2020-01-01</v>
      </c>
      <c r="BB348" s="130" t="str">
        <f t="shared" si="360"/>
        <v>2020-01-31</v>
      </c>
      <c r="BC348" s="148" t="s">
        <v>90</v>
      </c>
      <c r="BD348" s="131" t="str">
        <f t="shared" si="351"/>
        <v>a32110330</v>
      </c>
      <c r="BE348" s="143"/>
      <c r="BF348" s="143"/>
      <c r="BG348" s="140"/>
      <c r="BH348" s="149"/>
      <c r="BI348" s="149"/>
      <c r="BJ348" s="149"/>
      <c r="BK348" s="149"/>
      <c r="BL348" s="149"/>
      <c r="BM348" s="149"/>
      <c r="BN348" s="149"/>
      <c r="BO348" s="361"/>
      <c r="BP348" s="229">
        <v>7</v>
      </c>
      <c r="BQ348" s="150" t="s">
        <v>152</v>
      </c>
      <c r="BR348" s="150" t="s">
        <v>152</v>
      </c>
      <c r="BS348" s="150">
        <f>BR344</f>
        <v>7916.6666666666679</v>
      </c>
      <c r="BT348" s="223"/>
      <c r="BU348" s="357" t="str">
        <f t="shared" ca="1" si="335"/>
        <v>insert into x_t_invoice (TMP_ID,ID,DT, CLIENT_ID,EXTERNAL_ID,CONTRACT_ID,TOTAL_SUM,CURRENCY,DISCOUNT_TYPE,COMMISSION_TYPE,TYPE,LOYAL_CLIENTS,NDS,NDS_PCT,PERSON_ID) values (s_x_t_invoice.NEXTVAL, 32110330, date'2020-01-01',21210000062,'Б-32110330-1',1210000062,40000,'RUR',7,7,'y_invoice',0,1,20, 77532110331);insert into x_t_person (TMP_ID,ID) values (s_x_t_person.NEXTVAL, 77532110331);insert into x_t_act_internal(TMP_ID,ID,DT,CLIENT_ID,INVOICE_ID,HIDDEN,AMOUNT,EXTERNAL_ID,PAYMENT_TERM_DT,IS_LOYAL,TYPE) values (s_x_t_act_internal.NEXTVAL, 4321103301,date'2020-01-04',21210000062, 32110330    ,1,  40000  ,'43211033011',date'2020-02-01', 0,'generic');insert into x_t_act_trans(TMP_ID, ACT_ID, CONSUME_ID, AMOUNT, AMOUNT_NDS, AMOUNT_NSP, NETTING, COMMISSION_TYPE) values (s_x_t_act_trans.NEXTVAL, 4321103301,  5532110330, 40000, 6666.66666666666,  0,null, 7);insert into x_t_consume (TMP_ID, ID, PARENT_ORDER_ID) values (s_x_t_consume.NEXTVAL, 5532110330,  9932110330);insert into x_t_order(TMP_ID, ID, SERVICE_ID, SERVICE_ORDER_ID, CLIENT_ID) values (s_x_t_order.NEXTVAL, 9932110330,  7,  7732110330,  532110331 );insert into x_mv_oebs_receipts_2(TMP_ID, INVOICE_EID, SUM, DT, DOC_DATE, COMISS_DATE, PAYMENT_NUMBER, SOURCE_TYPE) values (s_x_mv_oebs_receipts_2.NEXTVAL, 'Б-32110330-1', 40000, date'2020-01-31',date'2020-01-31', null, '888532110331' ,'PAYCASH');insert into x_yt_ar_direct_domain_stats (ID,IS_GRAY,DOMAIN,IS_BLACKLIST,SERVICE_ID,COST,BILLING_EXPORT_ID,FROM_DT,TILL_DT,SERVICE_ORDER_ID) values(s_x_yt_ar_direct_domain_stats.NEXTVAL, 0, 'a32110330', 0,7,3330000000,7732110330,  date'2020-01-01',to_date('2020-01-31'||' '||'23:59:59','YYYY-MM-DD HH24:MI:SS'),7732110330);</v>
      </c>
    </row>
    <row r="349" spans="1:73" s="151" customFormat="1" ht="15" thickBot="1" x14ac:dyDescent="0.4">
      <c r="A349" s="127">
        <v>62</v>
      </c>
      <c r="B349" s="128"/>
      <c r="C349" s="129" t="str">
        <f t="shared" si="313"/>
        <v>1210000062</v>
      </c>
      <c r="D349" s="129" t="str">
        <f t="shared" si="314"/>
        <v>1210000062/20</v>
      </c>
      <c r="E349" s="130" t="str">
        <f t="shared" si="350"/>
        <v>2020-01-01</v>
      </c>
      <c r="F349" s="130" t="str">
        <f t="shared" si="315"/>
        <v>2021-01-01</v>
      </c>
      <c r="G349" s="131" t="str">
        <f t="shared" si="316"/>
        <v>21210000062</v>
      </c>
      <c r="H349" s="132">
        <f t="shared" si="337"/>
        <v>2</v>
      </c>
      <c r="I349" s="133">
        <v>3</v>
      </c>
      <c r="J349" s="134">
        <f t="shared" si="344"/>
        <v>32110331</v>
      </c>
      <c r="K349" s="129" t="str">
        <f t="shared" si="347"/>
        <v>Б-32110331-1</v>
      </c>
      <c r="L349" s="43" t="str">
        <f t="shared" si="317"/>
        <v>2020-01-01</v>
      </c>
      <c r="M349" s="129" t="s">
        <v>87</v>
      </c>
      <c r="N349" s="135">
        <f t="shared" si="339"/>
        <v>40000</v>
      </c>
      <c r="O349" s="129" t="s">
        <v>88</v>
      </c>
      <c r="P349" s="133">
        <v>1</v>
      </c>
      <c r="Q349" s="129">
        <v>20</v>
      </c>
      <c r="R349" s="219">
        <f t="shared" si="349"/>
        <v>7</v>
      </c>
      <c r="S349" s="219">
        <v>7</v>
      </c>
      <c r="T349" s="52" t="str">
        <f t="shared" si="352"/>
        <v>4321103311</v>
      </c>
      <c r="U349" s="137" t="str">
        <f t="shared" si="353"/>
        <v>43211033111</v>
      </c>
      <c r="V349" s="129">
        <v>1</v>
      </c>
      <c r="W349" s="130" t="str">
        <f t="shared" ca="1" si="354"/>
        <v>2020-01-06</v>
      </c>
      <c r="X349" s="138" t="str">
        <f t="shared" si="355"/>
        <v>2020-02-01</v>
      </c>
      <c r="Y349" s="139">
        <v>40000</v>
      </c>
      <c r="Z349" s="139">
        <f t="shared" si="361"/>
        <v>6666.6666666666642</v>
      </c>
      <c r="AA349" s="129">
        <v>0</v>
      </c>
      <c r="AB349" s="140" t="s">
        <v>89</v>
      </c>
      <c r="AC349" s="139">
        <f t="shared" si="322"/>
        <v>40000</v>
      </c>
      <c r="AD349" s="132">
        <v>0</v>
      </c>
      <c r="AE349" s="52">
        <f t="shared" si="345"/>
        <v>532110332</v>
      </c>
      <c r="AF349" s="141">
        <f t="shared" si="356"/>
        <v>33333.333333333336</v>
      </c>
      <c r="AG349" s="220"/>
      <c r="AH349" s="58">
        <f t="shared" si="357"/>
        <v>33333.333333333336</v>
      </c>
      <c r="AI349" s="60">
        <f t="shared" si="362"/>
        <v>40000</v>
      </c>
      <c r="AJ349" s="49" t="str">
        <f t="shared" si="358"/>
        <v>2020-01-31</v>
      </c>
      <c r="AK349" s="143" t="str">
        <f t="shared" si="326"/>
        <v>888532110332</v>
      </c>
      <c r="AL349" s="132" t="str">
        <f t="shared" si="327"/>
        <v>12100000621</v>
      </c>
      <c r="AM349" s="144"/>
      <c r="AN349" s="144"/>
      <c r="AO349" s="132" t="s">
        <v>89</v>
      </c>
      <c r="AP349" s="145" t="s">
        <v>89</v>
      </c>
      <c r="AQ349" s="132"/>
      <c r="AR349" s="132"/>
      <c r="AS349" s="146" t="str">
        <f t="shared" si="328"/>
        <v>888532110332</v>
      </c>
      <c r="AT349" s="143" t="str">
        <f t="shared" si="329"/>
        <v>5532110331</v>
      </c>
      <c r="AU349" s="137" t="str">
        <f t="shared" si="330"/>
        <v>9932110331</v>
      </c>
      <c r="AV349" s="137">
        <f t="shared" si="331"/>
        <v>7</v>
      </c>
      <c r="AW349" s="137" t="str">
        <f t="shared" si="332"/>
        <v>7732110331</v>
      </c>
      <c r="AX349" s="311" t="str">
        <f t="shared" si="342"/>
        <v>77532110332</v>
      </c>
      <c r="AY349" s="137">
        <v>0</v>
      </c>
      <c r="AZ349" s="137">
        <v>0</v>
      </c>
      <c r="BA349" s="43" t="str">
        <f t="shared" si="359"/>
        <v>2020-01-01</v>
      </c>
      <c r="BB349" s="130" t="str">
        <f t="shared" si="360"/>
        <v>2020-01-31</v>
      </c>
      <c r="BC349" s="148" t="s">
        <v>90</v>
      </c>
      <c r="BD349" s="131" t="str">
        <f t="shared" si="351"/>
        <v>a32110331</v>
      </c>
      <c r="BE349" s="143"/>
      <c r="BF349" s="143"/>
      <c r="BG349" s="140"/>
      <c r="BH349" s="174"/>
      <c r="BI349" s="174"/>
      <c r="BJ349" s="174"/>
      <c r="BK349" s="174"/>
      <c r="BL349" s="149"/>
      <c r="BM349" s="149"/>
      <c r="BN349" s="149"/>
      <c r="BO349" s="233">
        <f>SUM(AF344:AF351)</f>
        <v>200000</v>
      </c>
      <c r="BP349" s="361">
        <v>7</v>
      </c>
      <c r="BQ349" s="150"/>
      <c r="BR349" s="150">
        <f>SUM(AF344:AF349)*0.02</f>
        <v>3166.666666666667</v>
      </c>
      <c r="BS349" s="150">
        <f>BR349</f>
        <v>3166.666666666667</v>
      </c>
      <c r="BT349" s="223"/>
      <c r="BU349" s="357" t="str">
        <f t="shared" ca="1" si="335"/>
        <v>insert into x_t_invoice (TMP_ID,ID,DT, CLIENT_ID,EXTERNAL_ID,CONTRACT_ID,TOTAL_SUM,CURRENCY,DISCOUNT_TYPE,COMMISSION_TYPE,TYPE,LOYAL_CLIENTS,NDS,NDS_PCT,PERSON_ID) values (s_x_t_invoice.NEXTVAL, 32110331, date'2020-01-01',21210000062,'Б-32110331-1',1210000062,40000,'RUR',7,7,'y_invoice',0,1,20, 77532110332);insert into x_t_person (TMP_ID,ID) values (s_x_t_person.NEXTVAL, 77532110332);insert into x_t_act_internal(TMP_ID,ID,DT,CLIENT_ID,INVOICE_ID,HIDDEN,AMOUNT,EXTERNAL_ID,PAYMENT_TERM_DT,IS_LOYAL,TYPE) values (s_x_t_act_internal.NEXTVAL, 4321103311,date'2020-01-06',21210000062, 32110331    ,1,  40000  ,'43211033111',date'2020-02-01', 0,'generic');insert into x_t_act_trans(TMP_ID, ACT_ID, CONSUME_ID, AMOUNT, AMOUNT_NDS, AMOUNT_NSP, NETTING, COMMISSION_TYPE) values (s_x_t_act_trans.NEXTVAL, 4321103311,  5532110331, 40000, 6666.66666666666,  0,null, 7);insert into x_t_consume (TMP_ID, ID, PARENT_ORDER_ID) values (s_x_t_consume.NEXTVAL, 5532110331,  9932110331);insert into x_t_order(TMP_ID, ID, SERVICE_ID, SERVICE_ORDER_ID, CLIENT_ID) values (s_x_t_order.NEXTVAL, 9932110331,  7,  7732110331,  532110332 );insert into x_mv_oebs_receipts_2(TMP_ID, INVOICE_EID, SUM, DT, DOC_DATE, COMISS_DATE, PAYMENT_NUMBER, SOURCE_TYPE) values (s_x_mv_oebs_receipts_2.NEXTVAL, 'Б-32110331-1', 40000, date'2020-01-31',date'2020-01-31', null, '888532110332' ,'PAYCASH');insert into x_yt_ar_direct_domain_stats (ID,IS_GRAY,DOMAIN,IS_BLACKLIST,SERVICE_ID,COST,BILLING_EXPORT_ID,FROM_DT,TILL_DT,SERVICE_ORDER_ID) values(s_x_yt_ar_direct_domain_stats.NEXTVAL, 0, 'a32110331', 0,7,3330000000,7732110331,  date'2020-01-01',to_date('2020-01-31'||' '||'23:59:59','YYYY-MM-DD HH24:MI:SS'),7732110331);</v>
      </c>
    </row>
    <row r="350" spans="1:73" s="151" customFormat="1" x14ac:dyDescent="0.35">
      <c r="A350" s="127">
        <v>62</v>
      </c>
      <c r="B350" s="128"/>
      <c r="C350" s="129" t="str">
        <f t="shared" si="313"/>
        <v>1210000062</v>
      </c>
      <c r="D350" s="129" t="str">
        <f t="shared" si="314"/>
        <v>1210000062/20</v>
      </c>
      <c r="E350" s="130" t="str">
        <f t="shared" si="350"/>
        <v>2020-01-01</v>
      </c>
      <c r="F350" s="130" t="str">
        <f t="shared" si="315"/>
        <v>2021-01-01</v>
      </c>
      <c r="G350" s="131" t="str">
        <f t="shared" si="316"/>
        <v>21210000062</v>
      </c>
      <c r="H350" s="132">
        <f t="shared" si="337"/>
        <v>2</v>
      </c>
      <c r="I350" s="133">
        <v>3</v>
      </c>
      <c r="J350" s="134">
        <f t="shared" si="344"/>
        <v>32110332</v>
      </c>
      <c r="K350" s="129" t="str">
        <f t="shared" si="347"/>
        <v>Б-32110332-1</v>
      </c>
      <c r="L350" s="43" t="str">
        <f t="shared" si="317"/>
        <v>2020-01-01</v>
      </c>
      <c r="M350" s="129" t="s">
        <v>87</v>
      </c>
      <c r="N350" s="135">
        <f t="shared" si="339"/>
        <v>20000</v>
      </c>
      <c r="O350" s="129" t="s">
        <v>88</v>
      </c>
      <c r="P350" s="133">
        <v>1</v>
      </c>
      <c r="Q350" s="129">
        <v>20</v>
      </c>
      <c r="R350" s="224">
        <v>1</v>
      </c>
      <c r="S350" s="224">
        <v>1</v>
      </c>
      <c r="T350" s="52" t="str">
        <f t="shared" si="352"/>
        <v>4321103321</v>
      </c>
      <c r="U350" s="137" t="str">
        <f t="shared" si="353"/>
        <v>43211033211</v>
      </c>
      <c r="V350" s="129">
        <v>1</v>
      </c>
      <c r="W350" s="130" t="str">
        <f t="shared" ca="1" si="354"/>
        <v>2020-01-06</v>
      </c>
      <c r="X350" s="138" t="str">
        <f t="shared" si="355"/>
        <v>2020-02-01</v>
      </c>
      <c r="Y350" s="139">
        <v>20000</v>
      </c>
      <c r="Z350" s="139">
        <f t="shared" si="361"/>
        <v>3333.3333333333321</v>
      </c>
      <c r="AA350" s="129">
        <v>0</v>
      </c>
      <c r="AB350" s="140" t="s">
        <v>89</v>
      </c>
      <c r="AC350" s="139">
        <f t="shared" si="322"/>
        <v>20000</v>
      </c>
      <c r="AD350" s="132">
        <v>0</v>
      </c>
      <c r="AE350" s="52">
        <f t="shared" si="345"/>
        <v>532110333</v>
      </c>
      <c r="AF350" s="141">
        <f t="shared" si="356"/>
        <v>16666.666666666668</v>
      </c>
      <c r="AG350" s="220"/>
      <c r="AH350" s="58">
        <f t="shared" si="357"/>
        <v>16666.666666666668</v>
      </c>
      <c r="AI350" s="60">
        <f t="shared" si="362"/>
        <v>20000</v>
      </c>
      <c r="AJ350" s="49" t="str">
        <f t="shared" si="358"/>
        <v>2020-01-31</v>
      </c>
      <c r="AK350" s="143" t="str">
        <f t="shared" si="326"/>
        <v>888532110333</v>
      </c>
      <c r="AL350" s="132" t="str">
        <f t="shared" si="327"/>
        <v>12100000621</v>
      </c>
      <c r="AM350" s="144"/>
      <c r="AN350" s="144"/>
      <c r="AO350" s="132" t="s">
        <v>89</v>
      </c>
      <c r="AP350" s="145" t="s">
        <v>89</v>
      </c>
      <c r="AQ350" s="132"/>
      <c r="AR350" s="132"/>
      <c r="AS350" s="146" t="str">
        <f t="shared" si="328"/>
        <v>888532110333</v>
      </c>
      <c r="AT350" s="143" t="str">
        <f t="shared" si="329"/>
        <v>5532110332</v>
      </c>
      <c r="AU350" s="137" t="str">
        <f t="shared" si="330"/>
        <v>9932110332</v>
      </c>
      <c r="AV350" s="137">
        <f t="shared" si="331"/>
        <v>1</v>
      </c>
      <c r="AW350" s="137" t="str">
        <f t="shared" si="332"/>
        <v>7732110332</v>
      </c>
      <c r="AX350" s="311" t="str">
        <f t="shared" si="342"/>
        <v>77532110333</v>
      </c>
      <c r="AY350" s="137">
        <v>0</v>
      </c>
      <c r="AZ350" s="137">
        <v>0</v>
      </c>
      <c r="BA350" s="43" t="str">
        <f t="shared" si="359"/>
        <v>2020-01-01</v>
      </c>
      <c r="BB350" s="130" t="str">
        <f t="shared" si="360"/>
        <v>2020-01-31</v>
      </c>
      <c r="BC350" s="148" t="s">
        <v>90</v>
      </c>
      <c r="BD350" s="131" t="str">
        <f t="shared" si="351"/>
        <v>a32110332</v>
      </c>
      <c r="BE350" s="143"/>
      <c r="BF350" s="143"/>
      <c r="BG350" s="140"/>
      <c r="BH350" s="149"/>
      <c r="BI350" s="149"/>
      <c r="BJ350" s="149"/>
      <c r="BK350" s="149"/>
      <c r="BL350" s="149"/>
      <c r="BM350" s="149"/>
      <c r="BN350" s="149"/>
      <c r="BO350" s="232"/>
      <c r="BP350" s="229"/>
      <c r="BQ350" s="150"/>
      <c r="BR350" s="150"/>
      <c r="BS350" s="150"/>
      <c r="BU350" s="357" t="str">
        <f t="shared" ca="1" si="335"/>
        <v>insert into x_t_invoice (TMP_ID,ID,DT, CLIENT_ID,EXTERNAL_ID,CONTRACT_ID,TOTAL_SUM,CURRENCY,DISCOUNT_TYPE,COMMISSION_TYPE,TYPE,LOYAL_CLIENTS,NDS,NDS_PCT,PERSON_ID) values (s_x_t_invoice.NEXTVAL, 32110332, date'2020-01-01',21210000062,'Б-32110332-1',1210000062,20000,'RUR',1,1,'y_invoice',0,1,20, 77532110333);insert into x_t_person (TMP_ID,ID) values (s_x_t_person.NEXTVAL, 77532110333);insert into x_t_act_internal(TMP_ID,ID,DT,CLIENT_ID,INVOICE_ID,HIDDEN,AMOUNT,EXTERNAL_ID,PAYMENT_TERM_DT,IS_LOYAL,TYPE) values (s_x_t_act_internal.NEXTVAL, 4321103321,date'2020-01-06',21210000062, 32110332    ,1,  20000  ,'43211033211',date'2020-02-01', 0,'generic');insert into x_t_act_trans(TMP_ID, ACT_ID, CONSUME_ID, AMOUNT, AMOUNT_NDS, AMOUNT_NSP, NETTING, COMMISSION_TYPE) values (s_x_t_act_trans.NEXTVAL, 4321103321,  5532110332, 20000, 3333.33333333333,  0,null, 1);insert into x_t_consume (TMP_ID, ID, PARENT_ORDER_ID) values (s_x_t_consume.NEXTVAL, 5532110332,  9932110332);insert into x_t_order(TMP_ID, ID, SERVICE_ID, SERVICE_ORDER_ID, CLIENT_ID) values (s_x_t_order.NEXTVAL, 9932110332,  1,  7732110332,  532110333 );insert into x_mv_oebs_receipts_2(TMP_ID, INVOICE_EID, SUM, DT, DOC_DATE, COMISS_DATE, PAYMENT_NUMBER, SOURCE_TYPE) values (s_x_mv_oebs_receipts_2.NEXTVAL, 'Б-32110332-1', 20000, date'2020-01-31',date'2020-01-31', null, '888532110333' ,'PAYCASH');insert into x_yt_ar_direct_domain_stats (ID,IS_GRAY,DOMAIN,IS_BLACKLIST,SERVICE_ID,COST,BILLING_EXPORT_ID,FROM_DT,TILL_DT,SERVICE_ORDER_ID) values(s_x_yt_ar_direct_domain_stats.NEXTVAL, 0, 'a32110332', 0,1,3330000000,7732110332,  date'2020-01-01',to_date('2020-01-31'||' '||'23:59:59','YYYY-MM-DD HH24:MI:SS'),7732110332);</v>
      </c>
    </row>
    <row r="351" spans="1:73" s="177" customFormat="1" ht="15" thickBot="1" x14ac:dyDescent="0.4">
      <c r="A351" s="152">
        <v>62</v>
      </c>
      <c r="B351" s="153"/>
      <c r="C351" s="154" t="str">
        <f t="shared" si="313"/>
        <v>1210000062</v>
      </c>
      <c r="D351" s="154" t="str">
        <f t="shared" si="314"/>
        <v>1210000062/20</v>
      </c>
      <c r="E351" s="155" t="str">
        <f t="shared" si="350"/>
        <v>2020-01-01</v>
      </c>
      <c r="F351" s="155" t="str">
        <f t="shared" si="315"/>
        <v>2021-01-01</v>
      </c>
      <c r="G351" s="156" t="str">
        <f t="shared" si="316"/>
        <v>21210000062</v>
      </c>
      <c r="H351" s="157">
        <f t="shared" si="337"/>
        <v>2</v>
      </c>
      <c r="I351" s="158">
        <v>3</v>
      </c>
      <c r="J351" s="159">
        <f t="shared" si="344"/>
        <v>32110333</v>
      </c>
      <c r="K351" s="154" t="str">
        <f t="shared" si="347"/>
        <v>Б-32110333-1</v>
      </c>
      <c r="L351" s="77" t="str">
        <f t="shared" si="317"/>
        <v>2020-01-01</v>
      </c>
      <c r="M351" s="154" t="s">
        <v>87</v>
      </c>
      <c r="N351" s="160">
        <f t="shared" si="339"/>
        <v>30000</v>
      </c>
      <c r="O351" s="154" t="s">
        <v>88</v>
      </c>
      <c r="P351" s="158">
        <v>1</v>
      </c>
      <c r="Q351" s="154">
        <v>20</v>
      </c>
      <c r="R351" s="159">
        <v>37</v>
      </c>
      <c r="S351" s="159">
        <v>37</v>
      </c>
      <c r="T351" s="81" t="str">
        <f t="shared" si="352"/>
        <v>4321103331</v>
      </c>
      <c r="U351" s="171" t="str">
        <f t="shared" si="353"/>
        <v>43211033311</v>
      </c>
      <c r="V351" s="154">
        <v>1</v>
      </c>
      <c r="W351" s="155" t="str">
        <f t="shared" ca="1" si="354"/>
        <v>2020-01-03</v>
      </c>
      <c r="X351" s="225" t="str">
        <f t="shared" si="355"/>
        <v>2020-02-01</v>
      </c>
      <c r="Y351" s="226">
        <v>30000</v>
      </c>
      <c r="Z351" s="226">
        <f t="shared" si="361"/>
        <v>5000</v>
      </c>
      <c r="AA351" s="154">
        <v>0</v>
      </c>
      <c r="AB351" s="163" t="s">
        <v>89</v>
      </c>
      <c r="AC351" s="226">
        <f t="shared" si="322"/>
        <v>30000</v>
      </c>
      <c r="AD351" s="157">
        <v>0</v>
      </c>
      <c r="AE351" s="81">
        <f t="shared" si="345"/>
        <v>532110334</v>
      </c>
      <c r="AF351" s="165">
        <f t="shared" si="356"/>
        <v>25000</v>
      </c>
      <c r="AG351" s="227"/>
      <c r="AH351" s="91">
        <f t="shared" si="357"/>
        <v>25000</v>
      </c>
      <c r="AI351" s="93">
        <f t="shared" si="362"/>
        <v>30000</v>
      </c>
      <c r="AJ351" s="83" t="str">
        <f t="shared" si="358"/>
        <v>2020-01-31</v>
      </c>
      <c r="AK351" s="167" t="str">
        <f t="shared" si="326"/>
        <v>888532110334</v>
      </c>
      <c r="AL351" s="157" t="str">
        <f t="shared" si="327"/>
        <v>12100000621</v>
      </c>
      <c r="AM351" s="168"/>
      <c r="AN351" s="168"/>
      <c r="AO351" s="157" t="s">
        <v>89</v>
      </c>
      <c r="AP351" s="169" t="s">
        <v>89</v>
      </c>
      <c r="AQ351" s="157"/>
      <c r="AR351" s="157"/>
      <c r="AS351" s="170" t="str">
        <f t="shared" si="328"/>
        <v>888532110334</v>
      </c>
      <c r="AT351" s="167" t="str">
        <f t="shared" si="329"/>
        <v>5532110333</v>
      </c>
      <c r="AU351" s="171" t="str">
        <f t="shared" si="330"/>
        <v>9932110333</v>
      </c>
      <c r="AV351" s="171">
        <f t="shared" si="331"/>
        <v>37</v>
      </c>
      <c r="AW351" s="171" t="str">
        <f t="shared" si="332"/>
        <v>7732110333</v>
      </c>
      <c r="AX351" s="312" t="str">
        <f t="shared" si="342"/>
        <v>77532110334</v>
      </c>
      <c r="AY351" s="171">
        <v>0</v>
      </c>
      <c r="AZ351" s="171">
        <v>0</v>
      </c>
      <c r="BA351" s="77" t="str">
        <f t="shared" si="359"/>
        <v>2020-01-01</v>
      </c>
      <c r="BB351" s="155" t="str">
        <f t="shared" si="360"/>
        <v>2020-01-31</v>
      </c>
      <c r="BC351" s="173" t="s">
        <v>90</v>
      </c>
      <c r="BD351" s="156" t="str">
        <f t="shared" si="351"/>
        <v>a32110333</v>
      </c>
      <c r="BE351" s="167"/>
      <c r="BF351" s="167"/>
      <c r="BG351" s="163"/>
      <c r="BH351" s="174"/>
      <c r="BI351" s="174"/>
      <c r="BJ351" s="174"/>
      <c r="BK351" s="174"/>
      <c r="BL351" s="174"/>
      <c r="BM351" s="174"/>
      <c r="BN351" s="174"/>
      <c r="BO351" s="228"/>
      <c r="BP351" s="364"/>
      <c r="BU351" s="358" t="str">
        <f t="shared" ca="1" si="335"/>
        <v>insert into x_t_invoice (TMP_ID,ID,DT, CLIENT_ID,EXTERNAL_ID,CONTRACT_ID,TOTAL_SUM,CURRENCY,DISCOUNT_TYPE,COMMISSION_TYPE,TYPE,LOYAL_CLIENTS,NDS,NDS_PCT,PERSON_ID) values (s_x_t_invoice.NEXTVAL, 32110333, date'2020-01-01',21210000062,'Б-32110333-1',1210000062,30000,'RUR',37,37,'y_invoice',0,1,20, 77532110334);insert into x_t_person (TMP_ID,ID) values (s_x_t_person.NEXTVAL, 77532110334);insert into x_t_act_internal(TMP_ID,ID,DT,CLIENT_ID,INVOICE_ID,HIDDEN,AMOUNT,EXTERNAL_ID,PAYMENT_TERM_DT,IS_LOYAL,TYPE) values (s_x_t_act_internal.NEXTVAL, 4321103331,date'2020-01-03',21210000062, 32110333    ,1,  30000  ,'43211033311',date'2020-02-01', 0,'generic');insert into x_t_act_trans(TMP_ID, ACT_ID, CONSUME_ID, AMOUNT, AMOUNT_NDS, AMOUNT_NSP, NETTING, COMMISSION_TYPE) values (s_x_t_act_trans.NEXTVAL, 4321103331,  5532110333, 30000, 5000,  0,null, 37);insert into x_t_consume (TMP_ID, ID, PARENT_ORDER_ID) values (s_x_t_consume.NEXTVAL, 5532110333,  9932110333);insert into x_t_order(TMP_ID, ID, SERVICE_ID, SERVICE_ORDER_ID, CLIENT_ID) values (s_x_t_order.NEXTVAL, 9932110333,  37,  7732110333,  532110334 );insert into x_mv_oebs_receipts_2(TMP_ID, INVOICE_EID, SUM, DT, DOC_DATE, COMISS_DATE, PAYMENT_NUMBER, SOURCE_TYPE) values (s_x_mv_oebs_receipts_2.NEXTVAL, 'Б-32110333-1', 30000, date'2020-01-31',date'2020-01-31', null, '888532110334' ,'PAYCASH');insert into x_yt_ar_direct_domain_stats (ID,IS_GRAY,DOMAIN,IS_BLACKLIST,SERVICE_ID,COST,BILLING_EXPORT_ID,FROM_DT,TILL_DT,SERVICE_ORDER_ID) values(s_x_yt_ar_direct_domain_stats.NEXTVAL, 0, 'a32110333', 0,37,3330000000,7732110333,  date'2020-01-01',to_date('2020-01-31'||' '||'23:59:59','YYYY-MM-DD HH24:MI:SS'),7732110333);</v>
      </c>
    </row>
    <row r="352" spans="1:73" ht="21" x14ac:dyDescent="0.5">
      <c r="A352" s="237" t="s">
        <v>206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365"/>
      <c r="BP352" s="365"/>
    </row>
    <row r="353" spans="1:73" s="67" customFormat="1" x14ac:dyDescent="0.35">
      <c r="A353" s="40">
        <v>63</v>
      </c>
      <c r="B353" s="41"/>
      <c r="C353" s="42" t="str">
        <f t="shared" ref="C353:C391" si="363">$H$2&amp;$C$2&amp;$D$2&amp;"00000"&amp;A353</f>
        <v>1210000063</v>
      </c>
      <c r="D353" s="42" t="str">
        <f t="shared" ref="D353:D391" si="364">C353&amp;"/"&amp;MID(YEAR($F$2),3,2)</f>
        <v>1210000063/20</v>
      </c>
      <c r="E353" s="43" t="str">
        <f>TEXT(DATE(YEAR($F$2),MONTH($F$2),1),"ГГГГ-ММ-ДД")</f>
        <v>2020-01-01</v>
      </c>
      <c r="F353" s="43" t="str">
        <f t="shared" ref="F353:F391" si="365">TEXT(DATE(YEAR($F$2)+1,MONTH($F$2),1),"ГГГГ-ММ-ДД")</f>
        <v>2021-01-01</v>
      </c>
      <c r="G353" s="44" t="str">
        <f t="shared" ref="G353:G391" si="366">$I$2&amp;C353</f>
        <v>21210000063</v>
      </c>
      <c r="H353" s="45">
        <f>$C$2</f>
        <v>2</v>
      </c>
      <c r="I353" s="46">
        <v>3</v>
      </c>
      <c r="J353" s="52">
        <f>J351+1</f>
        <v>32110334</v>
      </c>
      <c r="K353" s="48" t="str">
        <f>"Б-"&amp;J353&amp;"-1"</f>
        <v>Б-32110334-1</v>
      </c>
      <c r="L353" s="49" t="str">
        <f t="shared" ref="L353:L391" si="367">TEXT(DATE(YEAR($F$2),MONTH($F$2),1),"ГГГГ-ММ-ДД")</f>
        <v>2020-01-01</v>
      </c>
      <c r="M353" s="48" t="s">
        <v>87</v>
      </c>
      <c r="N353" s="50">
        <f>Y353</f>
        <v>20000</v>
      </c>
      <c r="O353" s="48" t="s">
        <v>88</v>
      </c>
      <c r="P353" s="46">
        <v>1</v>
      </c>
      <c r="Q353" s="48">
        <v>20</v>
      </c>
      <c r="R353" s="51">
        <f t="shared" ref="R353:R364" si="368">S353</f>
        <v>7</v>
      </c>
      <c r="S353" s="51">
        <v>7</v>
      </c>
      <c r="T353" s="52" t="str">
        <f t="shared" ref="T353:T391" si="369">$K$2&amp;J353&amp;"1"</f>
        <v>4321103341</v>
      </c>
      <c r="U353" s="53" t="str">
        <f>T353&amp;1</f>
        <v>43211033411</v>
      </c>
      <c r="V353" s="48">
        <v>1</v>
      </c>
      <c r="W353" s="49" t="str">
        <f t="shared" ref="W353:W391" ca="1" si="370">TEXT(DATE(YEAR($F$2),MONTH($F$2),RANDBETWEEN(1,9)),"ГГГГ-ММ-ДД")</f>
        <v>2020-01-08</v>
      </c>
      <c r="X353" s="48"/>
      <c r="Y353" s="54">
        <v>20000</v>
      </c>
      <c r="Z353" s="54">
        <f t="shared" ref="Z353:Z391" si="371">Y353-(Y353/1.2)</f>
        <v>3333.3333333333321</v>
      </c>
      <c r="AA353" s="48">
        <v>0</v>
      </c>
      <c r="AB353" s="55" t="s">
        <v>89</v>
      </c>
      <c r="AC353" s="54">
        <f t="shared" ref="AC353:AC391" si="372">N353</f>
        <v>20000</v>
      </c>
      <c r="AD353" s="56">
        <v>0</v>
      </c>
      <c r="AE353" s="52">
        <f>AE351+1</f>
        <v>532110335</v>
      </c>
      <c r="AF353" s="58">
        <f t="shared" ref="AF353:AF391" si="373">Y353-Z353</f>
        <v>16666.666666666668</v>
      </c>
      <c r="AG353" s="59"/>
      <c r="AH353" s="58">
        <f>AI353/(1+Q353/100)</f>
        <v>16666.666666666668</v>
      </c>
      <c r="AI353" s="60">
        <f t="shared" ref="AI353:AI391" si="374">Y353</f>
        <v>20000</v>
      </c>
      <c r="AJ353" s="49" t="str">
        <f t="shared" ref="AJ353:AJ391" si="375">TEXT(DATE(YEAR($F$2),MONTH($F$2)+1,0),"ГГГГ-ММ-ДД")</f>
        <v>2020-01-31</v>
      </c>
      <c r="AK353" s="61" t="str">
        <f t="shared" ref="AK353:AK391" si="376">"888"&amp;AE353</f>
        <v>888532110335</v>
      </c>
      <c r="AL353" s="56" t="str">
        <f t="shared" ref="AL353:AL391" si="377">C353&amp;1</f>
        <v>12100000631</v>
      </c>
      <c r="AM353" s="62"/>
      <c r="AN353" s="62"/>
      <c r="AO353" s="56" t="s">
        <v>89</v>
      </c>
      <c r="AP353" s="56" t="s">
        <v>89</v>
      </c>
      <c r="AQ353" s="56"/>
      <c r="AR353" s="56"/>
      <c r="AS353" s="63" t="str">
        <f t="shared" ref="AS353:AS391" si="378">AK353</f>
        <v>888532110335</v>
      </c>
      <c r="AT353" s="61" t="str">
        <f t="shared" ref="AT353:AT391" si="379">"55"&amp;J353</f>
        <v>5532110334</v>
      </c>
      <c r="AU353" s="53" t="str">
        <f t="shared" ref="AU353:AU391" si="380">"99"&amp;J353</f>
        <v>9932110334</v>
      </c>
      <c r="AV353" s="53">
        <f t="shared" ref="AV353:AV391" si="381">S353</f>
        <v>7</v>
      </c>
      <c r="AW353" s="53" t="str">
        <f t="shared" ref="AW353:AW391" si="382">"77"&amp;J353</f>
        <v>7732110334</v>
      </c>
      <c r="AX353" s="53" t="str">
        <f>"77"&amp;AE353</f>
        <v>77532110335</v>
      </c>
      <c r="AY353" s="53">
        <v>0</v>
      </c>
      <c r="AZ353" s="53">
        <v>0</v>
      </c>
      <c r="BA353" s="49" t="str">
        <f t="shared" ref="BA353:BA391" si="383">TEXT(DATE(YEAR($F$2),MONTH($F$2),1),"ГГГГ-ММ-ДД")</f>
        <v>2020-01-01</v>
      </c>
      <c r="BB353" s="49" t="str">
        <f t="shared" ref="BB353:BB391" si="384">TEXT(DATE(YEAR($F$2),MONTH($F$2)+1,0),"ГГГГ-ММ-ДД")</f>
        <v>2020-01-31</v>
      </c>
      <c r="BC353" s="64" t="s">
        <v>90</v>
      </c>
      <c r="BD353" s="65" t="str">
        <f>"a"&amp;J353</f>
        <v>a32110334</v>
      </c>
      <c r="BE353" s="112" t="str">
        <f>TEXT(DATE(YEAR($F$2),MONTH($F$2),1),"ГГГГ-ММ-ДД")</f>
        <v>2020-01-01</v>
      </c>
      <c r="BF353" s="112" t="str">
        <f t="shared" ref="BF353" si="385">TEXT(DATE(YEAR($F$2),MONTH($F$2)+1,0),"ГГГГ-ММ-ДД")</f>
        <v>2020-01-31</v>
      </c>
      <c r="BG353" s="55"/>
      <c r="BH353" s="66"/>
      <c r="BI353" s="66"/>
      <c r="BJ353" s="66"/>
      <c r="BK353" s="66"/>
      <c r="BL353" s="53"/>
      <c r="BM353" s="53"/>
      <c r="BN353" s="53"/>
      <c r="BO353" s="325" t="s">
        <v>207</v>
      </c>
      <c r="BP353" s="324"/>
      <c r="BU353" s="357" t="str">
        <f t="shared" ca="1" si="335"/>
        <v>insert into x_t_contract2(TMP_ID,ID,EXTERNAL_ID,CLIENT_ID) values(s_x_t_contract2.NEXTVAL, 1210000063, '1210000063/20',21210000063);insert into x_t_contract_collateral(TMP_ID,ID,CONTRACT2_ID,DT,IS_SIGNED) values(s_x_t_contract_collateral.NEXTVAL, 12100000631, 1210000063, date'2020-01-01', date'2020-01-01');insert into x_mv_contract_signed_attr (TMP_ID,CONTRACT_ID,COLLATERAL_ID,CODE,VALUE_DT) values (s_x_mv_contract_signed_attr.NEXTVAL, 1210000063, 12100000631,'FINISH_DT' ,date'2021-01-01');insert into x_mv_contract_signed_attr_hist(TMP_ID,VALUE_NUM,UPDATE_DT,CONTRACT2_ID,CODE,CL_DT,STAMP,DT) values(s_x_mv_contract_signed_attr_hist.NEXTVAL, 1, date'2020-01-01', 1210000063,'FIRM',date'2020-01-01',888532110335,date'2020-01-01');insert into x_mv_contract_signed_attr_hist(TMP_ID,VALUE_NUM,UPDATE_DT,CONTRACT2_ID,CODE,CL_DT,STAMP,DT) values(s_x_mv_contract_signed_attr_hist.NEXTVAL, 2, date'2020-01-01', 1210000063,'WHOLESALE_AGENT_PREMIUM_AWARDS_SCALE_TYPE',date'2020-01-01',888532110335,date'2020-01-01');insert into x_mv_contract_signed_attr_hist(TMP_ID,VALUE_NUM,UPDATE_DT,CONTRACT2_ID,CODE,CL_DT,STAMP,DT) values(s_x_mv_contract_signed_attr_hist.NEXTVAL, 3, date'2020-01-01', 1210000063,'PAYMENT_TYPE',date'2020-01-01',888532110335,date'2020-01-01');insert into x_t_invoice (TMP_ID,ID,DT, CLIENT_ID,EXTERNAL_ID,CONTRACT_ID,TOTAL_SUM,CURRENCY,DISCOUNT_TYPE,COMMISSION_TYPE,TYPE,LOYAL_CLIENTS,NDS,NDS_PCT,PERSON_ID) values (s_x_t_invoice.NEXTVAL, 32110334, date'2020-01-01',21210000063,'Б-32110334-1',1210000063,20000,'RUR',7,7,'y_invoice',0,1,20, 77532110335);insert into x_t_person (TMP_ID,ID) values (s_x_t_person.NEXTVAL, 77532110335);insert into x_t_act_internal(TMP_ID,ID,DT,CLIENT_ID,INVOICE_ID,HIDDEN,AMOUNT,EXTERNAL_ID,PAYMENT_TERM_DT,IS_LOYAL,TYPE) values (s_x_t_act_internal.NEXTVAL, 4321103341,date'2020-01-08',21210000063, 32110334    ,1,  20000  ,'43211033411',null, 0,'generic');insert into x_t_act_trans(TMP_ID, ACT_ID, CONSUME_ID, AMOUNT, AMOUNT_NDS, AMOUNT_NSP, NETTING, COMMISSION_TYPE) values (s_x_t_act_trans.NEXTVAL, 4321103341,  5532110334, 20000, 3333.33333333333,  0,null, 7);insert into x_t_consume (TMP_ID, ID, PARENT_ORDER_ID) values (s_x_t_consume.NEXTVAL, 5532110334,  9932110334);insert into x_t_order(TMP_ID, ID, SERVICE_ID, SERVICE_ORDER_ID, CLIENT_ID) values (s_x_t_order.NEXTVAL, 9932110334,  7,  7732110334,  532110335 );insert into x_mv_oebs_receipts_2(TMP_ID, INVOICE_EID, SUM, DT, DOC_DATE, COMISS_DATE, PAYMENT_NUMBER, SOURCE_TYPE) values (s_x_mv_oebs_receipts_2.NEXTVAL, 'Б-32110334-1', 20000, date'2020-01-31',date'2020-01-31', null, '888532110335' ,'PAYCASH');insert into x_yt_ar_direct_domain_stats (ID,IS_GRAY,DOMAIN,IS_BLACKLIST,SERVICE_ID,COST,BILLING_EXPORT_ID,FROM_DT,TILL_DT,SERVICE_ORDER_ID) values(s_x_yt_ar_direct_domain_stats.NEXTVAL, 0, 'a32110334', 0,7,3330000000,7732110334,  date'2020-01-01',to_date('2020-01-31'||' '||'23:59:59','YYYY-MM-DD HH24:MI:SS'),7732110334);insert into x_yt_fin_docs (ID, CONTRACT_EID, AGENCY_ID, FROM_DT, RECEIVE_DT) values (s_x_yt_fin_docs.NEXTVAL, '1210000063/20', 21210000063, date'2020-01-01', date'2020-01-31');</v>
      </c>
    </row>
    <row r="354" spans="1:73" s="67" customFormat="1" x14ac:dyDescent="0.35">
      <c r="A354" s="40">
        <v>63</v>
      </c>
      <c r="B354" s="41"/>
      <c r="C354" s="42" t="str">
        <f t="shared" si="363"/>
        <v>1210000063</v>
      </c>
      <c r="D354" s="42" t="str">
        <f t="shared" si="364"/>
        <v>1210000063/20</v>
      </c>
      <c r="E354" s="43" t="str">
        <f t="shared" ref="E354:E391" si="386">TEXT(DATE(YEAR($F$2),MONTH($F$2),1),"ГГГГ-ММ-ДД")</f>
        <v>2020-01-01</v>
      </c>
      <c r="F354" s="43" t="str">
        <f t="shared" si="365"/>
        <v>2021-01-01</v>
      </c>
      <c r="G354" s="44" t="str">
        <f t="shared" si="366"/>
        <v>21210000063</v>
      </c>
      <c r="H354" s="45">
        <f t="shared" ref="H354:H391" si="387">$C$2</f>
        <v>2</v>
      </c>
      <c r="I354" s="46">
        <v>3</v>
      </c>
      <c r="J354" s="52">
        <f>J353+1</f>
        <v>32110335</v>
      </c>
      <c r="K354" s="48" t="str">
        <f t="shared" ref="K354:K357" si="388">"Б-"&amp;J354&amp;"-1"</f>
        <v>Б-32110335-1</v>
      </c>
      <c r="L354" s="49" t="str">
        <f t="shared" si="367"/>
        <v>2020-01-01</v>
      </c>
      <c r="M354" s="48" t="s">
        <v>87</v>
      </c>
      <c r="N354" s="50">
        <f t="shared" ref="N354:N365" si="389">Y354</f>
        <v>20000</v>
      </c>
      <c r="O354" s="48" t="s">
        <v>88</v>
      </c>
      <c r="P354" s="46">
        <v>1</v>
      </c>
      <c r="Q354" s="48">
        <v>20</v>
      </c>
      <c r="R354" s="51">
        <f t="shared" si="368"/>
        <v>7</v>
      </c>
      <c r="S354" s="51">
        <v>7</v>
      </c>
      <c r="T354" s="52" t="str">
        <f t="shared" si="369"/>
        <v>4321103351</v>
      </c>
      <c r="U354" s="53" t="str">
        <f t="shared" ref="U354:U357" si="390">T354&amp;1</f>
        <v>43211033511</v>
      </c>
      <c r="V354" s="48">
        <v>1</v>
      </c>
      <c r="W354" s="49" t="str">
        <f t="shared" ca="1" si="370"/>
        <v>2020-01-09</v>
      </c>
      <c r="X354" s="48"/>
      <c r="Y354" s="54">
        <v>20000</v>
      </c>
      <c r="Z354" s="54">
        <f t="shared" si="371"/>
        <v>3333.3333333333321</v>
      </c>
      <c r="AA354" s="48">
        <v>0</v>
      </c>
      <c r="AB354" s="55" t="s">
        <v>89</v>
      </c>
      <c r="AC354" s="54">
        <f t="shared" si="372"/>
        <v>20000</v>
      </c>
      <c r="AD354" s="56">
        <v>0</v>
      </c>
      <c r="AE354" s="52">
        <f>AE353+1</f>
        <v>532110336</v>
      </c>
      <c r="AF354" s="58">
        <f t="shared" si="373"/>
        <v>16666.666666666668</v>
      </c>
      <c r="AG354" s="59"/>
      <c r="AH354" s="58">
        <f t="shared" ref="AH354:AH365" si="391">AI354/(1+Q354/100)</f>
        <v>16666.666666666668</v>
      </c>
      <c r="AI354" s="60">
        <f t="shared" si="374"/>
        <v>20000</v>
      </c>
      <c r="AJ354" s="49" t="str">
        <f t="shared" si="375"/>
        <v>2020-01-31</v>
      </c>
      <c r="AK354" s="61" t="str">
        <f t="shared" si="376"/>
        <v>888532110336</v>
      </c>
      <c r="AL354" s="56" t="str">
        <f t="shared" si="377"/>
        <v>12100000631</v>
      </c>
      <c r="AM354" s="62"/>
      <c r="AN354" s="62"/>
      <c r="AO354" s="56" t="s">
        <v>89</v>
      </c>
      <c r="AP354" s="56" t="s">
        <v>89</v>
      </c>
      <c r="AQ354" s="56"/>
      <c r="AR354" s="56"/>
      <c r="AS354" s="63" t="str">
        <f t="shared" si="378"/>
        <v>888532110336</v>
      </c>
      <c r="AT354" s="61" t="str">
        <f t="shared" si="379"/>
        <v>5532110335</v>
      </c>
      <c r="AU354" s="53" t="str">
        <f t="shared" si="380"/>
        <v>9932110335</v>
      </c>
      <c r="AV354" s="53">
        <f t="shared" si="381"/>
        <v>7</v>
      </c>
      <c r="AW354" s="53" t="str">
        <f t="shared" si="382"/>
        <v>7732110335</v>
      </c>
      <c r="AX354" s="53" t="str">
        <f t="shared" ref="AX354:AX365" si="392">"77"&amp;AE354</f>
        <v>77532110336</v>
      </c>
      <c r="AY354" s="53">
        <v>0</v>
      </c>
      <c r="AZ354" s="53">
        <v>0</v>
      </c>
      <c r="BA354" s="49" t="str">
        <f t="shared" si="383"/>
        <v>2020-01-01</v>
      </c>
      <c r="BB354" s="49" t="str">
        <f t="shared" si="384"/>
        <v>2020-01-31</v>
      </c>
      <c r="BC354" s="64" t="s">
        <v>92</v>
      </c>
      <c r="BD354" s="65" t="str">
        <f>"b"&amp;J354</f>
        <v>b32110335</v>
      </c>
      <c r="BE354" s="65"/>
      <c r="BF354" s="65"/>
      <c r="BG354" s="65"/>
      <c r="BH354" s="66"/>
      <c r="BI354" s="66"/>
      <c r="BJ354" s="66"/>
      <c r="BK354" s="66"/>
      <c r="BL354" s="53"/>
      <c r="BM354" s="53"/>
      <c r="BN354" s="53"/>
      <c r="BO354" s="325" t="s">
        <v>208</v>
      </c>
      <c r="BP354" s="325">
        <v>1</v>
      </c>
      <c r="BQ354" s="50">
        <f t="shared" ref="BQ354:BQ356" si="393">AF358</f>
        <v>16666.666666666668</v>
      </c>
      <c r="BR354" s="68">
        <f>BQ354*0.13</f>
        <v>2166.666666666667</v>
      </c>
      <c r="BS354" s="68">
        <f>BR354</f>
        <v>2166.666666666667</v>
      </c>
      <c r="BT354" s="69"/>
      <c r="BU354" s="357" t="str">
        <f t="shared" ca="1" si="335"/>
        <v>insert into x_t_invoice (TMP_ID,ID,DT, CLIENT_ID,EXTERNAL_ID,CONTRACT_ID,TOTAL_SUM,CURRENCY,DISCOUNT_TYPE,COMMISSION_TYPE,TYPE,LOYAL_CLIENTS,NDS,NDS_PCT,PERSON_ID) values (s_x_t_invoice.NEXTVAL, 32110335, date'2020-01-01',21210000063,'Б-32110335-1',1210000063,20000,'RUR',7,7,'y_invoice',0,1,20, 77532110336);insert into x_t_person (TMP_ID,ID) values (s_x_t_person.NEXTVAL, 77532110336);insert into x_t_act_internal(TMP_ID,ID,DT,CLIENT_ID,INVOICE_ID,HIDDEN,AMOUNT,EXTERNAL_ID,PAYMENT_TERM_DT,IS_LOYAL,TYPE) values (s_x_t_act_internal.NEXTVAL, 4321103351,date'2020-01-09',21210000063, 32110335    ,1,  20000  ,'43211033511',null, 0,'generic');insert into x_t_act_trans(TMP_ID, ACT_ID, CONSUME_ID, AMOUNT, AMOUNT_NDS, AMOUNT_NSP, NETTING, COMMISSION_TYPE) values (s_x_t_act_trans.NEXTVAL, 4321103351,  5532110335, 20000, 3333.33333333333,  0,null, 7);insert into x_t_consume (TMP_ID, ID, PARENT_ORDER_ID) values (s_x_t_consume.NEXTVAL, 5532110335,  9932110335);insert into x_t_order(TMP_ID, ID, SERVICE_ID, SERVICE_ORDER_ID, CLIENT_ID) values (s_x_t_order.NEXTVAL, 9932110335,  7,  7732110335,  532110336 );insert into x_mv_oebs_receipts_2(TMP_ID, INVOICE_EID, SUM, DT, DOC_DATE, COMISS_DATE, PAYMENT_NUMBER, SOURCE_TYPE) values (s_x_mv_oebs_receipts_2.NEXTVAL, 'Б-32110335-1', 20000, date'2020-01-31',date'2020-01-31', null, '888532110336' ,'PAYCASH');insert into x_yt_ar_direct_domain_stats (ID,IS_GRAY,DOMAIN,IS_BLACKLIST,SERVICE_ID,COST,BILLING_EXPORT_ID,FROM_DT,TILL_DT,SERVICE_ORDER_ID) values(s_x_yt_ar_direct_domain_stats.NEXTVAL, 0, 'b32110335', 0,7,3000000000,7732110335,  date'2020-01-01',to_date('2020-01-31'||' '||'23:59:59','YYYY-MM-DD HH24:MI:SS'),7732110335);</v>
      </c>
    </row>
    <row r="355" spans="1:73" s="67" customFormat="1" ht="15" customHeight="1" x14ac:dyDescent="0.35">
      <c r="A355" s="40">
        <v>63</v>
      </c>
      <c r="B355" s="41"/>
      <c r="C355" s="42" t="str">
        <f t="shared" si="363"/>
        <v>1210000063</v>
      </c>
      <c r="D355" s="42" t="str">
        <f t="shared" si="364"/>
        <v>1210000063/20</v>
      </c>
      <c r="E355" s="43" t="str">
        <f t="shared" si="386"/>
        <v>2020-01-01</v>
      </c>
      <c r="F355" s="43" t="str">
        <f t="shared" si="365"/>
        <v>2021-01-01</v>
      </c>
      <c r="G355" s="44" t="str">
        <f t="shared" si="366"/>
        <v>21210000063</v>
      </c>
      <c r="H355" s="45">
        <f t="shared" si="387"/>
        <v>2</v>
      </c>
      <c r="I355" s="46">
        <v>3</v>
      </c>
      <c r="J355" s="52">
        <f t="shared" ref="J355:J391" si="394">J354+1</f>
        <v>32110336</v>
      </c>
      <c r="K355" s="48" t="str">
        <f t="shared" si="388"/>
        <v>Б-32110336-1</v>
      </c>
      <c r="L355" s="49" t="str">
        <f t="shared" si="367"/>
        <v>2020-01-01</v>
      </c>
      <c r="M355" s="48" t="s">
        <v>87</v>
      </c>
      <c r="N355" s="50">
        <f t="shared" si="389"/>
        <v>20000</v>
      </c>
      <c r="O355" s="48" t="s">
        <v>88</v>
      </c>
      <c r="P355" s="46">
        <v>1</v>
      </c>
      <c r="Q355" s="48">
        <v>20</v>
      </c>
      <c r="R355" s="51">
        <f t="shared" si="368"/>
        <v>7</v>
      </c>
      <c r="S355" s="51">
        <v>7</v>
      </c>
      <c r="T355" s="52" t="str">
        <f t="shared" si="369"/>
        <v>4321103361</v>
      </c>
      <c r="U355" s="53" t="str">
        <f t="shared" si="390"/>
        <v>43211033611</v>
      </c>
      <c r="V355" s="48">
        <v>1</v>
      </c>
      <c r="W355" s="49" t="str">
        <f t="shared" ca="1" si="370"/>
        <v>2020-01-04</v>
      </c>
      <c r="X355" s="48"/>
      <c r="Y355" s="54">
        <v>20000</v>
      </c>
      <c r="Z355" s="54">
        <f t="shared" si="371"/>
        <v>3333.3333333333321</v>
      </c>
      <c r="AA355" s="48">
        <v>0</v>
      </c>
      <c r="AB355" s="55" t="s">
        <v>89</v>
      </c>
      <c r="AC355" s="54">
        <f t="shared" si="372"/>
        <v>20000</v>
      </c>
      <c r="AD355" s="56">
        <v>0</v>
      </c>
      <c r="AE355" s="52">
        <f t="shared" ref="AE355:AE391" si="395">AE354+1</f>
        <v>532110337</v>
      </c>
      <c r="AF355" s="58">
        <f t="shared" si="373"/>
        <v>16666.666666666668</v>
      </c>
      <c r="AG355" s="59"/>
      <c r="AH355" s="58">
        <f t="shared" si="391"/>
        <v>16666.666666666668</v>
      </c>
      <c r="AI355" s="60">
        <f t="shared" si="374"/>
        <v>20000</v>
      </c>
      <c r="AJ355" s="49" t="str">
        <f t="shared" si="375"/>
        <v>2020-01-31</v>
      </c>
      <c r="AK355" s="61" t="str">
        <f t="shared" si="376"/>
        <v>888532110337</v>
      </c>
      <c r="AL355" s="56" t="str">
        <f t="shared" si="377"/>
        <v>12100000631</v>
      </c>
      <c r="AM355" s="62"/>
      <c r="AN355" s="62"/>
      <c r="AO355" s="56" t="s">
        <v>89</v>
      </c>
      <c r="AP355" s="56" t="s">
        <v>89</v>
      </c>
      <c r="AQ355" s="56"/>
      <c r="AR355" s="56"/>
      <c r="AS355" s="63" t="str">
        <f t="shared" si="378"/>
        <v>888532110337</v>
      </c>
      <c r="AT355" s="61" t="str">
        <f t="shared" si="379"/>
        <v>5532110336</v>
      </c>
      <c r="AU355" s="53" t="str">
        <f t="shared" si="380"/>
        <v>9932110336</v>
      </c>
      <c r="AV355" s="53">
        <f t="shared" si="381"/>
        <v>7</v>
      </c>
      <c r="AW355" s="53" t="str">
        <f t="shared" si="382"/>
        <v>7732110336</v>
      </c>
      <c r="AX355" s="53" t="str">
        <f t="shared" si="392"/>
        <v>77532110337</v>
      </c>
      <c r="AY355" s="53">
        <v>0</v>
      </c>
      <c r="AZ355" s="53">
        <v>0</v>
      </c>
      <c r="BA355" s="49" t="str">
        <f t="shared" si="383"/>
        <v>2020-01-01</v>
      </c>
      <c r="BB355" s="49" t="str">
        <f t="shared" si="384"/>
        <v>2020-01-31</v>
      </c>
      <c r="BC355" s="64" t="s">
        <v>90</v>
      </c>
      <c r="BD355" s="65" t="str">
        <f>"c"&amp;J355</f>
        <v>c32110336</v>
      </c>
      <c r="BE355" s="65"/>
      <c r="BF355" s="65"/>
      <c r="BG355" s="65"/>
      <c r="BH355" s="66"/>
      <c r="BI355" s="66"/>
      <c r="BJ355" s="66"/>
      <c r="BK355" s="66"/>
      <c r="BL355" s="53"/>
      <c r="BM355" s="53"/>
      <c r="BN355" s="53"/>
      <c r="BO355" s="325"/>
      <c r="BP355" s="325">
        <v>2</v>
      </c>
      <c r="BQ355" s="50">
        <f t="shared" si="393"/>
        <v>16666.666666666668</v>
      </c>
      <c r="BR355" s="68">
        <f>BQ355*0.13</f>
        <v>2166.666666666667</v>
      </c>
      <c r="BS355" s="68">
        <f t="shared" ref="BS355:BS356" si="396">BR355</f>
        <v>2166.666666666667</v>
      </c>
      <c r="BU355" s="357" t="str">
        <f t="shared" ca="1" si="335"/>
        <v>insert into x_t_invoice (TMP_ID,ID,DT, CLIENT_ID,EXTERNAL_ID,CONTRACT_ID,TOTAL_SUM,CURRENCY,DISCOUNT_TYPE,COMMISSION_TYPE,TYPE,LOYAL_CLIENTS,NDS,NDS_PCT,PERSON_ID) values (s_x_t_invoice.NEXTVAL, 32110336, date'2020-01-01',21210000063,'Б-32110336-1',1210000063,20000,'RUR',7,7,'y_invoice',0,1,20, 77532110337);insert into x_t_person (TMP_ID,ID) values (s_x_t_person.NEXTVAL, 77532110337);insert into x_t_act_internal(TMP_ID,ID,DT,CLIENT_ID,INVOICE_ID,HIDDEN,AMOUNT,EXTERNAL_ID,PAYMENT_TERM_DT,IS_LOYAL,TYPE) values (s_x_t_act_internal.NEXTVAL, 4321103361,date'2020-01-04',21210000063, 32110336    ,1,  20000  ,'43211033611',null, 0,'generic');insert into x_t_act_trans(TMP_ID, ACT_ID, CONSUME_ID, AMOUNT, AMOUNT_NDS, AMOUNT_NSP, NETTING, COMMISSION_TYPE) values (s_x_t_act_trans.NEXTVAL, 4321103361,  5532110336, 20000, 3333.33333333333,  0,null, 7);insert into x_t_consume (TMP_ID, ID, PARENT_ORDER_ID) values (s_x_t_consume.NEXTVAL, 5532110336,  9932110336);insert into x_t_order(TMP_ID, ID, SERVICE_ID, SERVICE_ORDER_ID, CLIENT_ID) values (s_x_t_order.NEXTVAL, 9932110336,  7,  7732110336,  532110337 );insert into x_mv_oebs_receipts_2(TMP_ID, INVOICE_EID, SUM, DT, DOC_DATE, COMISS_DATE, PAYMENT_NUMBER, SOURCE_TYPE) values (s_x_mv_oebs_receipts_2.NEXTVAL, 'Б-32110336-1', 20000, date'2020-01-31',date'2020-01-31', null, '888532110337' ,'PAYCASH');insert into x_yt_ar_direct_domain_stats (ID,IS_GRAY,DOMAIN,IS_BLACKLIST,SERVICE_ID,COST,BILLING_EXPORT_ID,FROM_DT,TILL_DT,SERVICE_ORDER_ID) values(s_x_yt_ar_direct_domain_stats.NEXTVAL, 0, 'c32110336', 0,7,3330000000,7732110336,  date'2020-01-01',to_date('2020-01-31'||' '||'23:59:59','YYYY-MM-DD HH24:MI:SS'),7732110336);</v>
      </c>
    </row>
    <row r="356" spans="1:73" s="67" customFormat="1" ht="15" customHeight="1" x14ac:dyDescent="0.35">
      <c r="A356" s="40">
        <v>63</v>
      </c>
      <c r="B356" s="41"/>
      <c r="C356" s="42" t="str">
        <f t="shared" si="363"/>
        <v>1210000063</v>
      </c>
      <c r="D356" s="42" t="str">
        <f t="shared" si="364"/>
        <v>1210000063/20</v>
      </c>
      <c r="E356" s="43" t="str">
        <f t="shared" si="386"/>
        <v>2020-01-01</v>
      </c>
      <c r="F356" s="43" t="str">
        <f t="shared" si="365"/>
        <v>2021-01-01</v>
      </c>
      <c r="G356" s="44" t="str">
        <f t="shared" si="366"/>
        <v>21210000063</v>
      </c>
      <c r="H356" s="45">
        <f t="shared" si="387"/>
        <v>2</v>
      </c>
      <c r="I356" s="46">
        <v>3</v>
      </c>
      <c r="J356" s="52">
        <f t="shared" si="394"/>
        <v>32110337</v>
      </c>
      <c r="K356" s="48" t="str">
        <f t="shared" si="388"/>
        <v>Б-32110337-1</v>
      </c>
      <c r="L356" s="49" t="str">
        <f t="shared" si="367"/>
        <v>2020-01-01</v>
      </c>
      <c r="M356" s="48" t="s">
        <v>87</v>
      </c>
      <c r="N356" s="50">
        <f t="shared" si="389"/>
        <v>20000</v>
      </c>
      <c r="O356" s="48" t="s">
        <v>88</v>
      </c>
      <c r="P356" s="46">
        <v>1</v>
      </c>
      <c r="Q356" s="48">
        <v>20</v>
      </c>
      <c r="R356" s="51">
        <f t="shared" si="368"/>
        <v>7</v>
      </c>
      <c r="S356" s="51">
        <v>7</v>
      </c>
      <c r="T356" s="52" t="str">
        <f t="shared" si="369"/>
        <v>4321103371</v>
      </c>
      <c r="U356" s="53" t="str">
        <f t="shared" si="390"/>
        <v>43211033711</v>
      </c>
      <c r="V356" s="48">
        <v>1</v>
      </c>
      <c r="W356" s="49" t="str">
        <f t="shared" ca="1" si="370"/>
        <v>2020-01-09</v>
      </c>
      <c r="X356" s="48"/>
      <c r="Y356" s="54">
        <v>20000</v>
      </c>
      <c r="Z356" s="54">
        <f t="shared" si="371"/>
        <v>3333.3333333333321</v>
      </c>
      <c r="AA356" s="48">
        <v>0</v>
      </c>
      <c r="AB356" s="55" t="s">
        <v>89</v>
      </c>
      <c r="AC356" s="54">
        <f t="shared" si="372"/>
        <v>20000</v>
      </c>
      <c r="AD356" s="56">
        <v>0</v>
      </c>
      <c r="AE356" s="52">
        <f t="shared" si="395"/>
        <v>532110338</v>
      </c>
      <c r="AF356" s="58">
        <f t="shared" si="373"/>
        <v>16666.666666666668</v>
      </c>
      <c r="AG356" s="59"/>
      <c r="AH356" s="58">
        <f t="shared" si="391"/>
        <v>16666.666666666668</v>
      </c>
      <c r="AI356" s="60">
        <f t="shared" si="374"/>
        <v>20000</v>
      </c>
      <c r="AJ356" s="49" t="str">
        <f t="shared" si="375"/>
        <v>2020-01-31</v>
      </c>
      <c r="AK356" s="61" t="str">
        <f t="shared" si="376"/>
        <v>888532110338</v>
      </c>
      <c r="AL356" s="56" t="str">
        <f t="shared" si="377"/>
        <v>12100000631</v>
      </c>
      <c r="AM356" s="62"/>
      <c r="AN356" s="62"/>
      <c r="AO356" s="56" t="s">
        <v>89</v>
      </c>
      <c r="AP356" s="56" t="s">
        <v>89</v>
      </c>
      <c r="AQ356" s="56"/>
      <c r="AR356" s="56"/>
      <c r="AS356" s="63" t="str">
        <f t="shared" si="378"/>
        <v>888532110338</v>
      </c>
      <c r="AT356" s="61" t="str">
        <f t="shared" si="379"/>
        <v>5532110337</v>
      </c>
      <c r="AU356" s="53" t="str">
        <f t="shared" si="380"/>
        <v>9932110337</v>
      </c>
      <c r="AV356" s="53">
        <f t="shared" si="381"/>
        <v>7</v>
      </c>
      <c r="AW356" s="53" t="str">
        <f t="shared" si="382"/>
        <v>7732110337</v>
      </c>
      <c r="AX356" s="53" t="str">
        <f t="shared" si="392"/>
        <v>77532110338</v>
      </c>
      <c r="AY356" s="53">
        <v>0</v>
      </c>
      <c r="AZ356" s="53">
        <v>0</v>
      </c>
      <c r="BA356" s="49" t="str">
        <f t="shared" si="383"/>
        <v>2020-01-01</v>
      </c>
      <c r="BB356" s="49" t="str">
        <f t="shared" si="384"/>
        <v>2020-01-31</v>
      </c>
      <c r="BC356" s="64" t="s">
        <v>90</v>
      </c>
      <c r="BD356" s="65" t="str">
        <f>"d"&amp;J356</f>
        <v>d32110337</v>
      </c>
      <c r="BE356" s="65"/>
      <c r="BF356" s="65"/>
      <c r="BG356" s="65"/>
      <c r="BH356" s="66"/>
      <c r="BI356" s="66"/>
      <c r="BJ356" s="66"/>
      <c r="BK356" s="66"/>
      <c r="BL356" s="53"/>
      <c r="BM356" s="53"/>
      <c r="BN356" s="53"/>
      <c r="BO356" s="325"/>
      <c r="BP356" s="325">
        <v>3</v>
      </c>
      <c r="BQ356" s="50">
        <f t="shared" si="393"/>
        <v>16666.666666666668</v>
      </c>
      <c r="BR356" s="68">
        <f>BQ356*0.13</f>
        <v>2166.666666666667</v>
      </c>
      <c r="BS356" s="68">
        <f t="shared" si="396"/>
        <v>2166.666666666667</v>
      </c>
      <c r="BU356" s="357" t="str">
        <f t="shared" ca="1" si="335"/>
        <v>insert into x_t_invoice (TMP_ID,ID,DT, CLIENT_ID,EXTERNAL_ID,CONTRACT_ID,TOTAL_SUM,CURRENCY,DISCOUNT_TYPE,COMMISSION_TYPE,TYPE,LOYAL_CLIENTS,NDS,NDS_PCT,PERSON_ID) values (s_x_t_invoice.NEXTVAL, 32110337, date'2020-01-01',21210000063,'Б-32110337-1',1210000063,20000,'RUR',7,7,'y_invoice',0,1,20, 77532110338);insert into x_t_person (TMP_ID,ID) values (s_x_t_person.NEXTVAL, 77532110338);insert into x_t_act_internal(TMP_ID,ID,DT,CLIENT_ID,INVOICE_ID,HIDDEN,AMOUNT,EXTERNAL_ID,PAYMENT_TERM_DT,IS_LOYAL,TYPE) values (s_x_t_act_internal.NEXTVAL, 4321103371,date'2020-01-09',21210000063, 32110337    ,1,  20000  ,'43211033711',null, 0,'generic');insert into x_t_act_trans(TMP_ID, ACT_ID, CONSUME_ID, AMOUNT, AMOUNT_NDS, AMOUNT_NSP, NETTING, COMMISSION_TYPE) values (s_x_t_act_trans.NEXTVAL, 4321103371,  5532110337, 20000, 3333.33333333333,  0,null, 7);insert into x_t_consume (TMP_ID, ID, PARENT_ORDER_ID) values (s_x_t_consume.NEXTVAL, 5532110337,  9932110337);insert into x_t_order(TMP_ID, ID, SERVICE_ID, SERVICE_ORDER_ID, CLIENT_ID) values (s_x_t_order.NEXTVAL, 9932110337,  7,  7732110337,  532110338 );insert into x_mv_oebs_receipts_2(TMP_ID, INVOICE_EID, SUM, DT, DOC_DATE, COMISS_DATE, PAYMENT_NUMBER, SOURCE_TYPE) values (s_x_mv_oebs_receipts_2.NEXTVAL, 'Б-32110337-1', 20000, date'2020-01-31',date'2020-01-31', null, '888532110338' ,'PAYCASH');insert into x_yt_ar_direct_domain_stats (ID,IS_GRAY,DOMAIN,IS_BLACKLIST,SERVICE_ID,COST,BILLING_EXPORT_ID,FROM_DT,TILL_DT,SERVICE_ORDER_ID) values(s_x_yt_ar_direct_domain_stats.NEXTVAL, 0, 'd32110337', 0,7,3330000000,7732110337,  date'2020-01-01',to_date('2020-01-31'||' '||'23:59:59','YYYY-MM-DD HH24:MI:SS'),7732110337);</v>
      </c>
    </row>
    <row r="357" spans="1:73" s="67" customFormat="1" ht="15" customHeight="1" x14ac:dyDescent="0.35">
      <c r="A357" s="40">
        <v>63</v>
      </c>
      <c r="B357" s="41"/>
      <c r="C357" s="42" t="str">
        <f t="shared" si="363"/>
        <v>1210000063</v>
      </c>
      <c r="D357" s="42" t="str">
        <f t="shared" si="364"/>
        <v>1210000063/20</v>
      </c>
      <c r="E357" s="43" t="str">
        <f t="shared" si="386"/>
        <v>2020-01-01</v>
      </c>
      <c r="F357" s="43" t="str">
        <f t="shared" si="365"/>
        <v>2021-01-01</v>
      </c>
      <c r="G357" s="44" t="str">
        <f t="shared" si="366"/>
        <v>21210000063</v>
      </c>
      <c r="H357" s="45">
        <f t="shared" si="387"/>
        <v>2</v>
      </c>
      <c r="I357" s="46">
        <v>3</v>
      </c>
      <c r="J357" s="52">
        <f t="shared" si="394"/>
        <v>32110338</v>
      </c>
      <c r="K357" s="48" t="str">
        <f t="shared" si="388"/>
        <v>Б-32110338-1</v>
      </c>
      <c r="L357" s="49" t="str">
        <f t="shared" si="367"/>
        <v>2020-01-01</v>
      </c>
      <c r="M357" s="48" t="s">
        <v>87</v>
      </c>
      <c r="N357" s="50">
        <f t="shared" si="389"/>
        <v>20000</v>
      </c>
      <c r="O357" s="48" t="s">
        <v>88</v>
      </c>
      <c r="P357" s="46">
        <v>1</v>
      </c>
      <c r="Q357" s="48">
        <v>20</v>
      </c>
      <c r="R357" s="51">
        <f t="shared" si="368"/>
        <v>7</v>
      </c>
      <c r="S357" s="51">
        <v>7</v>
      </c>
      <c r="T357" s="52" t="str">
        <f t="shared" si="369"/>
        <v>4321103381</v>
      </c>
      <c r="U357" s="53" t="str">
        <f t="shared" si="390"/>
        <v>43211033811</v>
      </c>
      <c r="V357" s="48">
        <v>1</v>
      </c>
      <c r="W357" s="49" t="str">
        <f t="shared" ca="1" si="370"/>
        <v>2020-01-06</v>
      </c>
      <c r="X357" s="48"/>
      <c r="Y357" s="54">
        <v>20000</v>
      </c>
      <c r="Z357" s="54">
        <f t="shared" si="371"/>
        <v>3333.3333333333321</v>
      </c>
      <c r="AA357" s="48">
        <v>0</v>
      </c>
      <c r="AB357" s="55" t="s">
        <v>89</v>
      </c>
      <c r="AC357" s="54">
        <f t="shared" si="372"/>
        <v>20000</v>
      </c>
      <c r="AD357" s="56">
        <v>0</v>
      </c>
      <c r="AE357" s="52">
        <f t="shared" si="395"/>
        <v>532110339</v>
      </c>
      <c r="AF357" s="58">
        <f t="shared" si="373"/>
        <v>16666.666666666668</v>
      </c>
      <c r="AG357" s="59"/>
      <c r="AH357" s="58">
        <f t="shared" si="391"/>
        <v>16666.666666666668</v>
      </c>
      <c r="AI357" s="60">
        <f t="shared" si="374"/>
        <v>20000</v>
      </c>
      <c r="AJ357" s="49" t="str">
        <f t="shared" si="375"/>
        <v>2020-01-31</v>
      </c>
      <c r="AK357" s="61" t="str">
        <f t="shared" si="376"/>
        <v>888532110339</v>
      </c>
      <c r="AL357" s="56" t="str">
        <f t="shared" si="377"/>
        <v>12100000631</v>
      </c>
      <c r="AM357" s="62"/>
      <c r="AN357" s="62"/>
      <c r="AO357" s="56" t="s">
        <v>89</v>
      </c>
      <c r="AP357" s="56" t="s">
        <v>89</v>
      </c>
      <c r="AQ357" s="56"/>
      <c r="AR357" s="56"/>
      <c r="AS357" s="63" t="str">
        <f t="shared" si="378"/>
        <v>888532110339</v>
      </c>
      <c r="AT357" s="61" t="str">
        <f t="shared" si="379"/>
        <v>5532110338</v>
      </c>
      <c r="AU357" s="53" t="str">
        <f t="shared" si="380"/>
        <v>9932110338</v>
      </c>
      <c r="AV357" s="53">
        <f t="shared" si="381"/>
        <v>7</v>
      </c>
      <c r="AW357" s="53" t="str">
        <f t="shared" si="382"/>
        <v>7732110338</v>
      </c>
      <c r="AX357" s="53" t="str">
        <f t="shared" si="392"/>
        <v>77532110339</v>
      </c>
      <c r="AY357" s="53">
        <v>0</v>
      </c>
      <c r="AZ357" s="53">
        <v>0</v>
      </c>
      <c r="BA357" s="49" t="str">
        <f t="shared" si="383"/>
        <v>2020-01-01</v>
      </c>
      <c r="BB357" s="49" t="str">
        <f t="shared" si="384"/>
        <v>2020-01-31</v>
      </c>
      <c r="BC357" s="64" t="s">
        <v>92</v>
      </c>
      <c r="BD357" s="65" t="str">
        <f>"e"&amp;J357</f>
        <v>e32110338</v>
      </c>
      <c r="BE357" s="65"/>
      <c r="BF357" s="65"/>
      <c r="BG357" s="65"/>
      <c r="BH357" s="66"/>
      <c r="BI357" s="66"/>
      <c r="BJ357" s="66"/>
      <c r="BK357" s="66"/>
      <c r="BL357" s="53"/>
      <c r="BM357" s="53"/>
      <c r="BN357" s="53"/>
      <c r="BO357" s="325"/>
      <c r="BP357" s="325">
        <v>7</v>
      </c>
      <c r="BQ357" s="50">
        <f>SUM(AF353:AF357)</f>
        <v>83333.333333333343</v>
      </c>
      <c r="BR357" s="68">
        <f>BQ357*0.05</f>
        <v>4166.666666666667</v>
      </c>
      <c r="BS357" s="68">
        <f>BR357</f>
        <v>4166.666666666667</v>
      </c>
      <c r="BU357" s="357" t="str">
        <f t="shared" ca="1" si="335"/>
        <v>insert into x_t_invoice (TMP_ID,ID,DT, CLIENT_ID,EXTERNAL_ID,CONTRACT_ID,TOTAL_SUM,CURRENCY,DISCOUNT_TYPE,COMMISSION_TYPE,TYPE,LOYAL_CLIENTS,NDS,NDS_PCT,PERSON_ID) values (s_x_t_invoice.NEXTVAL, 32110338, date'2020-01-01',21210000063,'Б-32110338-1',1210000063,20000,'RUR',7,7,'y_invoice',0,1,20, 77532110339);insert into x_t_person (TMP_ID,ID) values (s_x_t_person.NEXTVAL, 77532110339);insert into x_t_act_internal(TMP_ID,ID,DT,CLIENT_ID,INVOICE_ID,HIDDEN,AMOUNT,EXTERNAL_ID,PAYMENT_TERM_DT,IS_LOYAL,TYPE) values (s_x_t_act_internal.NEXTVAL, 4321103381,date'2020-01-06',21210000063, 32110338    ,1,  20000  ,'43211033811',null, 0,'generic');insert into x_t_act_trans(TMP_ID, ACT_ID, CONSUME_ID, AMOUNT, AMOUNT_NDS, AMOUNT_NSP, NETTING, COMMISSION_TYPE) values (s_x_t_act_trans.NEXTVAL, 4321103381,  5532110338, 20000, 3333.33333333333,  0,null, 7);insert into x_t_consume (TMP_ID, ID, PARENT_ORDER_ID) values (s_x_t_consume.NEXTVAL, 5532110338,  9932110338);insert into x_t_order(TMP_ID, ID, SERVICE_ID, SERVICE_ORDER_ID, CLIENT_ID) values (s_x_t_order.NEXTVAL, 9932110338,  7,  7732110338,  532110339 );insert into x_mv_oebs_receipts_2(TMP_ID, INVOICE_EID, SUM, DT, DOC_DATE, COMISS_DATE, PAYMENT_NUMBER, SOURCE_TYPE) values (s_x_mv_oebs_receipts_2.NEXTVAL, 'Б-32110338-1', 20000, date'2020-01-31',date'2020-01-31', null, '888532110339' ,'PAYCASH');insert into x_yt_ar_direct_domain_stats (ID,IS_GRAY,DOMAIN,IS_BLACKLIST,SERVICE_ID,COST,BILLING_EXPORT_ID,FROM_DT,TILL_DT,SERVICE_ORDER_ID) values(s_x_yt_ar_direct_domain_stats.NEXTVAL, 0, 'e32110338', 0,7,3000000000,7732110338,  date'2020-01-01',to_date('2020-01-31'||' '||'23:59:59','YYYY-MM-DD HH24:MI:SS'),7732110338);</v>
      </c>
    </row>
    <row r="358" spans="1:73" s="67" customFormat="1" x14ac:dyDescent="0.35">
      <c r="A358" s="40">
        <v>63</v>
      </c>
      <c r="B358" s="41"/>
      <c r="C358" s="42" t="str">
        <f t="shared" si="363"/>
        <v>1210000063</v>
      </c>
      <c r="D358" s="42" t="str">
        <f t="shared" si="364"/>
        <v>1210000063/20</v>
      </c>
      <c r="E358" s="43" t="str">
        <f t="shared" si="386"/>
        <v>2020-01-01</v>
      </c>
      <c r="F358" s="43" t="str">
        <f t="shared" si="365"/>
        <v>2021-01-01</v>
      </c>
      <c r="G358" s="44" t="str">
        <f t="shared" si="366"/>
        <v>21210000063</v>
      </c>
      <c r="H358" s="45">
        <f t="shared" si="387"/>
        <v>2</v>
      </c>
      <c r="I358" s="46">
        <v>3</v>
      </c>
      <c r="J358" s="52">
        <f t="shared" si="394"/>
        <v>32110339</v>
      </c>
      <c r="K358" s="48" t="str">
        <f>"Б-"&amp;J358&amp;"-1"</f>
        <v>Б-32110339-1</v>
      </c>
      <c r="L358" s="49" t="str">
        <f t="shared" si="367"/>
        <v>2020-01-01</v>
      </c>
      <c r="M358" s="48" t="s">
        <v>87</v>
      </c>
      <c r="N358" s="50">
        <f t="shared" si="389"/>
        <v>20000</v>
      </c>
      <c r="O358" s="48" t="s">
        <v>88</v>
      </c>
      <c r="P358" s="46">
        <v>1</v>
      </c>
      <c r="Q358" s="48">
        <v>20</v>
      </c>
      <c r="R358" s="70">
        <f t="shared" si="368"/>
        <v>1</v>
      </c>
      <c r="S358" s="70">
        <v>1</v>
      </c>
      <c r="T358" s="52" t="str">
        <f t="shared" si="369"/>
        <v>4321103391</v>
      </c>
      <c r="U358" s="53" t="str">
        <f>T358&amp;1</f>
        <v>43211033911</v>
      </c>
      <c r="V358" s="48">
        <v>1</v>
      </c>
      <c r="W358" s="49" t="str">
        <f t="shared" ca="1" si="370"/>
        <v>2020-01-01</v>
      </c>
      <c r="X358" s="48"/>
      <c r="Y358" s="54">
        <v>20000</v>
      </c>
      <c r="Z358" s="54">
        <f t="shared" si="371"/>
        <v>3333.3333333333321</v>
      </c>
      <c r="AA358" s="48">
        <v>0</v>
      </c>
      <c r="AB358" s="55" t="s">
        <v>89</v>
      </c>
      <c r="AC358" s="54">
        <f t="shared" si="372"/>
        <v>20000</v>
      </c>
      <c r="AD358" s="56">
        <v>0</v>
      </c>
      <c r="AE358" s="52">
        <f t="shared" si="395"/>
        <v>532110340</v>
      </c>
      <c r="AF358" s="58">
        <f t="shared" si="373"/>
        <v>16666.666666666668</v>
      </c>
      <c r="AG358" s="59"/>
      <c r="AH358" s="58">
        <f t="shared" si="391"/>
        <v>16666.666666666668</v>
      </c>
      <c r="AI358" s="60">
        <f t="shared" si="374"/>
        <v>20000</v>
      </c>
      <c r="AJ358" s="49" t="str">
        <f t="shared" si="375"/>
        <v>2020-01-31</v>
      </c>
      <c r="AK358" s="61" t="str">
        <f t="shared" si="376"/>
        <v>888532110340</v>
      </c>
      <c r="AL358" s="56" t="str">
        <f t="shared" si="377"/>
        <v>12100000631</v>
      </c>
      <c r="AM358" s="62"/>
      <c r="AN358" s="62"/>
      <c r="AO358" s="56" t="s">
        <v>89</v>
      </c>
      <c r="AP358" s="56" t="s">
        <v>89</v>
      </c>
      <c r="AQ358" s="56"/>
      <c r="AR358" s="56"/>
      <c r="AS358" s="63" t="str">
        <f t="shared" si="378"/>
        <v>888532110340</v>
      </c>
      <c r="AT358" s="61" t="str">
        <f t="shared" si="379"/>
        <v>5532110339</v>
      </c>
      <c r="AU358" s="53" t="str">
        <f t="shared" si="380"/>
        <v>9932110339</v>
      </c>
      <c r="AV358" s="53">
        <f t="shared" si="381"/>
        <v>1</v>
      </c>
      <c r="AW358" s="53" t="str">
        <f t="shared" si="382"/>
        <v>7732110339</v>
      </c>
      <c r="AX358" s="53" t="str">
        <f t="shared" si="392"/>
        <v>77532110340</v>
      </c>
      <c r="AY358" s="53">
        <v>0</v>
      </c>
      <c r="AZ358" s="53">
        <v>0</v>
      </c>
      <c r="BA358" s="49" t="str">
        <f t="shared" si="383"/>
        <v>2020-01-01</v>
      </c>
      <c r="BB358" s="49" t="str">
        <f t="shared" si="384"/>
        <v>2020-01-31</v>
      </c>
      <c r="BC358" s="64" t="s">
        <v>90</v>
      </c>
      <c r="BD358" s="65" t="str">
        <f>"a"&amp;J358</f>
        <v>a32110339</v>
      </c>
      <c r="BE358" s="61"/>
      <c r="BF358" s="61"/>
      <c r="BG358" s="55"/>
      <c r="BH358" s="66"/>
      <c r="BI358" s="66"/>
      <c r="BJ358" s="66"/>
      <c r="BK358" s="66"/>
      <c r="BL358" s="53"/>
      <c r="BM358" s="53"/>
      <c r="BN358" s="53"/>
      <c r="BO358" s="325"/>
      <c r="BP358" s="325">
        <v>12</v>
      </c>
      <c r="BQ358" s="50">
        <f>AF361</f>
        <v>16666.666666666668</v>
      </c>
      <c r="BR358" s="68">
        <f>BQ358*0.08</f>
        <v>1333.3333333333335</v>
      </c>
      <c r="BS358" s="68">
        <f>BR358</f>
        <v>1333.3333333333335</v>
      </c>
      <c r="BU358" s="357" t="str">
        <f t="shared" ca="1" si="335"/>
        <v>insert into x_t_invoice (TMP_ID,ID,DT, CLIENT_ID,EXTERNAL_ID,CONTRACT_ID,TOTAL_SUM,CURRENCY,DISCOUNT_TYPE,COMMISSION_TYPE,TYPE,LOYAL_CLIENTS,NDS,NDS_PCT,PERSON_ID) values (s_x_t_invoice.NEXTVAL, 32110339, date'2020-01-01',21210000063,'Б-32110339-1',1210000063,20000,'RUR',1,1,'y_invoice',0,1,20, 77532110340);insert into x_t_person (TMP_ID,ID) values (s_x_t_person.NEXTVAL, 77532110340);insert into x_t_act_internal(TMP_ID,ID,DT,CLIENT_ID,INVOICE_ID,HIDDEN,AMOUNT,EXTERNAL_ID,PAYMENT_TERM_DT,IS_LOYAL,TYPE) values (s_x_t_act_internal.NEXTVAL, 4321103391,date'2020-01-01',21210000063, 32110339    ,1,  20000  ,'43211033911',null, 0,'generic');insert into x_t_act_trans(TMP_ID, ACT_ID, CONSUME_ID, AMOUNT, AMOUNT_NDS, AMOUNT_NSP, NETTING, COMMISSION_TYPE) values (s_x_t_act_trans.NEXTVAL, 4321103391,  5532110339, 20000, 3333.33333333333,  0,null, 1);insert into x_t_consume (TMP_ID, ID, PARENT_ORDER_ID) values (s_x_t_consume.NEXTVAL, 5532110339,  9932110339);insert into x_t_order(TMP_ID, ID, SERVICE_ID, SERVICE_ORDER_ID, CLIENT_ID) values (s_x_t_order.NEXTVAL, 9932110339,  1,  7732110339,  532110340 );insert into x_mv_oebs_receipts_2(TMP_ID, INVOICE_EID, SUM, DT, DOC_DATE, COMISS_DATE, PAYMENT_NUMBER, SOURCE_TYPE) values (s_x_mv_oebs_receipts_2.NEXTVAL, 'Б-32110339-1', 20000, date'2020-01-31',date'2020-01-31', null, '888532110340' ,'PAYCASH');insert into x_yt_ar_direct_domain_stats (ID,IS_GRAY,DOMAIN,IS_BLACKLIST,SERVICE_ID,COST,BILLING_EXPORT_ID,FROM_DT,TILL_DT,SERVICE_ORDER_ID) values(s_x_yt_ar_direct_domain_stats.NEXTVAL, 0, 'a32110339', 0,1,3330000000,7732110339,  date'2020-01-01',to_date('2020-01-31'||' '||'23:59:59','YYYY-MM-DD HH24:MI:SS'),7732110339);</v>
      </c>
    </row>
    <row r="359" spans="1:73" s="67" customFormat="1" x14ac:dyDescent="0.35">
      <c r="A359" s="40">
        <v>63</v>
      </c>
      <c r="B359" s="41"/>
      <c r="C359" s="42" t="str">
        <f t="shared" si="363"/>
        <v>1210000063</v>
      </c>
      <c r="D359" s="42" t="str">
        <f t="shared" si="364"/>
        <v>1210000063/20</v>
      </c>
      <c r="E359" s="43" t="str">
        <f t="shared" si="386"/>
        <v>2020-01-01</v>
      </c>
      <c r="F359" s="43" t="str">
        <f t="shared" si="365"/>
        <v>2021-01-01</v>
      </c>
      <c r="G359" s="44" t="str">
        <f t="shared" si="366"/>
        <v>21210000063</v>
      </c>
      <c r="H359" s="45">
        <f t="shared" si="387"/>
        <v>2</v>
      </c>
      <c r="I359" s="46">
        <v>3</v>
      </c>
      <c r="J359" s="52">
        <f t="shared" si="394"/>
        <v>32110340</v>
      </c>
      <c r="K359" s="48" t="str">
        <f t="shared" ref="K359:K365" si="397">"Б-"&amp;J359&amp;"-1"</f>
        <v>Б-32110340-1</v>
      </c>
      <c r="L359" s="49" t="str">
        <f t="shared" si="367"/>
        <v>2020-01-01</v>
      </c>
      <c r="M359" s="48" t="s">
        <v>87</v>
      </c>
      <c r="N359" s="50">
        <f t="shared" si="389"/>
        <v>20000</v>
      </c>
      <c r="O359" s="48" t="s">
        <v>88</v>
      </c>
      <c r="P359" s="46">
        <v>1</v>
      </c>
      <c r="Q359" s="48">
        <v>20</v>
      </c>
      <c r="R359" s="70">
        <f t="shared" si="368"/>
        <v>2</v>
      </c>
      <c r="S359" s="70">
        <v>2</v>
      </c>
      <c r="T359" s="52" t="str">
        <f t="shared" si="369"/>
        <v>4321103401</v>
      </c>
      <c r="U359" s="53" t="str">
        <f t="shared" ref="U359:U365" si="398">T359&amp;1</f>
        <v>43211034011</v>
      </c>
      <c r="V359" s="48">
        <v>1</v>
      </c>
      <c r="W359" s="49" t="str">
        <f t="shared" ca="1" si="370"/>
        <v>2020-01-02</v>
      </c>
      <c r="X359" s="48"/>
      <c r="Y359" s="54">
        <v>20000</v>
      </c>
      <c r="Z359" s="54">
        <f t="shared" si="371"/>
        <v>3333.3333333333321</v>
      </c>
      <c r="AA359" s="48">
        <v>0</v>
      </c>
      <c r="AB359" s="55" t="s">
        <v>89</v>
      </c>
      <c r="AC359" s="54">
        <f t="shared" si="372"/>
        <v>20000</v>
      </c>
      <c r="AD359" s="56">
        <v>0</v>
      </c>
      <c r="AE359" s="52">
        <f t="shared" si="395"/>
        <v>532110341</v>
      </c>
      <c r="AF359" s="58">
        <f t="shared" si="373"/>
        <v>16666.666666666668</v>
      </c>
      <c r="AG359" s="59"/>
      <c r="AH359" s="58">
        <f t="shared" si="391"/>
        <v>16666.666666666668</v>
      </c>
      <c r="AI359" s="60">
        <f t="shared" si="374"/>
        <v>20000</v>
      </c>
      <c r="AJ359" s="49" t="str">
        <f t="shared" si="375"/>
        <v>2020-01-31</v>
      </c>
      <c r="AK359" s="61" t="str">
        <f t="shared" si="376"/>
        <v>888532110341</v>
      </c>
      <c r="AL359" s="56" t="str">
        <f t="shared" si="377"/>
        <v>12100000631</v>
      </c>
      <c r="AM359" s="62"/>
      <c r="AN359" s="62"/>
      <c r="AO359" s="56" t="s">
        <v>89</v>
      </c>
      <c r="AP359" s="56" t="s">
        <v>89</v>
      </c>
      <c r="AQ359" s="56"/>
      <c r="AR359" s="56"/>
      <c r="AS359" s="63" t="str">
        <f t="shared" si="378"/>
        <v>888532110341</v>
      </c>
      <c r="AT359" s="61" t="str">
        <f t="shared" si="379"/>
        <v>5532110340</v>
      </c>
      <c r="AU359" s="53" t="str">
        <f t="shared" si="380"/>
        <v>9932110340</v>
      </c>
      <c r="AV359" s="53">
        <f t="shared" si="381"/>
        <v>2</v>
      </c>
      <c r="AW359" s="53" t="str">
        <f t="shared" si="382"/>
        <v>7732110340</v>
      </c>
      <c r="AX359" s="53" t="str">
        <f t="shared" si="392"/>
        <v>77532110341</v>
      </c>
      <c r="AY359" s="53">
        <v>0</v>
      </c>
      <c r="AZ359" s="53">
        <v>0</v>
      </c>
      <c r="BA359" s="49" t="str">
        <f t="shared" si="383"/>
        <v>2020-01-01</v>
      </c>
      <c r="BB359" s="49" t="str">
        <f t="shared" si="384"/>
        <v>2020-01-31</v>
      </c>
      <c r="BC359" s="64" t="s">
        <v>92</v>
      </c>
      <c r="BD359" s="65" t="str">
        <f>"b"&amp;J359</f>
        <v>b32110340</v>
      </c>
      <c r="BE359" s="65"/>
      <c r="BF359" s="65"/>
      <c r="BG359" s="65"/>
      <c r="BH359" s="66"/>
      <c r="BI359" s="66"/>
      <c r="BJ359" s="66"/>
      <c r="BK359" s="66"/>
      <c r="BL359" s="53"/>
      <c r="BM359" s="53"/>
      <c r="BN359" s="53"/>
      <c r="BO359" s="325"/>
      <c r="BP359" s="325">
        <v>36</v>
      </c>
      <c r="BQ359" s="50">
        <f>AF362</f>
        <v>16666.666666666668</v>
      </c>
      <c r="BR359" s="68">
        <f>BQ359*0.15</f>
        <v>2500</v>
      </c>
      <c r="BS359" s="68">
        <f>BR359</f>
        <v>2500</v>
      </c>
      <c r="BU359" s="357" t="str">
        <f t="shared" ca="1" si="335"/>
        <v>insert into x_t_invoice (TMP_ID,ID,DT, CLIENT_ID,EXTERNAL_ID,CONTRACT_ID,TOTAL_SUM,CURRENCY,DISCOUNT_TYPE,COMMISSION_TYPE,TYPE,LOYAL_CLIENTS,NDS,NDS_PCT,PERSON_ID) values (s_x_t_invoice.NEXTVAL, 32110340, date'2020-01-01',21210000063,'Б-32110340-1',1210000063,20000,'RUR',2,2,'y_invoice',0,1,20, 77532110341);insert into x_t_person (TMP_ID,ID) values (s_x_t_person.NEXTVAL, 77532110341);insert into x_t_act_internal(TMP_ID,ID,DT,CLIENT_ID,INVOICE_ID,HIDDEN,AMOUNT,EXTERNAL_ID,PAYMENT_TERM_DT,IS_LOYAL,TYPE) values (s_x_t_act_internal.NEXTVAL, 4321103401,date'2020-01-02',21210000063, 32110340    ,1,  20000  ,'43211034011',null, 0,'generic');insert into x_t_act_trans(TMP_ID, ACT_ID, CONSUME_ID, AMOUNT, AMOUNT_NDS, AMOUNT_NSP, NETTING, COMMISSION_TYPE) values (s_x_t_act_trans.NEXTVAL, 4321103401,  5532110340, 20000, 3333.33333333333,  0,null, 2);insert into x_t_consume (TMP_ID, ID, PARENT_ORDER_ID) values (s_x_t_consume.NEXTVAL, 5532110340,  9932110340);insert into x_t_order(TMP_ID, ID, SERVICE_ID, SERVICE_ORDER_ID, CLIENT_ID) values (s_x_t_order.NEXTVAL, 9932110340,  2,  7732110340,  532110341 );insert into x_mv_oebs_receipts_2(TMP_ID, INVOICE_EID, SUM, DT, DOC_DATE, COMISS_DATE, PAYMENT_NUMBER, SOURCE_TYPE) values (s_x_mv_oebs_receipts_2.NEXTVAL, 'Б-32110340-1', 20000, date'2020-01-31',date'2020-01-31', null, '888532110341' ,'PAYCASH');insert into x_yt_ar_direct_domain_stats (ID,IS_GRAY,DOMAIN,IS_BLACKLIST,SERVICE_ID,COST,BILLING_EXPORT_ID,FROM_DT,TILL_DT,SERVICE_ORDER_ID) values(s_x_yt_ar_direct_domain_stats.NEXTVAL, 0, 'b32110340', 0,2,3000000000,7732110340,  date'2020-01-01',to_date('2020-01-31'||' '||'23:59:59','YYYY-MM-DD HH24:MI:SS'),7732110340);</v>
      </c>
    </row>
    <row r="360" spans="1:73" s="67" customFormat="1" ht="15" customHeight="1" x14ac:dyDescent="0.35">
      <c r="A360" s="40">
        <v>63</v>
      </c>
      <c r="B360" s="41"/>
      <c r="C360" s="42" t="str">
        <f t="shared" si="363"/>
        <v>1210000063</v>
      </c>
      <c r="D360" s="42" t="str">
        <f t="shared" si="364"/>
        <v>1210000063/20</v>
      </c>
      <c r="E360" s="43" t="str">
        <f t="shared" si="386"/>
        <v>2020-01-01</v>
      </c>
      <c r="F360" s="43" t="str">
        <f t="shared" si="365"/>
        <v>2021-01-01</v>
      </c>
      <c r="G360" s="44" t="str">
        <f t="shared" si="366"/>
        <v>21210000063</v>
      </c>
      <c r="H360" s="45">
        <f t="shared" si="387"/>
        <v>2</v>
      </c>
      <c r="I360" s="46">
        <v>3</v>
      </c>
      <c r="J360" s="52">
        <f t="shared" si="394"/>
        <v>32110341</v>
      </c>
      <c r="K360" s="48" t="str">
        <f t="shared" si="397"/>
        <v>Б-32110341-1</v>
      </c>
      <c r="L360" s="49" t="str">
        <f t="shared" si="367"/>
        <v>2020-01-01</v>
      </c>
      <c r="M360" s="48" t="s">
        <v>87</v>
      </c>
      <c r="N360" s="50">
        <f t="shared" si="389"/>
        <v>20000</v>
      </c>
      <c r="O360" s="48" t="s">
        <v>88</v>
      </c>
      <c r="P360" s="46">
        <v>1</v>
      </c>
      <c r="Q360" s="48">
        <v>20</v>
      </c>
      <c r="R360" s="70">
        <f t="shared" si="368"/>
        <v>3</v>
      </c>
      <c r="S360" s="70">
        <v>3</v>
      </c>
      <c r="T360" s="52" t="str">
        <f t="shared" si="369"/>
        <v>4321103411</v>
      </c>
      <c r="U360" s="53" t="str">
        <f t="shared" si="398"/>
        <v>43211034111</v>
      </c>
      <c r="V360" s="48">
        <v>1</v>
      </c>
      <c r="W360" s="49" t="str">
        <f t="shared" ca="1" si="370"/>
        <v>2020-01-04</v>
      </c>
      <c r="X360" s="48"/>
      <c r="Y360" s="54">
        <v>20000</v>
      </c>
      <c r="Z360" s="54">
        <f t="shared" si="371"/>
        <v>3333.3333333333321</v>
      </c>
      <c r="AA360" s="48">
        <v>0</v>
      </c>
      <c r="AB360" s="55" t="s">
        <v>89</v>
      </c>
      <c r="AC360" s="54">
        <f t="shared" si="372"/>
        <v>20000</v>
      </c>
      <c r="AD360" s="56">
        <v>0</v>
      </c>
      <c r="AE360" s="52">
        <f t="shared" si="395"/>
        <v>532110342</v>
      </c>
      <c r="AF360" s="58">
        <f t="shared" si="373"/>
        <v>16666.666666666668</v>
      </c>
      <c r="AG360" s="59"/>
      <c r="AH360" s="58">
        <f t="shared" si="391"/>
        <v>16666.666666666668</v>
      </c>
      <c r="AI360" s="60">
        <f t="shared" si="374"/>
        <v>20000</v>
      </c>
      <c r="AJ360" s="49" t="str">
        <f t="shared" si="375"/>
        <v>2020-01-31</v>
      </c>
      <c r="AK360" s="61" t="str">
        <f t="shared" si="376"/>
        <v>888532110342</v>
      </c>
      <c r="AL360" s="56" t="str">
        <f t="shared" si="377"/>
        <v>12100000631</v>
      </c>
      <c r="AM360" s="62"/>
      <c r="AN360" s="62"/>
      <c r="AO360" s="56" t="s">
        <v>89</v>
      </c>
      <c r="AP360" s="56" t="s">
        <v>89</v>
      </c>
      <c r="AQ360" s="56"/>
      <c r="AR360" s="56"/>
      <c r="AS360" s="63" t="str">
        <f t="shared" si="378"/>
        <v>888532110342</v>
      </c>
      <c r="AT360" s="61" t="str">
        <f t="shared" si="379"/>
        <v>5532110341</v>
      </c>
      <c r="AU360" s="53" t="str">
        <f t="shared" si="380"/>
        <v>9932110341</v>
      </c>
      <c r="AV360" s="53">
        <f t="shared" si="381"/>
        <v>3</v>
      </c>
      <c r="AW360" s="53" t="str">
        <f t="shared" si="382"/>
        <v>7732110341</v>
      </c>
      <c r="AX360" s="53" t="str">
        <f t="shared" si="392"/>
        <v>77532110342</v>
      </c>
      <c r="AY360" s="53">
        <v>0</v>
      </c>
      <c r="AZ360" s="53">
        <v>0</v>
      </c>
      <c r="BA360" s="49" t="str">
        <f t="shared" si="383"/>
        <v>2020-01-01</v>
      </c>
      <c r="BB360" s="49" t="str">
        <f t="shared" si="384"/>
        <v>2020-01-31</v>
      </c>
      <c r="BC360" s="64" t="s">
        <v>90</v>
      </c>
      <c r="BD360" s="65" t="str">
        <f>"c"&amp;J360</f>
        <v>c32110341</v>
      </c>
      <c r="BE360" s="65"/>
      <c r="BF360" s="65"/>
      <c r="BG360" s="65"/>
      <c r="BH360" s="66"/>
      <c r="BI360" s="66"/>
      <c r="BJ360" s="66"/>
      <c r="BK360" s="66"/>
      <c r="BL360" s="53"/>
      <c r="BM360" s="53"/>
      <c r="BN360" s="53"/>
      <c r="BO360" s="325"/>
      <c r="BP360" s="325">
        <v>37</v>
      </c>
      <c r="BQ360" s="50">
        <f>AF363</f>
        <v>16666.666666666668</v>
      </c>
      <c r="BR360" s="68">
        <f>BQ360*0.11</f>
        <v>1833.3333333333335</v>
      </c>
      <c r="BS360" s="68">
        <f>BR360</f>
        <v>1833.3333333333335</v>
      </c>
      <c r="BU360" s="357" t="str">
        <f t="shared" ca="1" si="335"/>
        <v>insert into x_t_invoice (TMP_ID,ID,DT, CLIENT_ID,EXTERNAL_ID,CONTRACT_ID,TOTAL_SUM,CURRENCY,DISCOUNT_TYPE,COMMISSION_TYPE,TYPE,LOYAL_CLIENTS,NDS,NDS_PCT,PERSON_ID) values (s_x_t_invoice.NEXTVAL, 32110341, date'2020-01-01',21210000063,'Б-32110341-1',1210000063,20000,'RUR',3,3,'y_invoice',0,1,20, 77532110342);insert into x_t_person (TMP_ID,ID) values (s_x_t_person.NEXTVAL, 77532110342);insert into x_t_act_internal(TMP_ID,ID,DT,CLIENT_ID,INVOICE_ID,HIDDEN,AMOUNT,EXTERNAL_ID,PAYMENT_TERM_DT,IS_LOYAL,TYPE) values (s_x_t_act_internal.NEXTVAL, 4321103411,date'2020-01-04',21210000063, 32110341    ,1,  20000  ,'43211034111',null, 0,'generic');insert into x_t_act_trans(TMP_ID, ACT_ID, CONSUME_ID, AMOUNT, AMOUNT_NDS, AMOUNT_NSP, NETTING, COMMISSION_TYPE) values (s_x_t_act_trans.NEXTVAL, 4321103411,  5532110341, 20000, 3333.33333333333,  0,null, 3);insert into x_t_consume (TMP_ID, ID, PARENT_ORDER_ID) values (s_x_t_consume.NEXTVAL, 5532110341,  9932110341);insert into x_t_order(TMP_ID, ID, SERVICE_ID, SERVICE_ORDER_ID, CLIENT_ID) values (s_x_t_order.NEXTVAL, 9932110341,  3,  7732110341,  532110342 );insert into x_mv_oebs_receipts_2(TMP_ID, INVOICE_EID, SUM, DT, DOC_DATE, COMISS_DATE, PAYMENT_NUMBER, SOURCE_TYPE) values (s_x_mv_oebs_receipts_2.NEXTVAL, 'Б-32110341-1', 20000, date'2020-01-31',date'2020-01-31', null, '888532110342' ,'PAYCASH');insert into x_yt_ar_direct_domain_stats (ID,IS_GRAY,DOMAIN,IS_BLACKLIST,SERVICE_ID,COST,BILLING_EXPORT_ID,FROM_DT,TILL_DT,SERVICE_ORDER_ID) values(s_x_yt_ar_direct_domain_stats.NEXTVAL, 0, 'c32110341', 0,3,3330000000,7732110341,  date'2020-01-01',to_date('2020-01-31'||' '||'23:59:59','YYYY-MM-DD HH24:MI:SS'),7732110341);</v>
      </c>
    </row>
    <row r="361" spans="1:73" s="67" customFormat="1" ht="15" customHeight="1" x14ac:dyDescent="0.35">
      <c r="A361" s="40">
        <v>63</v>
      </c>
      <c r="B361" s="41"/>
      <c r="C361" s="42" t="str">
        <f t="shared" si="363"/>
        <v>1210000063</v>
      </c>
      <c r="D361" s="42" t="str">
        <f t="shared" si="364"/>
        <v>1210000063/20</v>
      </c>
      <c r="E361" s="43" t="str">
        <f t="shared" si="386"/>
        <v>2020-01-01</v>
      </c>
      <c r="F361" s="43" t="str">
        <f t="shared" si="365"/>
        <v>2021-01-01</v>
      </c>
      <c r="G361" s="44" t="str">
        <f t="shared" si="366"/>
        <v>21210000063</v>
      </c>
      <c r="H361" s="45">
        <f t="shared" si="387"/>
        <v>2</v>
      </c>
      <c r="I361" s="46">
        <v>3</v>
      </c>
      <c r="J361" s="52">
        <f t="shared" si="394"/>
        <v>32110342</v>
      </c>
      <c r="K361" s="48" t="str">
        <f t="shared" si="397"/>
        <v>Б-32110342-1</v>
      </c>
      <c r="L361" s="49" t="str">
        <f t="shared" si="367"/>
        <v>2020-01-01</v>
      </c>
      <c r="M361" s="48" t="s">
        <v>87</v>
      </c>
      <c r="N361" s="50">
        <f t="shared" si="389"/>
        <v>20000</v>
      </c>
      <c r="O361" s="48" t="s">
        <v>88</v>
      </c>
      <c r="P361" s="46">
        <v>1</v>
      </c>
      <c r="Q361" s="48">
        <v>20</v>
      </c>
      <c r="R361" s="70">
        <f t="shared" si="368"/>
        <v>12</v>
      </c>
      <c r="S361" s="70">
        <v>12</v>
      </c>
      <c r="T361" s="52" t="str">
        <f t="shared" si="369"/>
        <v>4321103421</v>
      </c>
      <c r="U361" s="53" t="str">
        <f t="shared" si="398"/>
        <v>43211034211</v>
      </c>
      <c r="V361" s="48">
        <v>1</v>
      </c>
      <c r="W361" s="49" t="str">
        <f t="shared" ca="1" si="370"/>
        <v>2020-01-03</v>
      </c>
      <c r="X361" s="48"/>
      <c r="Y361" s="54">
        <v>20000</v>
      </c>
      <c r="Z361" s="54">
        <f t="shared" si="371"/>
        <v>3333.3333333333321</v>
      </c>
      <c r="AA361" s="48">
        <v>0</v>
      </c>
      <c r="AB361" s="55" t="s">
        <v>89</v>
      </c>
      <c r="AC361" s="54">
        <f t="shared" si="372"/>
        <v>20000</v>
      </c>
      <c r="AD361" s="56">
        <v>0</v>
      </c>
      <c r="AE361" s="52">
        <f t="shared" si="395"/>
        <v>532110343</v>
      </c>
      <c r="AF361" s="58">
        <f t="shared" si="373"/>
        <v>16666.666666666668</v>
      </c>
      <c r="AG361" s="71">
        <f>SUM(AF353:AF357)</f>
        <v>83333.333333333343</v>
      </c>
      <c r="AH361" s="58">
        <f t="shared" si="391"/>
        <v>16666.666666666668</v>
      </c>
      <c r="AI361" s="60">
        <f t="shared" si="374"/>
        <v>20000</v>
      </c>
      <c r="AJ361" s="49" t="str">
        <f t="shared" si="375"/>
        <v>2020-01-31</v>
      </c>
      <c r="AK361" s="61" t="str">
        <f t="shared" si="376"/>
        <v>888532110343</v>
      </c>
      <c r="AL361" s="56" t="str">
        <f t="shared" si="377"/>
        <v>12100000631</v>
      </c>
      <c r="AM361" s="62"/>
      <c r="AN361" s="62"/>
      <c r="AO361" s="56" t="s">
        <v>89</v>
      </c>
      <c r="AP361" s="56" t="s">
        <v>89</v>
      </c>
      <c r="AQ361" s="56"/>
      <c r="AR361" s="56"/>
      <c r="AS361" s="63" t="str">
        <f t="shared" si="378"/>
        <v>888532110343</v>
      </c>
      <c r="AT361" s="61" t="str">
        <f t="shared" si="379"/>
        <v>5532110342</v>
      </c>
      <c r="AU361" s="53" t="str">
        <f t="shared" si="380"/>
        <v>9932110342</v>
      </c>
      <c r="AV361" s="53">
        <f t="shared" si="381"/>
        <v>12</v>
      </c>
      <c r="AW361" s="53" t="str">
        <f t="shared" si="382"/>
        <v>7732110342</v>
      </c>
      <c r="AX361" s="53" t="str">
        <f t="shared" si="392"/>
        <v>77532110343</v>
      </c>
      <c r="AY361" s="53">
        <v>0</v>
      </c>
      <c r="AZ361" s="53">
        <v>0</v>
      </c>
      <c r="BA361" s="49" t="str">
        <f t="shared" si="383"/>
        <v>2020-01-01</v>
      </c>
      <c r="BB361" s="49" t="str">
        <f t="shared" si="384"/>
        <v>2020-01-31</v>
      </c>
      <c r="BC361" s="64" t="s">
        <v>90</v>
      </c>
      <c r="BD361" s="65" t="str">
        <f>"d"&amp;J361</f>
        <v>d32110342</v>
      </c>
      <c r="BE361" s="65"/>
      <c r="BF361" s="65"/>
      <c r="BG361" s="65"/>
      <c r="BH361" s="66"/>
      <c r="BI361" s="66"/>
      <c r="BJ361" s="66"/>
      <c r="BK361" s="66"/>
      <c r="BL361" s="53"/>
      <c r="BM361" s="53"/>
      <c r="BN361" s="53"/>
      <c r="BO361" s="325"/>
      <c r="BP361" s="325">
        <v>40</v>
      </c>
      <c r="BQ361" s="50">
        <f>AF364</f>
        <v>16666.666666666668</v>
      </c>
      <c r="BR361" s="68">
        <f>BQ361*0.15</f>
        <v>2500</v>
      </c>
      <c r="BS361" s="68">
        <f>BR361</f>
        <v>2500</v>
      </c>
      <c r="BU361" s="357" t="str">
        <f t="shared" ca="1" si="335"/>
        <v>insert into x_t_invoice (TMP_ID,ID,DT, CLIENT_ID,EXTERNAL_ID,CONTRACT_ID,TOTAL_SUM,CURRENCY,DISCOUNT_TYPE,COMMISSION_TYPE,TYPE,LOYAL_CLIENTS,NDS,NDS_PCT,PERSON_ID) values (s_x_t_invoice.NEXTVAL, 32110342, date'2020-01-01',21210000063,'Б-32110342-1',1210000063,20000,'RUR',12,12,'y_invoice',0,1,20, 77532110343);insert into x_t_person (TMP_ID,ID) values (s_x_t_person.NEXTVAL, 77532110343);insert into x_t_act_internal(TMP_ID,ID,DT,CLIENT_ID,INVOICE_ID,HIDDEN,AMOUNT,EXTERNAL_ID,PAYMENT_TERM_DT,IS_LOYAL,TYPE) values (s_x_t_act_internal.NEXTVAL, 4321103421,date'2020-01-03',21210000063, 32110342    ,1,  20000  ,'43211034211',null, 0,'generic');insert into x_t_act_trans(TMP_ID, ACT_ID, CONSUME_ID, AMOUNT, AMOUNT_NDS, AMOUNT_NSP, NETTING, COMMISSION_TYPE) values (s_x_t_act_trans.NEXTVAL, 4321103421,  5532110342, 20000, 3333.33333333333,  0,null, 12);insert into x_t_consume (TMP_ID, ID, PARENT_ORDER_ID) values (s_x_t_consume.NEXTVAL, 5532110342,  9932110342);insert into x_t_order(TMP_ID, ID, SERVICE_ID, SERVICE_ORDER_ID, CLIENT_ID) values (s_x_t_order.NEXTVAL, 9932110342,  12,  7732110342,  532110343 );insert into x_mv_oebs_receipts_2(TMP_ID, INVOICE_EID, SUM, DT, DOC_DATE, COMISS_DATE, PAYMENT_NUMBER, SOURCE_TYPE) values (s_x_mv_oebs_receipts_2.NEXTVAL, 'Б-32110342-1', 20000, date'2020-01-31',date'2020-01-31', null, '888532110343' ,'PAYCASH');insert into x_yt_ar_direct_domain_stats (ID,IS_GRAY,DOMAIN,IS_BLACKLIST,SERVICE_ID,COST,BILLING_EXPORT_ID,FROM_DT,TILL_DT,SERVICE_ORDER_ID) values(s_x_yt_ar_direct_domain_stats.NEXTVAL, 0, 'd32110342', 0,12,3330000000,7732110342,  date'2020-01-01',to_date('2020-01-31'||' '||'23:59:59','YYYY-MM-DD HH24:MI:SS'),7732110342);</v>
      </c>
    </row>
    <row r="362" spans="1:73" s="67" customFormat="1" ht="15" customHeight="1" x14ac:dyDescent="0.35">
      <c r="A362" s="40">
        <v>63</v>
      </c>
      <c r="B362" s="41"/>
      <c r="C362" s="42" t="str">
        <f t="shared" si="363"/>
        <v>1210000063</v>
      </c>
      <c r="D362" s="42" t="str">
        <f t="shared" si="364"/>
        <v>1210000063/20</v>
      </c>
      <c r="E362" s="43" t="str">
        <f t="shared" si="386"/>
        <v>2020-01-01</v>
      </c>
      <c r="F362" s="43" t="str">
        <f t="shared" si="365"/>
        <v>2021-01-01</v>
      </c>
      <c r="G362" s="44" t="str">
        <f t="shared" si="366"/>
        <v>21210000063</v>
      </c>
      <c r="H362" s="45">
        <f t="shared" si="387"/>
        <v>2</v>
      </c>
      <c r="I362" s="46">
        <v>3</v>
      </c>
      <c r="J362" s="52">
        <f t="shared" si="394"/>
        <v>32110343</v>
      </c>
      <c r="K362" s="48" t="str">
        <f t="shared" si="397"/>
        <v>Б-32110343-1</v>
      </c>
      <c r="L362" s="49" t="str">
        <f t="shared" si="367"/>
        <v>2020-01-01</v>
      </c>
      <c r="M362" s="48" t="s">
        <v>87</v>
      </c>
      <c r="N362" s="50">
        <f t="shared" si="389"/>
        <v>20000</v>
      </c>
      <c r="O362" s="48" t="s">
        <v>88</v>
      </c>
      <c r="P362" s="46">
        <v>1</v>
      </c>
      <c r="Q362" s="48">
        <v>20</v>
      </c>
      <c r="R362" s="70">
        <f t="shared" si="368"/>
        <v>36</v>
      </c>
      <c r="S362" s="70">
        <v>36</v>
      </c>
      <c r="T362" s="52" t="str">
        <f t="shared" si="369"/>
        <v>4321103431</v>
      </c>
      <c r="U362" s="53" t="str">
        <f t="shared" si="398"/>
        <v>43211034311</v>
      </c>
      <c r="V362" s="48">
        <v>1</v>
      </c>
      <c r="W362" s="49" t="str">
        <f t="shared" ca="1" si="370"/>
        <v>2020-01-07</v>
      </c>
      <c r="X362" s="48"/>
      <c r="Y362" s="54">
        <v>20000</v>
      </c>
      <c r="Z362" s="54">
        <f t="shared" si="371"/>
        <v>3333.3333333333321</v>
      </c>
      <c r="AA362" s="48">
        <v>0</v>
      </c>
      <c r="AB362" s="55" t="s">
        <v>89</v>
      </c>
      <c r="AC362" s="54">
        <f t="shared" si="372"/>
        <v>20000</v>
      </c>
      <c r="AD362" s="56">
        <v>0</v>
      </c>
      <c r="AE362" s="52">
        <f t="shared" si="395"/>
        <v>532110344</v>
      </c>
      <c r="AF362" s="58">
        <f t="shared" si="373"/>
        <v>16666.666666666668</v>
      </c>
      <c r="AG362" s="59"/>
      <c r="AH362" s="58">
        <f t="shared" si="391"/>
        <v>16666.666666666668</v>
      </c>
      <c r="AI362" s="60">
        <f t="shared" si="374"/>
        <v>20000</v>
      </c>
      <c r="AJ362" s="49" t="str">
        <f t="shared" si="375"/>
        <v>2020-01-31</v>
      </c>
      <c r="AK362" s="61" t="str">
        <f t="shared" si="376"/>
        <v>888532110344</v>
      </c>
      <c r="AL362" s="56" t="str">
        <f t="shared" si="377"/>
        <v>12100000631</v>
      </c>
      <c r="AM362" s="62"/>
      <c r="AN362" s="62"/>
      <c r="AO362" s="56" t="s">
        <v>89</v>
      </c>
      <c r="AP362" s="56" t="s">
        <v>89</v>
      </c>
      <c r="AQ362" s="56"/>
      <c r="AR362" s="56"/>
      <c r="AS362" s="63" t="str">
        <f t="shared" si="378"/>
        <v>888532110344</v>
      </c>
      <c r="AT362" s="61" t="str">
        <f t="shared" si="379"/>
        <v>5532110343</v>
      </c>
      <c r="AU362" s="53" t="str">
        <f t="shared" si="380"/>
        <v>9932110343</v>
      </c>
      <c r="AV362" s="53">
        <f t="shared" si="381"/>
        <v>36</v>
      </c>
      <c r="AW362" s="53" t="str">
        <f t="shared" si="382"/>
        <v>7732110343</v>
      </c>
      <c r="AX362" s="53" t="str">
        <f t="shared" si="392"/>
        <v>77532110344</v>
      </c>
      <c r="AY362" s="53">
        <v>0</v>
      </c>
      <c r="AZ362" s="53">
        <v>0</v>
      </c>
      <c r="BA362" s="49" t="str">
        <f t="shared" si="383"/>
        <v>2020-01-01</v>
      </c>
      <c r="BB362" s="49" t="str">
        <f t="shared" si="384"/>
        <v>2020-01-31</v>
      </c>
      <c r="BC362" s="64" t="s">
        <v>92</v>
      </c>
      <c r="BD362" s="65" t="str">
        <f>"e"&amp;J362</f>
        <v>e32110343</v>
      </c>
      <c r="BE362" s="65"/>
      <c r="BF362" s="65"/>
      <c r="BG362" s="65"/>
      <c r="BH362" s="66"/>
      <c r="BI362" s="66"/>
      <c r="BJ362" s="66"/>
      <c r="BK362" s="66"/>
      <c r="BL362" s="53"/>
      <c r="BM362" s="53"/>
      <c r="BN362" s="53"/>
      <c r="BO362" s="325"/>
      <c r="BP362" s="325"/>
      <c r="BQ362" s="50"/>
      <c r="BR362" s="68"/>
      <c r="BS362" s="68"/>
      <c r="BU362" s="357" t="str">
        <f t="shared" ca="1" si="335"/>
        <v>insert into x_t_invoice (TMP_ID,ID,DT, CLIENT_ID,EXTERNAL_ID,CONTRACT_ID,TOTAL_SUM,CURRENCY,DISCOUNT_TYPE,COMMISSION_TYPE,TYPE,LOYAL_CLIENTS,NDS,NDS_PCT,PERSON_ID) values (s_x_t_invoice.NEXTVAL, 32110343, date'2020-01-01',21210000063,'Б-32110343-1',1210000063,20000,'RUR',36,36,'y_invoice',0,1,20, 77532110344);insert into x_t_person (TMP_ID,ID) values (s_x_t_person.NEXTVAL, 77532110344);insert into x_t_act_internal(TMP_ID,ID,DT,CLIENT_ID,INVOICE_ID,HIDDEN,AMOUNT,EXTERNAL_ID,PAYMENT_TERM_DT,IS_LOYAL,TYPE) values (s_x_t_act_internal.NEXTVAL, 4321103431,date'2020-01-07',21210000063, 32110343    ,1,  20000  ,'43211034311',null, 0,'generic');insert into x_t_act_trans(TMP_ID, ACT_ID, CONSUME_ID, AMOUNT, AMOUNT_NDS, AMOUNT_NSP, NETTING, COMMISSION_TYPE) values (s_x_t_act_trans.NEXTVAL, 4321103431,  5532110343, 20000, 3333.33333333333,  0,null, 36);insert into x_t_consume (TMP_ID, ID, PARENT_ORDER_ID) values (s_x_t_consume.NEXTVAL, 5532110343,  9932110343);insert into x_t_order(TMP_ID, ID, SERVICE_ID, SERVICE_ORDER_ID, CLIENT_ID) values (s_x_t_order.NEXTVAL, 9932110343,  36,  7732110343,  532110344 );insert into x_mv_oebs_receipts_2(TMP_ID, INVOICE_EID, SUM, DT, DOC_DATE, COMISS_DATE, PAYMENT_NUMBER, SOURCE_TYPE) values (s_x_mv_oebs_receipts_2.NEXTVAL, 'Б-32110343-1', 20000, date'2020-01-31',date'2020-01-31', null, '888532110344' ,'PAYCASH');insert into x_yt_ar_direct_domain_stats (ID,IS_GRAY,DOMAIN,IS_BLACKLIST,SERVICE_ID,COST,BILLING_EXPORT_ID,FROM_DT,TILL_DT,SERVICE_ORDER_ID) values(s_x_yt_ar_direct_domain_stats.NEXTVAL, 0, 'e32110343', 0,36,3000000000,7732110343,  date'2020-01-01',to_date('2020-01-31'||' '||'23:59:59','YYYY-MM-DD HH24:MI:SS'),7732110343);</v>
      </c>
    </row>
    <row r="363" spans="1:73" s="67" customFormat="1" ht="15" customHeight="1" x14ac:dyDescent="0.35">
      <c r="A363" s="40">
        <v>63</v>
      </c>
      <c r="B363" s="41"/>
      <c r="C363" s="42" t="str">
        <f t="shared" si="363"/>
        <v>1210000063</v>
      </c>
      <c r="D363" s="42" t="str">
        <f t="shared" si="364"/>
        <v>1210000063/20</v>
      </c>
      <c r="E363" s="43" t="str">
        <f t="shared" si="386"/>
        <v>2020-01-01</v>
      </c>
      <c r="F363" s="43" t="str">
        <f t="shared" si="365"/>
        <v>2021-01-01</v>
      </c>
      <c r="G363" s="44" t="str">
        <f t="shared" si="366"/>
        <v>21210000063</v>
      </c>
      <c r="H363" s="45">
        <f t="shared" si="387"/>
        <v>2</v>
      </c>
      <c r="I363" s="46">
        <v>3</v>
      </c>
      <c r="J363" s="52">
        <f t="shared" si="394"/>
        <v>32110344</v>
      </c>
      <c r="K363" s="48" t="str">
        <f t="shared" si="397"/>
        <v>Б-32110344-1</v>
      </c>
      <c r="L363" s="49" t="str">
        <f t="shared" si="367"/>
        <v>2020-01-01</v>
      </c>
      <c r="M363" s="48" t="s">
        <v>87</v>
      </c>
      <c r="N363" s="50">
        <f t="shared" si="389"/>
        <v>20000</v>
      </c>
      <c r="O363" s="48" t="s">
        <v>88</v>
      </c>
      <c r="P363" s="46">
        <v>1</v>
      </c>
      <c r="Q363" s="48">
        <v>20</v>
      </c>
      <c r="R363" s="70">
        <f t="shared" si="368"/>
        <v>37</v>
      </c>
      <c r="S363" s="70">
        <v>37</v>
      </c>
      <c r="T363" s="52" t="str">
        <f t="shared" si="369"/>
        <v>4321103441</v>
      </c>
      <c r="U363" s="53" t="str">
        <f t="shared" si="398"/>
        <v>43211034411</v>
      </c>
      <c r="V363" s="48">
        <v>1</v>
      </c>
      <c r="W363" s="49" t="str">
        <f t="shared" ca="1" si="370"/>
        <v>2020-01-08</v>
      </c>
      <c r="X363" s="48"/>
      <c r="Y363" s="54">
        <v>20000</v>
      </c>
      <c r="Z363" s="54">
        <f t="shared" si="371"/>
        <v>3333.3333333333321</v>
      </c>
      <c r="AA363" s="48">
        <v>0</v>
      </c>
      <c r="AB363" s="55" t="s">
        <v>89</v>
      </c>
      <c r="AC363" s="54">
        <f t="shared" si="372"/>
        <v>20000</v>
      </c>
      <c r="AD363" s="56">
        <v>0</v>
      </c>
      <c r="AE363" s="52">
        <f t="shared" si="395"/>
        <v>532110345</v>
      </c>
      <c r="AF363" s="58">
        <f t="shared" si="373"/>
        <v>16666.666666666668</v>
      </c>
      <c r="AG363" s="59"/>
      <c r="AH363" s="58">
        <f t="shared" si="391"/>
        <v>16666.666666666668</v>
      </c>
      <c r="AI363" s="60">
        <f t="shared" si="374"/>
        <v>20000</v>
      </c>
      <c r="AJ363" s="49" t="str">
        <f t="shared" si="375"/>
        <v>2020-01-31</v>
      </c>
      <c r="AK363" s="61" t="str">
        <f t="shared" si="376"/>
        <v>888532110345</v>
      </c>
      <c r="AL363" s="56" t="str">
        <f t="shared" si="377"/>
        <v>12100000631</v>
      </c>
      <c r="AM363" s="62"/>
      <c r="AN363" s="62"/>
      <c r="AO363" s="56" t="s">
        <v>89</v>
      </c>
      <c r="AP363" s="56" t="s">
        <v>89</v>
      </c>
      <c r="AQ363" s="56"/>
      <c r="AR363" s="56"/>
      <c r="AS363" s="63" t="str">
        <f t="shared" si="378"/>
        <v>888532110345</v>
      </c>
      <c r="AT363" s="61" t="str">
        <f t="shared" si="379"/>
        <v>5532110344</v>
      </c>
      <c r="AU363" s="53" t="str">
        <f t="shared" si="380"/>
        <v>9932110344</v>
      </c>
      <c r="AV363" s="53">
        <f t="shared" si="381"/>
        <v>37</v>
      </c>
      <c r="AW363" s="53" t="str">
        <f t="shared" si="382"/>
        <v>7732110344</v>
      </c>
      <c r="AX363" s="53" t="str">
        <f t="shared" si="392"/>
        <v>77532110345</v>
      </c>
      <c r="AY363" s="53">
        <v>0</v>
      </c>
      <c r="AZ363" s="53">
        <v>0</v>
      </c>
      <c r="BA363" s="49" t="str">
        <f t="shared" si="383"/>
        <v>2020-01-01</v>
      </c>
      <c r="BB363" s="49" t="str">
        <f t="shared" si="384"/>
        <v>2020-01-31</v>
      </c>
      <c r="BC363" s="64" t="s">
        <v>90</v>
      </c>
      <c r="BD363" s="65" t="str">
        <f>"d"&amp;J363</f>
        <v>d32110344</v>
      </c>
      <c r="BE363" s="65"/>
      <c r="BF363" s="65"/>
      <c r="BG363" s="65"/>
      <c r="BH363" s="66"/>
      <c r="BI363" s="66"/>
      <c r="BJ363" s="66"/>
      <c r="BK363" s="66"/>
      <c r="BL363" s="53"/>
      <c r="BM363" s="53"/>
      <c r="BN363" s="53"/>
      <c r="BO363" s="325"/>
      <c r="BP363" s="325"/>
      <c r="BQ363" s="50"/>
      <c r="BR363" s="72"/>
      <c r="BS363" s="68"/>
      <c r="BU363" s="357" t="str">
        <f t="shared" ca="1" si="335"/>
        <v>insert into x_t_invoice (TMP_ID,ID,DT, CLIENT_ID,EXTERNAL_ID,CONTRACT_ID,TOTAL_SUM,CURRENCY,DISCOUNT_TYPE,COMMISSION_TYPE,TYPE,LOYAL_CLIENTS,NDS,NDS_PCT,PERSON_ID) values (s_x_t_invoice.NEXTVAL, 32110344, date'2020-01-01',21210000063,'Б-32110344-1',1210000063,20000,'RUR',37,37,'y_invoice',0,1,20, 77532110345);insert into x_t_person (TMP_ID,ID) values (s_x_t_person.NEXTVAL, 77532110345);insert into x_t_act_internal(TMP_ID,ID,DT,CLIENT_ID,INVOICE_ID,HIDDEN,AMOUNT,EXTERNAL_ID,PAYMENT_TERM_DT,IS_LOYAL,TYPE) values (s_x_t_act_internal.NEXTVAL, 4321103441,date'2020-01-08',21210000063, 32110344    ,1,  20000  ,'43211034411',null, 0,'generic');insert into x_t_act_trans(TMP_ID, ACT_ID, CONSUME_ID, AMOUNT, AMOUNT_NDS, AMOUNT_NSP, NETTING, COMMISSION_TYPE) values (s_x_t_act_trans.NEXTVAL, 4321103441,  5532110344, 20000, 3333.33333333333,  0,null, 37);insert into x_t_consume (TMP_ID, ID, PARENT_ORDER_ID) values (s_x_t_consume.NEXTVAL, 5532110344,  9932110344);insert into x_t_order(TMP_ID, ID, SERVICE_ID, SERVICE_ORDER_ID, CLIENT_ID) values (s_x_t_order.NEXTVAL, 9932110344,  37,  7732110344,  532110345 );insert into x_mv_oebs_receipts_2(TMP_ID, INVOICE_EID, SUM, DT, DOC_DATE, COMISS_DATE, PAYMENT_NUMBER, SOURCE_TYPE) values (s_x_mv_oebs_receipts_2.NEXTVAL, 'Б-32110344-1', 20000, date'2020-01-31',date'2020-01-31', null, '888532110345' ,'PAYCASH');insert into x_yt_ar_direct_domain_stats (ID,IS_GRAY,DOMAIN,IS_BLACKLIST,SERVICE_ID,COST,BILLING_EXPORT_ID,FROM_DT,TILL_DT,SERVICE_ORDER_ID) values(s_x_yt_ar_direct_domain_stats.NEXTVAL, 0, 'd32110344', 0,37,3330000000,7732110344,  date'2020-01-01',to_date('2020-01-31'||' '||'23:59:59','YYYY-MM-DD HH24:MI:SS'),7732110344);</v>
      </c>
    </row>
    <row r="364" spans="1:73" s="67" customFormat="1" ht="15" customHeight="1" x14ac:dyDescent="0.35">
      <c r="A364" s="40">
        <v>63</v>
      </c>
      <c r="B364" s="41"/>
      <c r="C364" s="42" t="str">
        <f t="shared" si="363"/>
        <v>1210000063</v>
      </c>
      <c r="D364" s="42" t="str">
        <f t="shared" si="364"/>
        <v>1210000063/20</v>
      </c>
      <c r="E364" s="43" t="str">
        <f t="shared" si="386"/>
        <v>2020-01-01</v>
      </c>
      <c r="F364" s="43" t="str">
        <f t="shared" si="365"/>
        <v>2021-01-01</v>
      </c>
      <c r="G364" s="44" t="str">
        <f t="shared" si="366"/>
        <v>21210000063</v>
      </c>
      <c r="H364" s="45">
        <f t="shared" si="387"/>
        <v>2</v>
      </c>
      <c r="I364" s="46">
        <v>3</v>
      </c>
      <c r="J364" s="52">
        <f t="shared" si="394"/>
        <v>32110345</v>
      </c>
      <c r="K364" s="48" t="str">
        <f t="shared" si="397"/>
        <v>Б-32110345-1</v>
      </c>
      <c r="L364" s="49" t="str">
        <f t="shared" si="367"/>
        <v>2020-01-01</v>
      </c>
      <c r="M364" s="48" t="s">
        <v>87</v>
      </c>
      <c r="N364" s="50">
        <f t="shared" si="389"/>
        <v>20000</v>
      </c>
      <c r="O364" s="48" t="s">
        <v>88</v>
      </c>
      <c r="P364" s="46">
        <v>1</v>
      </c>
      <c r="Q364" s="48">
        <v>20</v>
      </c>
      <c r="R364" s="70">
        <f t="shared" si="368"/>
        <v>40</v>
      </c>
      <c r="S364" s="70">
        <v>40</v>
      </c>
      <c r="T364" s="52" t="str">
        <f t="shared" si="369"/>
        <v>4321103451</v>
      </c>
      <c r="U364" s="53" t="str">
        <f t="shared" si="398"/>
        <v>43211034511</v>
      </c>
      <c r="V364" s="48">
        <v>1</v>
      </c>
      <c r="W364" s="49" t="str">
        <f t="shared" ca="1" si="370"/>
        <v>2020-01-05</v>
      </c>
      <c r="X364" s="48"/>
      <c r="Y364" s="54">
        <v>20000</v>
      </c>
      <c r="Z364" s="54">
        <f t="shared" si="371"/>
        <v>3333.3333333333321</v>
      </c>
      <c r="AA364" s="48">
        <v>0</v>
      </c>
      <c r="AB364" s="55" t="s">
        <v>89</v>
      </c>
      <c r="AC364" s="54">
        <f t="shared" si="372"/>
        <v>20000</v>
      </c>
      <c r="AD364" s="56">
        <v>0</v>
      </c>
      <c r="AE364" s="52">
        <f t="shared" si="395"/>
        <v>532110346</v>
      </c>
      <c r="AF364" s="58">
        <f t="shared" si="373"/>
        <v>16666.666666666668</v>
      </c>
      <c r="AG364" s="73"/>
      <c r="AH364" s="58">
        <f t="shared" si="391"/>
        <v>16666.666666666668</v>
      </c>
      <c r="AI364" s="60">
        <f t="shared" si="374"/>
        <v>20000</v>
      </c>
      <c r="AJ364" s="49" t="str">
        <f t="shared" si="375"/>
        <v>2020-01-31</v>
      </c>
      <c r="AK364" s="61" t="str">
        <f t="shared" si="376"/>
        <v>888532110346</v>
      </c>
      <c r="AL364" s="56" t="str">
        <f t="shared" si="377"/>
        <v>12100000631</v>
      </c>
      <c r="AM364" s="62"/>
      <c r="AN364" s="62"/>
      <c r="AO364" s="56" t="s">
        <v>89</v>
      </c>
      <c r="AP364" s="56" t="s">
        <v>89</v>
      </c>
      <c r="AQ364" s="56"/>
      <c r="AR364" s="56"/>
      <c r="AS364" s="63" t="str">
        <f t="shared" si="378"/>
        <v>888532110346</v>
      </c>
      <c r="AT364" s="61" t="str">
        <f t="shared" si="379"/>
        <v>5532110345</v>
      </c>
      <c r="AU364" s="53" t="str">
        <f t="shared" si="380"/>
        <v>9932110345</v>
      </c>
      <c r="AV364" s="53">
        <f t="shared" si="381"/>
        <v>40</v>
      </c>
      <c r="AW364" s="53" t="str">
        <f t="shared" si="382"/>
        <v>7732110345</v>
      </c>
      <c r="AX364" s="53" t="str">
        <f t="shared" si="392"/>
        <v>77532110346</v>
      </c>
      <c r="AY364" s="53">
        <v>0</v>
      </c>
      <c r="AZ364" s="53">
        <v>0</v>
      </c>
      <c r="BA364" s="49" t="str">
        <f t="shared" si="383"/>
        <v>2020-01-01</v>
      </c>
      <c r="BB364" s="49" t="str">
        <f t="shared" si="384"/>
        <v>2020-01-31</v>
      </c>
      <c r="BC364" s="64" t="s">
        <v>92</v>
      </c>
      <c r="BD364" s="65" t="str">
        <f>"e"&amp;J364</f>
        <v>e32110345</v>
      </c>
      <c r="BE364" s="65"/>
      <c r="BF364" s="65"/>
      <c r="BG364" s="65"/>
      <c r="BH364" s="66"/>
      <c r="BI364" s="66"/>
      <c r="BJ364" s="66"/>
      <c r="BK364" s="66"/>
      <c r="BL364" s="53"/>
      <c r="BM364" s="53"/>
      <c r="BN364" s="53"/>
      <c r="BO364" s="325"/>
      <c r="BP364" s="325">
        <v>7</v>
      </c>
      <c r="BQ364" s="50">
        <f>BQ357</f>
        <v>83333.333333333343</v>
      </c>
      <c r="BR364" s="68">
        <f>BQ364*0.01</f>
        <v>833.33333333333348</v>
      </c>
      <c r="BS364" s="68">
        <f>BR364</f>
        <v>833.33333333333348</v>
      </c>
      <c r="BU364" s="357" t="str">
        <f t="shared" ca="1" si="335"/>
        <v>insert into x_t_invoice (TMP_ID,ID,DT, CLIENT_ID,EXTERNAL_ID,CONTRACT_ID,TOTAL_SUM,CURRENCY,DISCOUNT_TYPE,COMMISSION_TYPE,TYPE,LOYAL_CLIENTS,NDS,NDS_PCT,PERSON_ID) values (s_x_t_invoice.NEXTVAL, 32110345, date'2020-01-01',21210000063,'Б-32110345-1',1210000063,20000,'RUR',40,40,'y_invoice',0,1,20, 77532110346);insert into x_t_person (TMP_ID,ID) values (s_x_t_person.NEXTVAL, 77532110346);insert into x_t_act_internal(TMP_ID,ID,DT,CLIENT_ID,INVOICE_ID,HIDDEN,AMOUNT,EXTERNAL_ID,PAYMENT_TERM_DT,IS_LOYAL,TYPE) values (s_x_t_act_internal.NEXTVAL, 4321103451,date'2020-01-05',21210000063, 32110345    ,1,  20000  ,'43211034511',null, 0,'generic');insert into x_t_act_trans(TMP_ID, ACT_ID, CONSUME_ID, AMOUNT, AMOUNT_NDS, AMOUNT_NSP, NETTING, COMMISSION_TYPE) values (s_x_t_act_trans.NEXTVAL, 4321103451,  5532110345, 20000, 3333.33333333333,  0,null, 40);insert into x_t_consume (TMP_ID, ID, PARENT_ORDER_ID) values (s_x_t_consume.NEXTVAL, 5532110345,  9932110345);insert into x_t_order(TMP_ID, ID, SERVICE_ID, SERVICE_ORDER_ID, CLIENT_ID) values (s_x_t_order.NEXTVAL, 9932110345,  40,  7732110345,  532110346 );insert into x_mv_oebs_receipts_2(TMP_ID, INVOICE_EID, SUM, DT, DOC_DATE, COMISS_DATE, PAYMENT_NUMBER, SOURCE_TYPE) values (s_x_mv_oebs_receipts_2.NEXTVAL, 'Б-32110345-1', 20000, date'2020-01-31',date'2020-01-31', null, '888532110346' ,'PAYCASH');insert into x_yt_ar_direct_domain_stats (ID,IS_GRAY,DOMAIN,IS_BLACKLIST,SERVICE_ID,COST,BILLING_EXPORT_ID,FROM_DT,TILL_DT,SERVICE_ORDER_ID) values(s_x_yt_ar_direct_domain_stats.NEXTVAL, 0, 'e32110345', 0,40,3000000000,7732110345,  date'2020-01-01',to_date('2020-01-31'||' '||'23:59:59','YYYY-MM-DD HH24:MI:SS'),7732110345);</v>
      </c>
    </row>
    <row r="365" spans="1:73" s="100" customFormat="1" ht="15" customHeight="1" thickBot="1" x14ac:dyDescent="0.4">
      <c r="A365" s="40">
        <v>63</v>
      </c>
      <c r="B365" s="75"/>
      <c r="C365" s="76" t="str">
        <f t="shared" si="363"/>
        <v>1210000063</v>
      </c>
      <c r="D365" s="76" t="str">
        <f t="shared" si="364"/>
        <v>1210000063/20</v>
      </c>
      <c r="E365" s="77" t="str">
        <f t="shared" si="386"/>
        <v>2020-01-01</v>
      </c>
      <c r="F365" s="77" t="str">
        <f t="shared" si="365"/>
        <v>2021-01-01</v>
      </c>
      <c r="G365" s="78" t="str">
        <f t="shared" si="366"/>
        <v>21210000063</v>
      </c>
      <c r="H365" s="79">
        <f t="shared" si="387"/>
        <v>2</v>
      </c>
      <c r="I365" s="80">
        <v>3</v>
      </c>
      <c r="J365" s="52">
        <f t="shared" si="394"/>
        <v>32110346</v>
      </c>
      <c r="K365" s="82" t="str">
        <f t="shared" si="397"/>
        <v>Б-32110346-1</v>
      </c>
      <c r="L365" s="83" t="str">
        <f t="shared" si="367"/>
        <v>2020-01-01</v>
      </c>
      <c r="M365" s="82" t="s">
        <v>87</v>
      </c>
      <c r="N365" s="84">
        <f t="shared" si="389"/>
        <v>20000</v>
      </c>
      <c r="O365" s="82" t="s">
        <v>88</v>
      </c>
      <c r="P365" s="80">
        <v>1</v>
      </c>
      <c r="Q365" s="82">
        <v>20</v>
      </c>
      <c r="R365" s="85">
        <v>25</v>
      </c>
      <c r="S365" s="86">
        <v>40</v>
      </c>
      <c r="T365" s="81" t="str">
        <f t="shared" si="369"/>
        <v>4321103461</v>
      </c>
      <c r="U365" s="87" t="str">
        <f t="shared" si="398"/>
        <v>43211034611</v>
      </c>
      <c r="V365" s="82">
        <v>1</v>
      </c>
      <c r="W365" s="83" t="str">
        <f t="shared" ca="1" si="370"/>
        <v>2020-01-02</v>
      </c>
      <c r="X365" s="82"/>
      <c r="Y365" s="88">
        <v>20000</v>
      </c>
      <c r="Z365" s="88">
        <f t="shared" si="371"/>
        <v>3333.3333333333321</v>
      </c>
      <c r="AA365" s="82">
        <v>0</v>
      </c>
      <c r="AB365" s="89" t="s">
        <v>89</v>
      </c>
      <c r="AC365" s="88">
        <f t="shared" si="372"/>
        <v>20000</v>
      </c>
      <c r="AD365" s="90">
        <v>0</v>
      </c>
      <c r="AE365" s="52">
        <f t="shared" si="395"/>
        <v>532110347</v>
      </c>
      <c r="AF365" s="91">
        <f t="shared" si="373"/>
        <v>16666.666666666668</v>
      </c>
      <c r="AG365" s="92"/>
      <c r="AH365" s="91">
        <f t="shared" si="391"/>
        <v>16666.666666666668</v>
      </c>
      <c r="AI365" s="93">
        <f t="shared" si="374"/>
        <v>20000</v>
      </c>
      <c r="AJ365" s="83" t="str">
        <f t="shared" si="375"/>
        <v>2020-01-31</v>
      </c>
      <c r="AK365" s="94" t="str">
        <f t="shared" si="376"/>
        <v>888532110347</v>
      </c>
      <c r="AL365" s="90" t="str">
        <f t="shared" si="377"/>
        <v>12100000631</v>
      </c>
      <c r="AM365" s="95"/>
      <c r="AN365" s="95"/>
      <c r="AO365" s="90" t="s">
        <v>89</v>
      </c>
      <c r="AP365" s="90" t="s">
        <v>89</v>
      </c>
      <c r="AQ365" s="90"/>
      <c r="AR365" s="90"/>
      <c r="AS365" s="96" t="str">
        <f t="shared" si="378"/>
        <v>888532110347</v>
      </c>
      <c r="AT365" s="94" t="str">
        <f t="shared" si="379"/>
        <v>5532110346</v>
      </c>
      <c r="AU365" s="87" t="str">
        <f t="shared" si="380"/>
        <v>9932110346</v>
      </c>
      <c r="AV365" s="87">
        <f t="shared" si="381"/>
        <v>40</v>
      </c>
      <c r="AW365" s="87" t="str">
        <f t="shared" si="382"/>
        <v>7732110346</v>
      </c>
      <c r="AX365" s="87" t="str">
        <f t="shared" si="392"/>
        <v>77532110347</v>
      </c>
      <c r="AY365" s="87">
        <v>0</v>
      </c>
      <c r="AZ365" s="87">
        <v>0</v>
      </c>
      <c r="BA365" s="83" t="str">
        <f t="shared" si="383"/>
        <v>2020-01-01</v>
      </c>
      <c r="BB365" s="83" t="str">
        <f t="shared" si="384"/>
        <v>2020-01-31</v>
      </c>
      <c r="BC365" s="97" t="s">
        <v>92</v>
      </c>
      <c r="BD365" s="98" t="str">
        <f>"e"&amp;J365</f>
        <v>e32110346</v>
      </c>
      <c r="BE365" s="98"/>
      <c r="BF365" s="98"/>
      <c r="BG365" s="98"/>
      <c r="BH365" s="98"/>
      <c r="BI365" s="98"/>
      <c r="BJ365" s="98"/>
      <c r="BK365" s="98"/>
      <c r="BL365" s="98"/>
      <c r="BM365" s="98"/>
      <c r="BN365" s="98"/>
      <c r="BO365" s="326"/>
      <c r="BP365" s="326"/>
      <c r="BQ365" s="84"/>
      <c r="BR365" s="99"/>
      <c r="BS365" s="99"/>
      <c r="BU365" s="357" t="str">
        <f t="shared" ca="1" si="335"/>
        <v>insert into x_t_invoice (TMP_ID,ID,DT, CLIENT_ID,EXTERNAL_ID,CONTRACT_ID,TOTAL_SUM,CURRENCY,DISCOUNT_TYPE,COMMISSION_TYPE,TYPE,LOYAL_CLIENTS,NDS,NDS_PCT,PERSON_ID) values (s_x_t_invoice.NEXTVAL, 32110346, date'2020-01-01',21210000063,'Б-32110346-1',1210000063,20000,'RUR',25,25,'y_invoice',0,1,20, 77532110347);insert into x_t_person (TMP_ID,ID) values (s_x_t_person.NEXTVAL, 77532110347);insert into x_t_act_internal(TMP_ID,ID,DT,CLIENT_ID,INVOICE_ID,HIDDEN,AMOUNT,EXTERNAL_ID,PAYMENT_TERM_DT,IS_LOYAL,TYPE) values (s_x_t_act_internal.NEXTVAL, 4321103461,date'2020-01-02',21210000063, 32110346    ,1,  20000  ,'43211034611',null, 0,'generic');insert into x_t_act_trans(TMP_ID, ACT_ID, CONSUME_ID, AMOUNT, AMOUNT_NDS, AMOUNT_NSP, NETTING, COMMISSION_TYPE) values (s_x_t_act_trans.NEXTVAL, 4321103461,  5532110346, 20000, 3333.33333333333,  0,null, 40);insert into x_t_consume (TMP_ID, ID, PARENT_ORDER_ID) values (s_x_t_consume.NEXTVAL, 5532110346,  9932110346);insert into x_t_order(TMP_ID, ID, SERVICE_ID, SERVICE_ORDER_ID, CLIENT_ID) values (s_x_t_order.NEXTVAL, 9932110346,  40,  7732110346,  532110347 );insert into x_mv_oebs_receipts_2(TMP_ID, INVOICE_EID, SUM, DT, DOC_DATE, COMISS_DATE, PAYMENT_NUMBER, SOURCE_TYPE) values (s_x_mv_oebs_receipts_2.NEXTVAL, 'Б-32110346-1', 20000, date'2020-01-31',date'2020-01-31', null, '888532110347' ,'PAYCASH');insert into x_yt_ar_direct_domain_stats (ID,IS_GRAY,DOMAIN,IS_BLACKLIST,SERVICE_ID,COST,BILLING_EXPORT_ID,FROM_DT,TILL_DT,SERVICE_ORDER_ID) values(s_x_yt_ar_direct_domain_stats.NEXTVAL, 0, 'e32110346', 0,40,3000000000,7732110346,  date'2020-01-01',to_date('2020-01-31'||' '||'23:59:59','YYYY-MM-DD HH24:MI:SS'),7732110346);</v>
      </c>
    </row>
    <row r="366" spans="1:73" s="67" customFormat="1" x14ac:dyDescent="0.35">
      <c r="A366" s="40">
        <v>64</v>
      </c>
      <c r="B366" s="41"/>
      <c r="C366" s="42" t="str">
        <f t="shared" si="363"/>
        <v>1210000064</v>
      </c>
      <c r="D366" s="42" t="str">
        <f t="shared" si="364"/>
        <v>1210000064/20</v>
      </c>
      <c r="E366" s="43" t="str">
        <f>TEXT(DATE(YEAR($F$2),MONTH($F$2),1),"ГГГГ-ММ-ДД")</f>
        <v>2020-01-01</v>
      </c>
      <c r="F366" s="43" t="str">
        <f t="shared" si="365"/>
        <v>2021-01-01</v>
      </c>
      <c r="G366" s="44" t="str">
        <f t="shared" si="366"/>
        <v>21210000064</v>
      </c>
      <c r="H366" s="45">
        <f>$C$2</f>
        <v>2</v>
      </c>
      <c r="I366" s="46">
        <v>3</v>
      </c>
      <c r="J366" s="52">
        <f t="shared" si="394"/>
        <v>32110347</v>
      </c>
      <c r="K366" s="48" t="str">
        <f>"Б-"&amp;J366&amp;"-1"</f>
        <v>Б-32110347-1</v>
      </c>
      <c r="L366" s="49" t="str">
        <f t="shared" si="367"/>
        <v>2020-01-01</v>
      </c>
      <c r="M366" s="104" t="s">
        <v>194</v>
      </c>
      <c r="N366" s="50">
        <f>Y366</f>
        <v>20000</v>
      </c>
      <c r="O366" s="48" t="s">
        <v>88</v>
      </c>
      <c r="P366" s="46">
        <v>1</v>
      </c>
      <c r="Q366" s="48">
        <v>20</v>
      </c>
      <c r="R366" s="51">
        <f t="shared" ref="R366:R377" si="399">S366</f>
        <v>7</v>
      </c>
      <c r="S366" s="51">
        <v>7</v>
      </c>
      <c r="T366" s="52" t="str">
        <f t="shared" si="369"/>
        <v>4321103471</v>
      </c>
      <c r="U366" s="53" t="str">
        <f>T366&amp;1</f>
        <v>43211034711</v>
      </c>
      <c r="V366" s="48">
        <v>1</v>
      </c>
      <c r="W366" s="49" t="str">
        <f t="shared" ca="1" si="370"/>
        <v>2020-01-09</v>
      </c>
      <c r="X366" s="48"/>
      <c r="Y366" s="54">
        <v>20000</v>
      </c>
      <c r="Z366" s="54">
        <f t="shared" si="371"/>
        <v>3333.3333333333321</v>
      </c>
      <c r="AA366" s="48">
        <v>0</v>
      </c>
      <c r="AB366" s="55" t="s">
        <v>89</v>
      </c>
      <c r="AC366" s="54">
        <f t="shared" si="372"/>
        <v>20000</v>
      </c>
      <c r="AD366" s="56">
        <v>0</v>
      </c>
      <c r="AE366" s="52">
        <f t="shared" si="395"/>
        <v>532110348</v>
      </c>
      <c r="AF366" s="58">
        <f t="shared" si="373"/>
        <v>16666.666666666668</v>
      </c>
      <c r="AG366" s="59"/>
      <c r="AH366" s="58">
        <f>AI366/(1+Q366/100)</f>
        <v>16666.666666666668</v>
      </c>
      <c r="AI366" s="60">
        <f t="shared" si="374"/>
        <v>20000</v>
      </c>
      <c r="AJ366" s="49" t="str">
        <f t="shared" si="375"/>
        <v>2020-01-31</v>
      </c>
      <c r="AK366" s="61" t="str">
        <f t="shared" si="376"/>
        <v>888532110348</v>
      </c>
      <c r="AL366" s="56" t="str">
        <f t="shared" si="377"/>
        <v>12100000641</v>
      </c>
      <c r="AM366" s="62"/>
      <c r="AN366" s="62"/>
      <c r="AO366" s="56" t="s">
        <v>89</v>
      </c>
      <c r="AP366" s="56" t="s">
        <v>89</v>
      </c>
      <c r="AQ366" s="56"/>
      <c r="AR366" s="56"/>
      <c r="AS366" s="63" t="str">
        <f t="shared" si="378"/>
        <v>888532110348</v>
      </c>
      <c r="AT366" s="61" t="str">
        <f t="shared" si="379"/>
        <v>5532110347</v>
      </c>
      <c r="AU366" s="53" t="str">
        <f t="shared" si="380"/>
        <v>9932110347</v>
      </c>
      <c r="AV366" s="53">
        <f t="shared" si="381"/>
        <v>7</v>
      </c>
      <c r="AW366" s="53" t="str">
        <f t="shared" si="382"/>
        <v>7732110347</v>
      </c>
      <c r="AX366" s="53" t="str">
        <f>"77"&amp;AE366</f>
        <v>77532110348</v>
      </c>
      <c r="AY366" s="53">
        <v>0</v>
      </c>
      <c r="AZ366" s="53">
        <v>0</v>
      </c>
      <c r="BA366" s="49" t="str">
        <f t="shared" si="383"/>
        <v>2020-01-01</v>
      </c>
      <c r="BB366" s="49" t="str">
        <f t="shared" si="384"/>
        <v>2020-01-31</v>
      </c>
      <c r="BC366" s="64" t="s">
        <v>90</v>
      </c>
      <c r="BD366" s="65" t="str">
        <f>"a"&amp;J366</f>
        <v>a32110347</v>
      </c>
      <c r="BE366" s="112" t="str">
        <f>TEXT(DATE(YEAR($F$2),MONTH($F$2),1),"ГГГГ-ММ-ДД")</f>
        <v>2020-01-01</v>
      </c>
      <c r="BF366" s="112" t="str">
        <f t="shared" ref="BF366" si="400">TEXT(DATE(YEAR($F$2),MONTH($F$2)+1,0),"ГГГГ-ММ-ДД")</f>
        <v>2020-01-31</v>
      </c>
      <c r="BG366" s="55"/>
      <c r="BH366" s="66"/>
      <c r="BI366" s="66"/>
      <c r="BJ366" s="66"/>
      <c r="BK366" s="66"/>
      <c r="BL366" s="53"/>
      <c r="BM366" s="53"/>
      <c r="BN366" s="53"/>
      <c r="BO366" s="325" t="s">
        <v>209</v>
      </c>
      <c r="BP366" s="324"/>
      <c r="BU366" s="357" t="str">
        <f t="shared" ca="1" si="335"/>
        <v>insert into x_t_contract2(TMP_ID,ID,EXTERNAL_ID,CLIENT_ID) values(s_x_t_contract2.NEXTVAL, 1210000064, '1210000064/20',21210000064);insert into x_t_contract_collateral(TMP_ID,ID,CONTRACT2_ID,DT,IS_SIGNED) values(s_x_t_contract_collateral.NEXTVAL, 12100000641, 1210000064, date'2020-01-01', date'2020-01-01');insert into x_mv_contract_signed_attr (TMP_ID,CONTRACT_ID,COLLATERAL_ID,CODE,VALUE_DT) values (s_x_mv_contract_signed_attr.NEXTVAL, 1210000064, 12100000641,'FINISH_DT' ,date'2021-01-01');insert into x_mv_contract_signed_attr_hist(TMP_ID,VALUE_NUM,UPDATE_DT,CONTRACT2_ID,CODE,CL_DT,STAMP,DT) values(s_x_mv_contract_signed_attr_hist.NEXTVAL, 1, date'2020-01-01', 1210000064,'FIRM',date'2020-01-01',888532110348,date'2020-01-01');insert into x_mv_contract_signed_attr_hist(TMP_ID,VALUE_NUM,UPDATE_DT,CONTRACT2_ID,CODE,CL_DT,STAMP,DT) values(s_x_mv_contract_signed_attr_hist.NEXTVAL, 2, date'2020-01-01', 1210000064,'WHOLESALE_AGENT_PREMIUM_AWARDS_SCALE_TYPE',date'2020-01-01',888532110348,date'2020-01-01');insert into x_mv_contract_signed_attr_hist(TMP_ID,VALUE_NUM,UPDATE_DT,CONTRACT2_ID,CODE,CL_DT,STAMP,DT) values(s_x_mv_contract_signed_attr_hist.NEXTVAL, 3, date'2020-01-01', 1210000064,'PAYMENT_TYPE',date'2020-01-01',888532110348,date'2020-01-01');insert into x_t_invoice (TMP_ID,ID,DT, CLIENT_ID,EXTERNAL_ID,CONTRACT_ID,TOTAL_SUM,CURRENCY,DISCOUNT_TYPE,COMMISSION_TYPE,TYPE,LOYAL_CLIENTS,NDS,NDS_PCT,PERSON_ID) values (s_x_t_invoice.NEXTVAL, 32110347, date'2020-01-01',21210000064,'Б-32110347-1',1210000064,20000,'RUR',7,7,'prepayment',0,1,20, 77532110348);insert into x_t_person (TMP_ID,ID) values (s_x_t_person.NEXTVAL, 77532110348);insert into x_t_act_internal(TMP_ID,ID,DT,CLIENT_ID,INVOICE_ID,HIDDEN,AMOUNT,EXTERNAL_ID,PAYMENT_TERM_DT,IS_LOYAL,TYPE) values (s_x_t_act_internal.NEXTVAL, 4321103471,date'2020-01-09',21210000064, 32110347    ,1,  20000  ,'43211034711',null, 0,'generic');insert into x_t_act_trans(TMP_ID, ACT_ID, CONSUME_ID, AMOUNT, AMOUNT_NDS, AMOUNT_NSP, NETTING, COMMISSION_TYPE) values (s_x_t_act_trans.NEXTVAL, 4321103471,  5532110347, 20000, 3333.33333333333,  0,null, 7);insert into x_t_consume (TMP_ID, ID, PARENT_ORDER_ID) values (s_x_t_consume.NEXTVAL, 5532110347,  9932110347);insert into x_t_order(TMP_ID, ID, SERVICE_ID, SERVICE_ORDER_ID, CLIENT_ID) values (s_x_t_order.NEXTVAL, 9932110347,  7,  7732110347,  532110348 );insert into x_mv_oebs_receipts_2(TMP_ID, INVOICE_EID, SUM, DT, DOC_DATE, COMISS_DATE, PAYMENT_NUMBER, SOURCE_TYPE) values (s_x_mv_oebs_receipts_2.NEXTVAL, 'Б-32110347-1', 20000, date'2020-01-31',date'2020-01-31', null, '888532110348' ,'PAYCASH');insert into x_yt_ar_direct_domain_stats (ID,IS_GRAY,DOMAIN,IS_BLACKLIST,SERVICE_ID,COST,BILLING_EXPORT_ID,FROM_DT,TILL_DT,SERVICE_ORDER_ID) values(s_x_yt_ar_direct_domain_stats.NEXTVAL, 0, 'a32110347', 0,7,3330000000,7732110347,  date'2020-01-01',to_date('2020-01-31'||' '||'23:59:59','YYYY-MM-DD HH24:MI:SS'),7732110347);insert into x_yt_fin_docs (ID, CONTRACT_EID, AGENCY_ID, FROM_DT, RECEIVE_DT) values (s_x_yt_fin_docs.NEXTVAL, '1210000064/20', 21210000064, date'2020-01-01', date'2020-01-31');</v>
      </c>
    </row>
    <row r="367" spans="1:73" s="67" customFormat="1" x14ac:dyDescent="0.35">
      <c r="A367" s="40">
        <v>64</v>
      </c>
      <c r="B367" s="41"/>
      <c r="C367" s="42" t="str">
        <f t="shared" si="363"/>
        <v>1210000064</v>
      </c>
      <c r="D367" s="42" t="str">
        <f t="shared" si="364"/>
        <v>1210000064/20</v>
      </c>
      <c r="E367" s="43" t="str">
        <f t="shared" si="386"/>
        <v>2020-01-01</v>
      </c>
      <c r="F367" s="43" t="str">
        <f t="shared" si="365"/>
        <v>2021-01-01</v>
      </c>
      <c r="G367" s="44" t="str">
        <f t="shared" si="366"/>
        <v>21210000064</v>
      </c>
      <c r="H367" s="45">
        <f t="shared" si="387"/>
        <v>2</v>
      </c>
      <c r="I367" s="46">
        <v>3</v>
      </c>
      <c r="J367" s="52">
        <f t="shared" si="394"/>
        <v>32110348</v>
      </c>
      <c r="K367" s="48" t="str">
        <f t="shared" ref="K367:K370" si="401">"Б-"&amp;J367&amp;"-1"</f>
        <v>Б-32110348-1</v>
      </c>
      <c r="L367" s="49" t="str">
        <f t="shared" si="367"/>
        <v>2020-01-01</v>
      </c>
      <c r="M367" s="104" t="s">
        <v>194</v>
      </c>
      <c r="N367" s="50">
        <f t="shared" ref="N367:N378" si="402">Y367</f>
        <v>20000</v>
      </c>
      <c r="O367" s="48" t="s">
        <v>88</v>
      </c>
      <c r="P367" s="46">
        <v>1</v>
      </c>
      <c r="Q367" s="48">
        <v>20</v>
      </c>
      <c r="R367" s="51">
        <f t="shared" si="399"/>
        <v>7</v>
      </c>
      <c r="S367" s="51">
        <v>7</v>
      </c>
      <c r="T367" s="52" t="str">
        <f t="shared" si="369"/>
        <v>4321103481</v>
      </c>
      <c r="U367" s="53" t="str">
        <f t="shared" ref="U367:U370" si="403">T367&amp;1</f>
        <v>43211034811</v>
      </c>
      <c r="V367" s="48">
        <v>1</v>
      </c>
      <c r="W367" s="49" t="str">
        <f t="shared" ca="1" si="370"/>
        <v>2020-01-02</v>
      </c>
      <c r="X367" s="48"/>
      <c r="Y367" s="54">
        <v>20000</v>
      </c>
      <c r="Z367" s="54">
        <f t="shared" si="371"/>
        <v>3333.3333333333321</v>
      </c>
      <c r="AA367" s="48">
        <v>0</v>
      </c>
      <c r="AB367" s="55" t="s">
        <v>89</v>
      </c>
      <c r="AC367" s="54">
        <f t="shared" si="372"/>
        <v>20000</v>
      </c>
      <c r="AD367" s="56">
        <v>0</v>
      </c>
      <c r="AE367" s="52">
        <f t="shared" si="395"/>
        <v>532110349</v>
      </c>
      <c r="AF367" s="58">
        <f t="shared" si="373"/>
        <v>16666.666666666668</v>
      </c>
      <c r="AG367" s="59"/>
      <c r="AH367" s="58">
        <f t="shared" ref="AH367:AH378" si="404">AI367/(1+Q367/100)</f>
        <v>16666.666666666668</v>
      </c>
      <c r="AI367" s="60">
        <f t="shared" si="374"/>
        <v>20000</v>
      </c>
      <c r="AJ367" s="49" t="str">
        <f t="shared" si="375"/>
        <v>2020-01-31</v>
      </c>
      <c r="AK367" s="61" t="str">
        <f t="shared" si="376"/>
        <v>888532110349</v>
      </c>
      <c r="AL367" s="56" t="str">
        <f t="shared" si="377"/>
        <v>12100000641</v>
      </c>
      <c r="AM367" s="62"/>
      <c r="AN367" s="62"/>
      <c r="AO367" s="56" t="s">
        <v>89</v>
      </c>
      <c r="AP367" s="56" t="s">
        <v>89</v>
      </c>
      <c r="AQ367" s="56"/>
      <c r="AR367" s="56"/>
      <c r="AS367" s="63" t="str">
        <f t="shared" si="378"/>
        <v>888532110349</v>
      </c>
      <c r="AT367" s="61" t="str">
        <f t="shared" si="379"/>
        <v>5532110348</v>
      </c>
      <c r="AU367" s="53" t="str">
        <f t="shared" si="380"/>
        <v>9932110348</v>
      </c>
      <c r="AV367" s="53">
        <f t="shared" si="381"/>
        <v>7</v>
      </c>
      <c r="AW367" s="53" t="str">
        <f t="shared" si="382"/>
        <v>7732110348</v>
      </c>
      <c r="AX367" s="53" t="str">
        <f t="shared" ref="AX367:AX378" si="405">"77"&amp;AE367</f>
        <v>77532110349</v>
      </c>
      <c r="AY367" s="53">
        <v>0</v>
      </c>
      <c r="AZ367" s="53">
        <v>0</v>
      </c>
      <c r="BA367" s="49" t="str">
        <f t="shared" si="383"/>
        <v>2020-01-01</v>
      </c>
      <c r="BB367" s="49" t="str">
        <f t="shared" si="384"/>
        <v>2020-01-31</v>
      </c>
      <c r="BC367" s="64" t="s">
        <v>92</v>
      </c>
      <c r="BD367" s="65" t="str">
        <f>"b"&amp;J367</f>
        <v>b32110348</v>
      </c>
      <c r="BE367" s="65"/>
      <c r="BF367" s="65"/>
      <c r="BG367" s="65"/>
      <c r="BH367" s="66"/>
      <c r="BI367" s="66"/>
      <c r="BJ367" s="66"/>
      <c r="BK367" s="66"/>
      <c r="BL367" s="53"/>
      <c r="BM367" s="53"/>
      <c r="BN367" s="53"/>
      <c r="BO367" s="325" t="s">
        <v>210</v>
      </c>
      <c r="BP367" s="325">
        <v>1</v>
      </c>
      <c r="BQ367" s="50">
        <f t="shared" ref="BQ367:BQ369" si="406">AF371</f>
        <v>16666.666666666668</v>
      </c>
      <c r="BR367" s="68">
        <f>BQ367*0.13</f>
        <v>2166.666666666667</v>
      </c>
      <c r="BS367" s="68">
        <f>BR367</f>
        <v>2166.666666666667</v>
      </c>
      <c r="BT367" s="69"/>
      <c r="BU367" s="357" t="str">
        <f t="shared" ca="1" si="335"/>
        <v>insert into x_t_invoice (TMP_ID,ID,DT, CLIENT_ID,EXTERNAL_ID,CONTRACT_ID,TOTAL_SUM,CURRENCY,DISCOUNT_TYPE,COMMISSION_TYPE,TYPE,LOYAL_CLIENTS,NDS,NDS_PCT,PERSON_ID) values (s_x_t_invoice.NEXTVAL, 32110348, date'2020-01-01',21210000064,'Б-32110348-1',1210000064,20000,'RUR',7,7,'prepayment',0,1,20, 77532110349);insert into x_t_person (TMP_ID,ID) values (s_x_t_person.NEXTVAL, 77532110349);insert into x_t_act_internal(TMP_ID,ID,DT,CLIENT_ID,INVOICE_ID,HIDDEN,AMOUNT,EXTERNAL_ID,PAYMENT_TERM_DT,IS_LOYAL,TYPE) values (s_x_t_act_internal.NEXTVAL, 4321103481,date'2020-01-02',21210000064, 32110348    ,1,  20000  ,'43211034811',null, 0,'generic');insert into x_t_act_trans(TMP_ID, ACT_ID, CONSUME_ID, AMOUNT, AMOUNT_NDS, AMOUNT_NSP, NETTING, COMMISSION_TYPE) values (s_x_t_act_trans.NEXTVAL, 4321103481,  5532110348, 20000, 3333.33333333333,  0,null, 7);insert into x_t_consume (TMP_ID, ID, PARENT_ORDER_ID) values (s_x_t_consume.NEXTVAL, 5532110348,  9932110348);insert into x_t_order(TMP_ID, ID, SERVICE_ID, SERVICE_ORDER_ID, CLIENT_ID) values (s_x_t_order.NEXTVAL, 9932110348,  7,  7732110348,  532110349 );insert into x_mv_oebs_receipts_2(TMP_ID, INVOICE_EID, SUM, DT, DOC_DATE, COMISS_DATE, PAYMENT_NUMBER, SOURCE_TYPE) values (s_x_mv_oebs_receipts_2.NEXTVAL, 'Б-32110348-1', 20000, date'2020-01-31',date'2020-01-31', null, '888532110349' ,'PAYCASH');insert into x_yt_ar_direct_domain_stats (ID,IS_GRAY,DOMAIN,IS_BLACKLIST,SERVICE_ID,COST,BILLING_EXPORT_ID,FROM_DT,TILL_DT,SERVICE_ORDER_ID) values(s_x_yt_ar_direct_domain_stats.NEXTVAL, 0, 'b32110348', 0,7,3000000000,7732110348,  date'2020-01-01',to_date('2020-01-31'||' '||'23:59:59','YYYY-MM-DD HH24:MI:SS'),7732110348);</v>
      </c>
    </row>
    <row r="368" spans="1:73" s="67" customFormat="1" ht="15" customHeight="1" x14ac:dyDescent="0.35">
      <c r="A368" s="40">
        <v>64</v>
      </c>
      <c r="B368" s="41"/>
      <c r="C368" s="42" t="str">
        <f t="shared" si="363"/>
        <v>1210000064</v>
      </c>
      <c r="D368" s="42" t="str">
        <f t="shared" si="364"/>
        <v>1210000064/20</v>
      </c>
      <c r="E368" s="43" t="str">
        <f t="shared" si="386"/>
        <v>2020-01-01</v>
      </c>
      <c r="F368" s="43" t="str">
        <f t="shared" si="365"/>
        <v>2021-01-01</v>
      </c>
      <c r="G368" s="44" t="str">
        <f t="shared" si="366"/>
        <v>21210000064</v>
      </c>
      <c r="H368" s="45">
        <f t="shared" si="387"/>
        <v>2</v>
      </c>
      <c r="I368" s="46">
        <v>3</v>
      </c>
      <c r="J368" s="52">
        <f t="shared" si="394"/>
        <v>32110349</v>
      </c>
      <c r="K368" s="48" t="str">
        <f t="shared" si="401"/>
        <v>Б-32110349-1</v>
      </c>
      <c r="L368" s="49" t="str">
        <f t="shared" si="367"/>
        <v>2020-01-01</v>
      </c>
      <c r="M368" s="104" t="s">
        <v>194</v>
      </c>
      <c r="N368" s="50">
        <f t="shared" si="402"/>
        <v>20000</v>
      </c>
      <c r="O368" s="48" t="s">
        <v>88</v>
      </c>
      <c r="P368" s="46">
        <v>1</v>
      </c>
      <c r="Q368" s="48">
        <v>20</v>
      </c>
      <c r="R368" s="51">
        <f t="shared" si="399"/>
        <v>7</v>
      </c>
      <c r="S368" s="51">
        <v>7</v>
      </c>
      <c r="T368" s="52" t="str">
        <f t="shared" si="369"/>
        <v>4321103491</v>
      </c>
      <c r="U368" s="53" t="str">
        <f t="shared" si="403"/>
        <v>43211034911</v>
      </c>
      <c r="V368" s="48">
        <v>1</v>
      </c>
      <c r="W368" s="49" t="str">
        <f t="shared" ca="1" si="370"/>
        <v>2020-01-09</v>
      </c>
      <c r="X368" s="48"/>
      <c r="Y368" s="54">
        <v>20000</v>
      </c>
      <c r="Z368" s="54">
        <f t="shared" si="371"/>
        <v>3333.3333333333321</v>
      </c>
      <c r="AA368" s="48">
        <v>0</v>
      </c>
      <c r="AB368" s="55" t="s">
        <v>89</v>
      </c>
      <c r="AC368" s="54">
        <f t="shared" si="372"/>
        <v>20000</v>
      </c>
      <c r="AD368" s="56">
        <v>0</v>
      </c>
      <c r="AE368" s="52">
        <f t="shared" si="395"/>
        <v>532110350</v>
      </c>
      <c r="AF368" s="58">
        <f t="shared" si="373"/>
        <v>16666.666666666668</v>
      </c>
      <c r="AG368" s="59"/>
      <c r="AH368" s="58">
        <f t="shared" si="404"/>
        <v>16666.666666666668</v>
      </c>
      <c r="AI368" s="60">
        <f t="shared" si="374"/>
        <v>20000</v>
      </c>
      <c r="AJ368" s="49" t="str">
        <f t="shared" si="375"/>
        <v>2020-01-31</v>
      </c>
      <c r="AK368" s="61" t="str">
        <f t="shared" si="376"/>
        <v>888532110350</v>
      </c>
      <c r="AL368" s="56" t="str">
        <f t="shared" si="377"/>
        <v>12100000641</v>
      </c>
      <c r="AM368" s="62"/>
      <c r="AN368" s="62"/>
      <c r="AO368" s="56" t="s">
        <v>89</v>
      </c>
      <c r="AP368" s="56" t="s">
        <v>89</v>
      </c>
      <c r="AQ368" s="56"/>
      <c r="AR368" s="56"/>
      <c r="AS368" s="63" t="str">
        <f t="shared" si="378"/>
        <v>888532110350</v>
      </c>
      <c r="AT368" s="61" t="str">
        <f t="shared" si="379"/>
        <v>5532110349</v>
      </c>
      <c r="AU368" s="53" t="str">
        <f t="shared" si="380"/>
        <v>9932110349</v>
      </c>
      <c r="AV368" s="53">
        <f t="shared" si="381"/>
        <v>7</v>
      </c>
      <c r="AW368" s="53" t="str">
        <f t="shared" si="382"/>
        <v>7732110349</v>
      </c>
      <c r="AX368" s="53" t="str">
        <f t="shared" si="405"/>
        <v>77532110350</v>
      </c>
      <c r="AY368" s="53">
        <v>0</v>
      </c>
      <c r="AZ368" s="53">
        <v>0</v>
      </c>
      <c r="BA368" s="49" t="str">
        <f t="shared" si="383"/>
        <v>2020-01-01</v>
      </c>
      <c r="BB368" s="49" t="str">
        <f t="shared" si="384"/>
        <v>2020-01-31</v>
      </c>
      <c r="BC368" s="64" t="s">
        <v>90</v>
      </c>
      <c r="BD368" s="65" t="str">
        <f>"c"&amp;J368</f>
        <v>c32110349</v>
      </c>
      <c r="BE368" s="65"/>
      <c r="BF368" s="65"/>
      <c r="BG368" s="65"/>
      <c r="BH368" s="66"/>
      <c r="BI368" s="66"/>
      <c r="BJ368" s="66"/>
      <c r="BK368" s="66"/>
      <c r="BL368" s="53"/>
      <c r="BM368" s="53"/>
      <c r="BN368" s="53"/>
      <c r="BO368" s="325"/>
      <c r="BP368" s="325">
        <v>2</v>
      </c>
      <c r="BQ368" s="50">
        <f t="shared" si="406"/>
        <v>16666.666666666668</v>
      </c>
      <c r="BR368" s="68">
        <f>BQ368*0.13</f>
        <v>2166.666666666667</v>
      </c>
      <c r="BS368" s="68">
        <f t="shared" ref="BS368:BS369" si="407">BR368</f>
        <v>2166.666666666667</v>
      </c>
      <c r="BU368" s="357" t="str">
        <f t="shared" ca="1" si="335"/>
        <v>insert into x_t_invoice (TMP_ID,ID,DT, CLIENT_ID,EXTERNAL_ID,CONTRACT_ID,TOTAL_SUM,CURRENCY,DISCOUNT_TYPE,COMMISSION_TYPE,TYPE,LOYAL_CLIENTS,NDS,NDS_PCT,PERSON_ID) values (s_x_t_invoice.NEXTVAL, 32110349, date'2020-01-01',21210000064,'Б-32110349-1',1210000064,20000,'RUR',7,7,'prepayment',0,1,20, 77532110350);insert into x_t_person (TMP_ID,ID) values (s_x_t_person.NEXTVAL, 77532110350);insert into x_t_act_internal(TMP_ID,ID,DT,CLIENT_ID,INVOICE_ID,HIDDEN,AMOUNT,EXTERNAL_ID,PAYMENT_TERM_DT,IS_LOYAL,TYPE) values (s_x_t_act_internal.NEXTVAL, 4321103491,date'2020-01-09',21210000064, 32110349    ,1,  20000  ,'43211034911',null, 0,'generic');insert into x_t_act_trans(TMP_ID, ACT_ID, CONSUME_ID, AMOUNT, AMOUNT_NDS, AMOUNT_NSP, NETTING, COMMISSION_TYPE) values (s_x_t_act_trans.NEXTVAL, 4321103491,  5532110349, 20000, 3333.33333333333,  0,null, 7);insert into x_t_consume (TMP_ID, ID, PARENT_ORDER_ID) values (s_x_t_consume.NEXTVAL, 5532110349,  9932110349);insert into x_t_order(TMP_ID, ID, SERVICE_ID, SERVICE_ORDER_ID, CLIENT_ID) values (s_x_t_order.NEXTVAL, 9932110349,  7,  7732110349,  532110350 );insert into x_mv_oebs_receipts_2(TMP_ID, INVOICE_EID, SUM, DT, DOC_DATE, COMISS_DATE, PAYMENT_NUMBER, SOURCE_TYPE) values (s_x_mv_oebs_receipts_2.NEXTVAL, 'Б-32110349-1', 20000, date'2020-01-31',date'2020-01-31', null, '888532110350' ,'PAYCASH');insert into x_yt_ar_direct_domain_stats (ID,IS_GRAY,DOMAIN,IS_BLACKLIST,SERVICE_ID,COST,BILLING_EXPORT_ID,FROM_DT,TILL_DT,SERVICE_ORDER_ID) values(s_x_yt_ar_direct_domain_stats.NEXTVAL, 0, 'c32110349', 0,7,3330000000,7732110349,  date'2020-01-01',to_date('2020-01-31'||' '||'23:59:59','YYYY-MM-DD HH24:MI:SS'),7732110349);</v>
      </c>
    </row>
    <row r="369" spans="1:73" s="67" customFormat="1" ht="15" customHeight="1" x14ac:dyDescent="0.35">
      <c r="A369" s="40">
        <v>64</v>
      </c>
      <c r="B369" s="41"/>
      <c r="C369" s="42" t="str">
        <f t="shared" si="363"/>
        <v>1210000064</v>
      </c>
      <c r="D369" s="42" t="str">
        <f t="shared" si="364"/>
        <v>1210000064/20</v>
      </c>
      <c r="E369" s="43" t="str">
        <f t="shared" si="386"/>
        <v>2020-01-01</v>
      </c>
      <c r="F369" s="43" t="str">
        <f t="shared" si="365"/>
        <v>2021-01-01</v>
      </c>
      <c r="G369" s="44" t="str">
        <f t="shared" si="366"/>
        <v>21210000064</v>
      </c>
      <c r="H369" s="45">
        <f t="shared" si="387"/>
        <v>2</v>
      </c>
      <c r="I369" s="46">
        <v>3</v>
      </c>
      <c r="J369" s="52">
        <f t="shared" si="394"/>
        <v>32110350</v>
      </c>
      <c r="K369" s="48" t="str">
        <f t="shared" si="401"/>
        <v>Б-32110350-1</v>
      </c>
      <c r="L369" s="49" t="str">
        <f t="shared" si="367"/>
        <v>2020-01-01</v>
      </c>
      <c r="M369" s="104" t="s">
        <v>194</v>
      </c>
      <c r="N369" s="50">
        <f t="shared" si="402"/>
        <v>20000</v>
      </c>
      <c r="O369" s="48" t="s">
        <v>88</v>
      </c>
      <c r="P369" s="46">
        <v>1</v>
      </c>
      <c r="Q369" s="48">
        <v>20</v>
      </c>
      <c r="R369" s="51">
        <f t="shared" si="399"/>
        <v>7</v>
      </c>
      <c r="S369" s="51">
        <v>7</v>
      </c>
      <c r="T369" s="52" t="str">
        <f t="shared" si="369"/>
        <v>4321103501</v>
      </c>
      <c r="U369" s="53" t="str">
        <f t="shared" si="403"/>
        <v>43211035011</v>
      </c>
      <c r="V369" s="48">
        <v>1</v>
      </c>
      <c r="W369" s="49" t="str">
        <f t="shared" ca="1" si="370"/>
        <v>2020-01-08</v>
      </c>
      <c r="X369" s="48"/>
      <c r="Y369" s="54">
        <v>20000</v>
      </c>
      <c r="Z369" s="54">
        <f t="shared" si="371"/>
        <v>3333.3333333333321</v>
      </c>
      <c r="AA369" s="48">
        <v>0</v>
      </c>
      <c r="AB369" s="55" t="s">
        <v>89</v>
      </c>
      <c r="AC369" s="54">
        <f t="shared" si="372"/>
        <v>20000</v>
      </c>
      <c r="AD369" s="56">
        <v>0</v>
      </c>
      <c r="AE369" s="52">
        <f t="shared" si="395"/>
        <v>532110351</v>
      </c>
      <c r="AF369" s="58">
        <f t="shared" si="373"/>
        <v>16666.666666666668</v>
      </c>
      <c r="AG369" s="59"/>
      <c r="AH369" s="58">
        <f t="shared" si="404"/>
        <v>16666.666666666668</v>
      </c>
      <c r="AI369" s="60">
        <f t="shared" si="374"/>
        <v>20000</v>
      </c>
      <c r="AJ369" s="49" t="str">
        <f t="shared" si="375"/>
        <v>2020-01-31</v>
      </c>
      <c r="AK369" s="61" t="str">
        <f t="shared" si="376"/>
        <v>888532110351</v>
      </c>
      <c r="AL369" s="56" t="str">
        <f t="shared" si="377"/>
        <v>12100000641</v>
      </c>
      <c r="AM369" s="62"/>
      <c r="AN369" s="62"/>
      <c r="AO369" s="56" t="s">
        <v>89</v>
      </c>
      <c r="AP369" s="56" t="s">
        <v>89</v>
      </c>
      <c r="AQ369" s="56"/>
      <c r="AR369" s="56"/>
      <c r="AS369" s="63" t="str">
        <f t="shared" si="378"/>
        <v>888532110351</v>
      </c>
      <c r="AT369" s="61" t="str">
        <f t="shared" si="379"/>
        <v>5532110350</v>
      </c>
      <c r="AU369" s="53" t="str">
        <f t="shared" si="380"/>
        <v>9932110350</v>
      </c>
      <c r="AV369" s="53">
        <f t="shared" si="381"/>
        <v>7</v>
      </c>
      <c r="AW369" s="53" t="str">
        <f t="shared" si="382"/>
        <v>7732110350</v>
      </c>
      <c r="AX369" s="53" t="str">
        <f t="shared" si="405"/>
        <v>77532110351</v>
      </c>
      <c r="AY369" s="53">
        <v>0</v>
      </c>
      <c r="AZ369" s="53">
        <v>0</v>
      </c>
      <c r="BA369" s="49" t="str">
        <f t="shared" si="383"/>
        <v>2020-01-01</v>
      </c>
      <c r="BB369" s="49" t="str">
        <f t="shared" si="384"/>
        <v>2020-01-31</v>
      </c>
      <c r="BC369" s="64" t="s">
        <v>90</v>
      </c>
      <c r="BD369" s="65" t="str">
        <f>"d"&amp;J369</f>
        <v>d32110350</v>
      </c>
      <c r="BE369" s="65"/>
      <c r="BF369" s="65"/>
      <c r="BG369" s="65"/>
      <c r="BH369" s="66"/>
      <c r="BI369" s="66"/>
      <c r="BJ369" s="66"/>
      <c r="BK369" s="66"/>
      <c r="BL369" s="53"/>
      <c r="BM369" s="53"/>
      <c r="BN369" s="53"/>
      <c r="BO369" s="325"/>
      <c r="BP369" s="325">
        <v>3</v>
      </c>
      <c r="BQ369" s="50">
        <f t="shared" si="406"/>
        <v>16666.666666666668</v>
      </c>
      <c r="BR369" s="68">
        <f>BQ369*0.13</f>
        <v>2166.666666666667</v>
      </c>
      <c r="BS369" s="68">
        <f t="shared" si="407"/>
        <v>2166.666666666667</v>
      </c>
      <c r="BU369" s="357" t="str">
        <f t="shared" ca="1" si="335"/>
        <v>insert into x_t_invoice (TMP_ID,ID,DT, CLIENT_ID,EXTERNAL_ID,CONTRACT_ID,TOTAL_SUM,CURRENCY,DISCOUNT_TYPE,COMMISSION_TYPE,TYPE,LOYAL_CLIENTS,NDS,NDS_PCT,PERSON_ID) values (s_x_t_invoice.NEXTVAL, 32110350, date'2020-01-01',21210000064,'Б-32110350-1',1210000064,20000,'RUR',7,7,'prepayment',0,1,20, 77532110351);insert into x_t_person (TMP_ID,ID) values (s_x_t_person.NEXTVAL, 77532110351);insert into x_t_act_internal(TMP_ID,ID,DT,CLIENT_ID,INVOICE_ID,HIDDEN,AMOUNT,EXTERNAL_ID,PAYMENT_TERM_DT,IS_LOYAL,TYPE) values (s_x_t_act_internal.NEXTVAL, 4321103501,date'2020-01-08',21210000064, 32110350    ,1,  20000  ,'43211035011',null, 0,'generic');insert into x_t_act_trans(TMP_ID, ACT_ID, CONSUME_ID, AMOUNT, AMOUNT_NDS, AMOUNT_NSP, NETTING, COMMISSION_TYPE) values (s_x_t_act_trans.NEXTVAL, 4321103501,  5532110350, 20000, 3333.33333333333,  0,null, 7);insert into x_t_consume (TMP_ID, ID, PARENT_ORDER_ID) values (s_x_t_consume.NEXTVAL, 5532110350,  9932110350);insert into x_t_order(TMP_ID, ID, SERVICE_ID, SERVICE_ORDER_ID, CLIENT_ID) values (s_x_t_order.NEXTVAL, 9932110350,  7,  7732110350,  532110351 );insert into x_mv_oebs_receipts_2(TMP_ID, INVOICE_EID, SUM, DT, DOC_DATE, COMISS_DATE, PAYMENT_NUMBER, SOURCE_TYPE) values (s_x_mv_oebs_receipts_2.NEXTVAL, 'Б-32110350-1', 20000, date'2020-01-31',date'2020-01-31', null, '888532110351' ,'PAYCASH');insert into x_yt_ar_direct_domain_stats (ID,IS_GRAY,DOMAIN,IS_BLACKLIST,SERVICE_ID,COST,BILLING_EXPORT_ID,FROM_DT,TILL_DT,SERVICE_ORDER_ID) values(s_x_yt_ar_direct_domain_stats.NEXTVAL, 0, 'd32110350', 0,7,3330000000,7732110350,  date'2020-01-01',to_date('2020-01-31'||' '||'23:59:59','YYYY-MM-DD HH24:MI:SS'),7732110350);</v>
      </c>
    </row>
    <row r="370" spans="1:73" s="67" customFormat="1" ht="15" customHeight="1" x14ac:dyDescent="0.35">
      <c r="A370" s="40">
        <v>64</v>
      </c>
      <c r="B370" s="41"/>
      <c r="C370" s="42" t="str">
        <f t="shared" si="363"/>
        <v>1210000064</v>
      </c>
      <c r="D370" s="42" t="str">
        <f t="shared" si="364"/>
        <v>1210000064/20</v>
      </c>
      <c r="E370" s="43" t="str">
        <f t="shared" si="386"/>
        <v>2020-01-01</v>
      </c>
      <c r="F370" s="43" t="str">
        <f t="shared" si="365"/>
        <v>2021-01-01</v>
      </c>
      <c r="G370" s="44" t="str">
        <f t="shared" si="366"/>
        <v>21210000064</v>
      </c>
      <c r="H370" s="45">
        <f t="shared" si="387"/>
        <v>2</v>
      </c>
      <c r="I370" s="46">
        <v>3</v>
      </c>
      <c r="J370" s="52">
        <f t="shared" si="394"/>
        <v>32110351</v>
      </c>
      <c r="K370" s="48" t="str">
        <f t="shared" si="401"/>
        <v>Б-32110351-1</v>
      </c>
      <c r="L370" s="49" t="str">
        <f t="shared" si="367"/>
        <v>2020-01-01</v>
      </c>
      <c r="M370" s="104" t="s">
        <v>194</v>
      </c>
      <c r="N370" s="50">
        <f t="shared" si="402"/>
        <v>20000</v>
      </c>
      <c r="O370" s="48" t="s">
        <v>88</v>
      </c>
      <c r="P370" s="46">
        <v>1</v>
      </c>
      <c r="Q370" s="48">
        <v>20</v>
      </c>
      <c r="R370" s="51">
        <f t="shared" si="399"/>
        <v>7</v>
      </c>
      <c r="S370" s="51">
        <v>7</v>
      </c>
      <c r="T370" s="52" t="str">
        <f t="shared" si="369"/>
        <v>4321103511</v>
      </c>
      <c r="U370" s="53" t="str">
        <f t="shared" si="403"/>
        <v>43211035111</v>
      </c>
      <c r="V370" s="48">
        <v>1</v>
      </c>
      <c r="W370" s="49" t="str">
        <f t="shared" ca="1" si="370"/>
        <v>2020-01-07</v>
      </c>
      <c r="X370" s="48"/>
      <c r="Y370" s="54">
        <v>20000</v>
      </c>
      <c r="Z370" s="54">
        <f t="shared" si="371"/>
        <v>3333.3333333333321</v>
      </c>
      <c r="AA370" s="48">
        <v>0</v>
      </c>
      <c r="AB370" s="55" t="s">
        <v>89</v>
      </c>
      <c r="AC370" s="54">
        <f t="shared" si="372"/>
        <v>20000</v>
      </c>
      <c r="AD370" s="56">
        <v>0</v>
      </c>
      <c r="AE370" s="52">
        <f t="shared" si="395"/>
        <v>532110352</v>
      </c>
      <c r="AF370" s="58">
        <f t="shared" si="373"/>
        <v>16666.666666666668</v>
      </c>
      <c r="AG370" s="59"/>
      <c r="AH370" s="58">
        <f t="shared" si="404"/>
        <v>16666.666666666668</v>
      </c>
      <c r="AI370" s="60">
        <f t="shared" si="374"/>
        <v>20000</v>
      </c>
      <c r="AJ370" s="49" t="str">
        <f t="shared" si="375"/>
        <v>2020-01-31</v>
      </c>
      <c r="AK370" s="61" t="str">
        <f t="shared" si="376"/>
        <v>888532110352</v>
      </c>
      <c r="AL370" s="56" t="str">
        <f t="shared" si="377"/>
        <v>12100000641</v>
      </c>
      <c r="AM370" s="62"/>
      <c r="AN370" s="62"/>
      <c r="AO370" s="56" t="s">
        <v>89</v>
      </c>
      <c r="AP370" s="56" t="s">
        <v>89</v>
      </c>
      <c r="AQ370" s="56"/>
      <c r="AR370" s="56"/>
      <c r="AS370" s="63" t="str">
        <f t="shared" si="378"/>
        <v>888532110352</v>
      </c>
      <c r="AT370" s="61" t="str">
        <f t="shared" si="379"/>
        <v>5532110351</v>
      </c>
      <c r="AU370" s="53" t="str">
        <f t="shared" si="380"/>
        <v>9932110351</v>
      </c>
      <c r="AV370" s="53">
        <f t="shared" si="381"/>
        <v>7</v>
      </c>
      <c r="AW370" s="53" t="str">
        <f t="shared" si="382"/>
        <v>7732110351</v>
      </c>
      <c r="AX370" s="53" t="str">
        <f t="shared" si="405"/>
        <v>77532110352</v>
      </c>
      <c r="AY370" s="53">
        <v>0</v>
      </c>
      <c r="AZ370" s="53">
        <v>0</v>
      </c>
      <c r="BA370" s="49" t="str">
        <f t="shared" si="383"/>
        <v>2020-01-01</v>
      </c>
      <c r="BB370" s="49" t="str">
        <f t="shared" si="384"/>
        <v>2020-01-31</v>
      </c>
      <c r="BC370" s="64" t="s">
        <v>92</v>
      </c>
      <c r="BD370" s="65" t="str">
        <f>"e"&amp;J370</f>
        <v>e32110351</v>
      </c>
      <c r="BE370" s="65"/>
      <c r="BF370" s="65"/>
      <c r="BG370" s="65"/>
      <c r="BH370" s="66"/>
      <c r="BI370" s="66"/>
      <c r="BJ370" s="66"/>
      <c r="BK370" s="66"/>
      <c r="BL370" s="53"/>
      <c r="BM370" s="53"/>
      <c r="BN370" s="53"/>
      <c r="BO370" s="325"/>
      <c r="BP370" s="325">
        <v>7</v>
      </c>
      <c r="BQ370" s="50">
        <f>SUM(AF366:AF370)</f>
        <v>83333.333333333343</v>
      </c>
      <c r="BR370" s="68">
        <f>BQ370*0.07</f>
        <v>5833.3333333333348</v>
      </c>
      <c r="BS370" s="68">
        <f>BR370</f>
        <v>5833.3333333333348</v>
      </c>
      <c r="BU370" s="357" t="str">
        <f t="shared" ca="1" si="335"/>
        <v>insert into x_t_invoice (TMP_ID,ID,DT, CLIENT_ID,EXTERNAL_ID,CONTRACT_ID,TOTAL_SUM,CURRENCY,DISCOUNT_TYPE,COMMISSION_TYPE,TYPE,LOYAL_CLIENTS,NDS,NDS_PCT,PERSON_ID) values (s_x_t_invoice.NEXTVAL, 32110351, date'2020-01-01',21210000064,'Б-32110351-1',1210000064,20000,'RUR',7,7,'prepayment',0,1,20, 77532110352);insert into x_t_person (TMP_ID,ID) values (s_x_t_person.NEXTVAL, 77532110352);insert into x_t_act_internal(TMP_ID,ID,DT,CLIENT_ID,INVOICE_ID,HIDDEN,AMOUNT,EXTERNAL_ID,PAYMENT_TERM_DT,IS_LOYAL,TYPE) values (s_x_t_act_internal.NEXTVAL, 4321103511,date'2020-01-07',21210000064, 32110351    ,1,  20000  ,'43211035111',null, 0,'generic');insert into x_t_act_trans(TMP_ID, ACT_ID, CONSUME_ID, AMOUNT, AMOUNT_NDS, AMOUNT_NSP, NETTING, COMMISSION_TYPE) values (s_x_t_act_trans.NEXTVAL, 4321103511,  5532110351, 20000, 3333.33333333333,  0,null, 7);insert into x_t_consume (TMP_ID, ID, PARENT_ORDER_ID) values (s_x_t_consume.NEXTVAL, 5532110351,  9932110351);insert into x_t_order(TMP_ID, ID, SERVICE_ID, SERVICE_ORDER_ID, CLIENT_ID) values (s_x_t_order.NEXTVAL, 9932110351,  7,  7732110351,  532110352 );insert into x_mv_oebs_receipts_2(TMP_ID, INVOICE_EID, SUM, DT, DOC_DATE, COMISS_DATE, PAYMENT_NUMBER, SOURCE_TYPE) values (s_x_mv_oebs_receipts_2.NEXTVAL, 'Б-32110351-1', 20000, date'2020-01-31',date'2020-01-31', null, '888532110352' ,'PAYCASH');insert into x_yt_ar_direct_domain_stats (ID,IS_GRAY,DOMAIN,IS_BLACKLIST,SERVICE_ID,COST,BILLING_EXPORT_ID,FROM_DT,TILL_DT,SERVICE_ORDER_ID) values(s_x_yt_ar_direct_domain_stats.NEXTVAL, 0, 'e32110351', 0,7,3000000000,7732110351,  date'2020-01-01',to_date('2020-01-31'||' '||'23:59:59','YYYY-MM-DD HH24:MI:SS'),7732110351);</v>
      </c>
    </row>
    <row r="371" spans="1:73" s="67" customFormat="1" x14ac:dyDescent="0.35">
      <c r="A371" s="40">
        <v>64</v>
      </c>
      <c r="B371" s="41"/>
      <c r="C371" s="42" t="str">
        <f t="shared" si="363"/>
        <v>1210000064</v>
      </c>
      <c r="D371" s="42" t="str">
        <f t="shared" si="364"/>
        <v>1210000064/20</v>
      </c>
      <c r="E371" s="43" t="str">
        <f t="shared" si="386"/>
        <v>2020-01-01</v>
      </c>
      <c r="F371" s="43" t="str">
        <f t="shared" si="365"/>
        <v>2021-01-01</v>
      </c>
      <c r="G371" s="44" t="str">
        <f t="shared" si="366"/>
        <v>21210000064</v>
      </c>
      <c r="H371" s="45">
        <f t="shared" si="387"/>
        <v>2</v>
      </c>
      <c r="I371" s="46">
        <v>3</v>
      </c>
      <c r="J371" s="52">
        <f t="shared" si="394"/>
        <v>32110352</v>
      </c>
      <c r="K371" s="48" t="str">
        <f>"Б-"&amp;J371&amp;"-1"</f>
        <v>Б-32110352-1</v>
      </c>
      <c r="L371" s="49" t="str">
        <f t="shared" si="367"/>
        <v>2020-01-01</v>
      </c>
      <c r="M371" s="104" t="s">
        <v>194</v>
      </c>
      <c r="N371" s="50">
        <f t="shared" si="402"/>
        <v>20000</v>
      </c>
      <c r="O371" s="48" t="s">
        <v>88</v>
      </c>
      <c r="P371" s="46">
        <v>1</v>
      </c>
      <c r="Q371" s="48">
        <v>20</v>
      </c>
      <c r="R371" s="70">
        <f t="shared" si="399"/>
        <v>1</v>
      </c>
      <c r="S371" s="70">
        <v>1</v>
      </c>
      <c r="T371" s="52" t="str">
        <f t="shared" si="369"/>
        <v>4321103521</v>
      </c>
      <c r="U371" s="53" t="str">
        <f>T371&amp;1</f>
        <v>43211035211</v>
      </c>
      <c r="V371" s="48">
        <v>1</v>
      </c>
      <c r="W371" s="49" t="str">
        <f t="shared" ca="1" si="370"/>
        <v>2020-01-09</v>
      </c>
      <c r="X371" s="48"/>
      <c r="Y371" s="54">
        <v>20000</v>
      </c>
      <c r="Z371" s="54">
        <f t="shared" si="371"/>
        <v>3333.3333333333321</v>
      </c>
      <c r="AA371" s="48">
        <v>0</v>
      </c>
      <c r="AB371" s="55" t="s">
        <v>89</v>
      </c>
      <c r="AC371" s="54">
        <f t="shared" si="372"/>
        <v>20000</v>
      </c>
      <c r="AD371" s="56">
        <v>0</v>
      </c>
      <c r="AE371" s="52">
        <f t="shared" si="395"/>
        <v>532110353</v>
      </c>
      <c r="AF371" s="58">
        <f t="shared" si="373"/>
        <v>16666.666666666668</v>
      </c>
      <c r="AG371" s="59"/>
      <c r="AH371" s="58">
        <f t="shared" si="404"/>
        <v>16666.666666666668</v>
      </c>
      <c r="AI371" s="60">
        <f t="shared" si="374"/>
        <v>20000</v>
      </c>
      <c r="AJ371" s="49" t="str">
        <f t="shared" si="375"/>
        <v>2020-01-31</v>
      </c>
      <c r="AK371" s="61" t="str">
        <f t="shared" si="376"/>
        <v>888532110353</v>
      </c>
      <c r="AL371" s="56" t="str">
        <f t="shared" si="377"/>
        <v>12100000641</v>
      </c>
      <c r="AM371" s="62"/>
      <c r="AN371" s="62"/>
      <c r="AO371" s="56" t="s">
        <v>89</v>
      </c>
      <c r="AP371" s="56" t="s">
        <v>89</v>
      </c>
      <c r="AQ371" s="56"/>
      <c r="AR371" s="56"/>
      <c r="AS371" s="63" t="str">
        <f t="shared" si="378"/>
        <v>888532110353</v>
      </c>
      <c r="AT371" s="61" t="str">
        <f t="shared" si="379"/>
        <v>5532110352</v>
      </c>
      <c r="AU371" s="53" t="str">
        <f t="shared" si="380"/>
        <v>9932110352</v>
      </c>
      <c r="AV371" s="53">
        <f t="shared" si="381"/>
        <v>1</v>
      </c>
      <c r="AW371" s="53" t="str">
        <f t="shared" si="382"/>
        <v>7732110352</v>
      </c>
      <c r="AX371" s="53" t="str">
        <f t="shared" si="405"/>
        <v>77532110353</v>
      </c>
      <c r="AY371" s="53">
        <v>0</v>
      </c>
      <c r="AZ371" s="53">
        <v>0</v>
      </c>
      <c r="BA371" s="49" t="str">
        <f t="shared" si="383"/>
        <v>2020-01-01</v>
      </c>
      <c r="BB371" s="49" t="str">
        <f t="shared" si="384"/>
        <v>2020-01-31</v>
      </c>
      <c r="BC371" s="64" t="s">
        <v>90</v>
      </c>
      <c r="BD371" s="65" t="str">
        <f>"a"&amp;J371</f>
        <v>a32110352</v>
      </c>
      <c r="BE371" s="61"/>
      <c r="BF371" s="61"/>
      <c r="BG371" s="55"/>
      <c r="BH371" s="66"/>
      <c r="BI371" s="66"/>
      <c r="BJ371" s="66"/>
      <c r="BK371" s="66"/>
      <c r="BL371" s="53"/>
      <c r="BM371" s="53"/>
      <c r="BN371" s="53"/>
      <c r="BO371" s="325"/>
      <c r="BP371" s="325">
        <v>12</v>
      </c>
      <c r="BQ371" s="50">
        <f>AF374</f>
        <v>16666.666666666668</v>
      </c>
      <c r="BR371" s="68">
        <f>BQ371*0.08</f>
        <v>1333.3333333333335</v>
      </c>
      <c r="BS371" s="68">
        <f>BR371</f>
        <v>1333.3333333333335</v>
      </c>
      <c r="BU371" s="357" t="str">
        <f t="shared" ca="1" si="335"/>
        <v>insert into x_t_invoice (TMP_ID,ID,DT, CLIENT_ID,EXTERNAL_ID,CONTRACT_ID,TOTAL_SUM,CURRENCY,DISCOUNT_TYPE,COMMISSION_TYPE,TYPE,LOYAL_CLIENTS,NDS,NDS_PCT,PERSON_ID) values (s_x_t_invoice.NEXTVAL, 32110352, date'2020-01-01',21210000064,'Б-32110352-1',1210000064,20000,'RUR',1,1,'prepayment',0,1,20, 77532110353);insert into x_t_person (TMP_ID,ID) values (s_x_t_person.NEXTVAL, 77532110353);insert into x_t_act_internal(TMP_ID,ID,DT,CLIENT_ID,INVOICE_ID,HIDDEN,AMOUNT,EXTERNAL_ID,PAYMENT_TERM_DT,IS_LOYAL,TYPE) values (s_x_t_act_internal.NEXTVAL, 4321103521,date'2020-01-09',21210000064, 32110352    ,1,  20000  ,'43211035211',null, 0,'generic');insert into x_t_act_trans(TMP_ID, ACT_ID, CONSUME_ID, AMOUNT, AMOUNT_NDS, AMOUNT_NSP, NETTING, COMMISSION_TYPE) values (s_x_t_act_trans.NEXTVAL, 4321103521,  5532110352, 20000, 3333.33333333333,  0,null, 1);insert into x_t_consume (TMP_ID, ID, PARENT_ORDER_ID) values (s_x_t_consume.NEXTVAL, 5532110352,  9932110352);insert into x_t_order(TMP_ID, ID, SERVICE_ID, SERVICE_ORDER_ID, CLIENT_ID) values (s_x_t_order.NEXTVAL, 9932110352,  1,  7732110352,  532110353 );insert into x_mv_oebs_receipts_2(TMP_ID, INVOICE_EID, SUM, DT, DOC_DATE, COMISS_DATE, PAYMENT_NUMBER, SOURCE_TYPE) values (s_x_mv_oebs_receipts_2.NEXTVAL, 'Б-32110352-1', 20000, date'2020-01-31',date'2020-01-31', null, '888532110353' ,'PAYCASH');insert into x_yt_ar_direct_domain_stats (ID,IS_GRAY,DOMAIN,IS_BLACKLIST,SERVICE_ID,COST,BILLING_EXPORT_ID,FROM_DT,TILL_DT,SERVICE_ORDER_ID) values(s_x_yt_ar_direct_domain_stats.NEXTVAL, 0, 'a32110352', 0,1,3330000000,7732110352,  date'2020-01-01',to_date('2020-01-31'||' '||'23:59:59','YYYY-MM-DD HH24:MI:SS'),7732110352);</v>
      </c>
    </row>
    <row r="372" spans="1:73" s="67" customFormat="1" x14ac:dyDescent="0.35">
      <c r="A372" s="40">
        <v>64</v>
      </c>
      <c r="B372" s="41"/>
      <c r="C372" s="42" t="str">
        <f t="shared" si="363"/>
        <v>1210000064</v>
      </c>
      <c r="D372" s="42" t="str">
        <f t="shared" si="364"/>
        <v>1210000064/20</v>
      </c>
      <c r="E372" s="43" t="str">
        <f t="shared" si="386"/>
        <v>2020-01-01</v>
      </c>
      <c r="F372" s="43" t="str">
        <f t="shared" si="365"/>
        <v>2021-01-01</v>
      </c>
      <c r="G372" s="44" t="str">
        <f t="shared" si="366"/>
        <v>21210000064</v>
      </c>
      <c r="H372" s="45">
        <f t="shared" si="387"/>
        <v>2</v>
      </c>
      <c r="I372" s="46">
        <v>3</v>
      </c>
      <c r="J372" s="52">
        <f t="shared" si="394"/>
        <v>32110353</v>
      </c>
      <c r="K372" s="48" t="str">
        <f t="shared" ref="K372:K378" si="408">"Б-"&amp;J372&amp;"-1"</f>
        <v>Б-32110353-1</v>
      </c>
      <c r="L372" s="49" t="str">
        <f t="shared" si="367"/>
        <v>2020-01-01</v>
      </c>
      <c r="M372" s="104" t="s">
        <v>194</v>
      </c>
      <c r="N372" s="50">
        <f t="shared" si="402"/>
        <v>20000</v>
      </c>
      <c r="O372" s="48" t="s">
        <v>88</v>
      </c>
      <c r="P372" s="46">
        <v>1</v>
      </c>
      <c r="Q372" s="48">
        <v>20</v>
      </c>
      <c r="R372" s="70">
        <f t="shared" si="399"/>
        <v>2</v>
      </c>
      <c r="S372" s="70">
        <v>2</v>
      </c>
      <c r="T372" s="52" t="str">
        <f t="shared" si="369"/>
        <v>4321103531</v>
      </c>
      <c r="U372" s="53" t="str">
        <f t="shared" ref="U372:U378" si="409">T372&amp;1</f>
        <v>43211035311</v>
      </c>
      <c r="V372" s="48">
        <v>1</v>
      </c>
      <c r="W372" s="49" t="str">
        <f t="shared" ca="1" si="370"/>
        <v>2020-01-01</v>
      </c>
      <c r="X372" s="48"/>
      <c r="Y372" s="54">
        <v>20000</v>
      </c>
      <c r="Z372" s="54">
        <f t="shared" si="371"/>
        <v>3333.3333333333321</v>
      </c>
      <c r="AA372" s="48">
        <v>0</v>
      </c>
      <c r="AB372" s="55" t="s">
        <v>89</v>
      </c>
      <c r="AC372" s="54">
        <f t="shared" si="372"/>
        <v>20000</v>
      </c>
      <c r="AD372" s="56">
        <v>0</v>
      </c>
      <c r="AE372" s="52">
        <f t="shared" si="395"/>
        <v>532110354</v>
      </c>
      <c r="AF372" s="58">
        <f t="shared" si="373"/>
        <v>16666.666666666668</v>
      </c>
      <c r="AG372" s="59"/>
      <c r="AH372" s="58">
        <f t="shared" si="404"/>
        <v>16666.666666666668</v>
      </c>
      <c r="AI372" s="60">
        <f t="shared" si="374"/>
        <v>20000</v>
      </c>
      <c r="AJ372" s="49" t="str">
        <f t="shared" si="375"/>
        <v>2020-01-31</v>
      </c>
      <c r="AK372" s="61" t="str">
        <f t="shared" si="376"/>
        <v>888532110354</v>
      </c>
      <c r="AL372" s="56" t="str">
        <f t="shared" si="377"/>
        <v>12100000641</v>
      </c>
      <c r="AM372" s="62"/>
      <c r="AN372" s="62"/>
      <c r="AO372" s="56" t="s">
        <v>89</v>
      </c>
      <c r="AP372" s="56" t="s">
        <v>89</v>
      </c>
      <c r="AQ372" s="56"/>
      <c r="AR372" s="56"/>
      <c r="AS372" s="63" t="str">
        <f t="shared" si="378"/>
        <v>888532110354</v>
      </c>
      <c r="AT372" s="61" t="str">
        <f t="shared" si="379"/>
        <v>5532110353</v>
      </c>
      <c r="AU372" s="53" t="str">
        <f t="shared" si="380"/>
        <v>9932110353</v>
      </c>
      <c r="AV372" s="53">
        <f t="shared" si="381"/>
        <v>2</v>
      </c>
      <c r="AW372" s="53" t="str">
        <f t="shared" si="382"/>
        <v>7732110353</v>
      </c>
      <c r="AX372" s="53" t="str">
        <f t="shared" si="405"/>
        <v>77532110354</v>
      </c>
      <c r="AY372" s="53">
        <v>0</v>
      </c>
      <c r="AZ372" s="53">
        <v>0</v>
      </c>
      <c r="BA372" s="49" t="str">
        <f t="shared" si="383"/>
        <v>2020-01-01</v>
      </c>
      <c r="BB372" s="49" t="str">
        <f t="shared" si="384"/>
        <v>2020-01-31</v>
      </c>
      <c r="BC372" s="64" t="s">
        <v>92</v>
      </c>
      <c r="BD372" s="65" t="str">
        <f>"b"&amp;J372</f>
        <v>b32110353</v>
      </c>
      <c r="BE372" s="65"/>
      <c r="BF372" s="65"/>
      <c r="BG372" s="65"/>
      <c r="BH372" s="66"/>
      <c r="BI372" s="66"/>
      <c r="BJ372" s="66"/>
      <c r="BK372" s="66"/>
      <c r="BL372" s="53"/>
      <c r="BM372" s="53"/>
      <c r="BN372" s="53"/>
      <c r="BO372" s="325"/>
      <c r="BP372" s="325">
        <v>36</v>
      </c>
      <c r="BQ372" s="50">
        <f>AF375</f>
        <v>16666.666666666668</v>
      </c>
      <c r="BR372" s="68">
        <f>BQ372*0.15</f>
        <v>2500</v>
      </c>
      <c r="BS372" s="68">
        <f>BR372</f>
        <v>2500</v>
      </c>
      <c r="BU372" s="357" t="str">
        <f t="shared" ca="1" si="335"/>
        <v>insert into x_t_invoice (TMP_ID,ID,DT, CLIENT_ID,EXTERNAL_ID,CONTRACT_ID,TOTAL_SUM,CURRENCY,DISCOUNT_TYPE,COMMISSION_TYPE,TYPE,LOYAL_CLIENTS,NDS,NDS_PCT,PERSON_ID) values (s_x_t_invoice.NEXTVAL, 32110353, date'2020-01-01',21210000064,'Б-32110353-1',1210000064,20000,'RUR',2,2,'prepayment',0,1,20, 77532110354);insert into x_t_person (TMP_ID,ID) values (s_x_t_person.NEXTVAL, 77532110354);insert into x_t_act_internal(TMP_ID,ID,DT,CLIENT_ID,INVOICE_ID,HIDDEN,AMOUNT,EXTERNAL_ID,PAYMENT_TERM_DT,IS_LOYAL,TYPE) values (s_x_t_act_internal.NEXTVAL, 4321103531,date'2020-01-01',21210000064, 32110353    ,1,  20000  ,'43211035311',null, 0,'generic');insert into x_t_act_trans(TMP_ID, ACT_ID, CONSUME_ID, AMOUNT, AMOUNT_NDS, AMOUNT_NSP, NETTING, COMMISSION_TYPE) values (s_x_t_act_trans.NEXTVAL, 4321103531,  5532110353, 20000, 3333.33333333333,  0,null, 2);insert into x_t_consume (TMP_ID, ID, PARENT_ORDER_ID) values (s_x_t_consume.NEXTVAL, 5532110353,  9932110353);insert into x_t_order(TMP_ID, ID, SERVICE_ID, SERVICE_ORDER_ID, CLIENT_ID) values (s_x_t_order.NEXTVAL, 9932110353,  2,  7732110353,  532110354 );insert into x_mv_oebs_receipts_2(TMP_ID, INVOICE_EID, SUM, DT, DOC_DATE, COMISS_DATE, PAYMENT_NUMBER, SOURCE_TYPE) values (s_x_mv_oebs_receipts_2.NEXTVAL, 'Б-32110353-1', 20000, date'2020-01-31',date'2020-01-31', null, '888532110354' ,'PAYCASH');insert into x_yt_ar_direct_domain_stats (ID,IS_GRAY,DOMAIN,IS_BLACKLIST,SERVICE_ID,COST,BILLING_EXPORT_ID,FROM_DT,TILL_DT,SERVICE_ORDER_ID) values(s_x_yt_ar_direct_domain_stats.NEXTVAL, 0, 'b32110353', 0,2,3000000000,7732110353,  date'2020-01-01',to_date('2020-01-31'||' '||'23:59:59','YYYY-MM-DD HH24:MI:SS'),7732110353);</v>
      </c>
    </row>
    <row r="373" spans="1:73" s="67" customFormat="1" ht="15" customHeight="1" x14ac:dyDescent="0.35">
      <c r="A373" s="40">
        <v>64</v>
      </c>
      <c r="B373" s="41"/>
      <c r="C373" s="42" t="str">
        <f t="shared" si="363"/>
        <v>1210000064</v>
      </c>
      <c r="D373" s="42" t="str">
        <f t="shared" si="364"/>
        <v>1210000064/20</v>
      </c>
      <c r="E373" s="43" t="str">
        <f t="shared" si="386"/>
        <v>2020-01-01</v>
      </c>
      <c r="F373" s="43" t="str">
        <f t="shared" si="365"/>
        <v>2021-01-01</v>
      </c>
      <c r="G373" s="44" t="str">
        <f t="shared" si="366"/>
        <v>21210000064</v>
      </c>
      <c r="H373" s="45">
        <f t="shared" si="387"/>
        <v>2</v>
      </c>
      <c r="I373" s="46">
        <v>3</v>
      </c>
      <c r="J373" s="52">
        <f t="shared" si="394"/>
        <v>32110354</v>
      </c>
      <c r="K373" s="48" t="str">
        <f t="shared" si="408"/>
        <v>Б-32110354-1</v>
      </c>
      <c r="L373" s="49" t="str">
        <f t="shared" si="367"/>
        <v>2020-01-01</v>
      </c>
      <c r="M373" s="104" t="s">
        <v>194</v>
      </c>
      <c r="N373" s="50">
        <f t="shared" si="402"/>
        <v>20000</v>
      </c>
      <c r="O373" s="48" t="s">
        <v>88</v>
      </c>
      <c r="P373" s="46">
        <v>1</v>
      </c>
      <c r="Q373" s="48">
        <v>20</v>
      </c>
      <c r="R373" s="70">
        <f t="shared" si="399"/>
        <v>3</v>
      </c>
      <c r="S373" s="70">
        <v>3</v>
      </c>
      <c r="T373" s="52" t="str">
        <f t="shared" si="369"/>
        <v>4321103541</v>
      </c>
      <c r="U373" s="53" t="str">
        <f t="shared" si="409"/>
        <v>43211035411</v>
      </c>
      <c r="V373" s="48">
        <v>1</v>
      </c>
      <c r="W373" s="49" t="str">
        <f t="shared" ca="1" si="370"/>
        <v>2020-01-02</v>
      </c>
      <c r="X373" s="48"/>
      <c r="Y373" s="54">
        <v>20000</v>
      </c>
      <c r="Z373" s="54">
        <f t="shared" si="371"/>
        <v>3333.3333333333321</v>
      </c>
      <c r="AA373" s="48">
        <v>0</v>
      </c>
      <c r="AB373" s="55" t="s">
        <v>89</v>
      </c>
      <c r="AC373" s="54">
        <f t="shared" si="372"/>
        <v>20000</v>
      </c>
      <c r="AD373" s="56">
        <v>0</v>
      </c>
      <c r="AE373" s="52">
        <f t="shared" si="395"/>
        <v>532110355</v>
      </c>
      <c r="AF373" s="58">
        <f t="shared" si="373"/>
        <v>16666.666666666668</v>
      </c>
      <c r="AG373" s="59"/>
      <c r="AH373" s="58">
        <f t="shared" si="404"/>
        <v>16666.666666666668</v>
      </c>
      <c r="AI373" s="60">
        <f t="shared" si="374"/>
        <v>20000</v>
      </c>
      <c r="AJ373" s="49" t="str">
        <f t="shared" si="375"/>
        <v>2020-01-31</v>
      </c>
      <c r="AK373" s="61" t="str">
        <f t="shared" si="376"/>
        <v>888532110355</v>
      </c>
      <c r="AL373" s="56" t="str">
        <f t="shared" si="377"/>
        <v>12100000641</v>
      </c>
      <c r="AM373" s="62"/>
      <c r="AN373" s="62"/>
      <c r="AO373" s="56" t="s">
        <v>89</v>
      </c>
      <c r="AP373" s="56" t="s">
        <v>89</v>
      </c>
      <c r="AQ373" s="56"/>
      <c r="AR373" s="56"/>
      <c r="AS373" s="63" t="str">
        <f t="shared" si="378"/>
        <v>888532110355</v>
      </c>
      <c r="AT373" s="61" t="str">
        <f t="shared" si="379"/>
        <v>5532110354</v>
      </c>
      <c r="AU373" s="53" t="str">
        <f t="shared" si="380"/>
        <v>9932110354</v>
      </c>
      <c r="AV373" s="53">
        <f t="shared" si="381"/>
        <v>3</v>
      </c>
      <c r="AW373" s="53" t="str">
        <f t="shared" si="382"/>
        <v>7732110354</v>
      </c>
      <c r="AX373" s="53" t="str">
        <f t="shared" si="405"/>
        <v>77532110355</v>
      </c>
      <c r="AY373" s="53">
        <v>0</v>
      </c>
      <c r="AZ373" s="53">
        <v>0</v>
      </c>
      <c r="BA373" s="49" t="str">
        <f t="shared" si="383"/>
        <v>2020-01-01</v>
      </c>
      <c r="BB373" s="49" t="str">
        <f t="shared" si="384"/>
        <v>2020-01-31</v>
      </c>
      <c r="BC373" s="64" t="s">
        <v>90</v>
      </c>
      <c r="BD373" s="65" t="str">
        <f>"c"&amp;J373</f>
        <v>c32110354</v>
      </c>
      <c r="BE373" s="65"/>
      <c r="BF373" s="65"/>
      <c r="BG373" s="65"/>
      <c r="BH373" s="66"/>
      <c r="BI373" s="66"/>
      <c r="BJ373" s="66"/>
      <c r="BK373" s="66"/>
      <c r="BL373" s="53"/>
      <c r="BM373" s="53"/>
      <c r="BN373" s="53"/>
      <c r="BO373" s="325"/>
      <c r="BP373" s="325">
        <v>37</v>
      </c>
      <c r="BQ373" s="50">
        <f>AF376</f>
        <v>16666.666666666668</v>
      </c>
      <c r="BR373" s="68">
        <f>BQ373*0.13</f>
        <v>2166.666666666667</v>
      </c>
      <c r="BS373" s="68">
        <f>BR373</f>
        <v>2166.666666666667</v>
      </c>
      <c r="BU373" s="357" t="str">
        <f t="shared" ca="1" si="335"/>
        <v>insert into x_t_invoice (TMP_ID,ID,DT, CLIENT_ID,EXTERNAL_ID,CONTRACT_ID,TOTAL_SUM,CURRENCY,DISCOUNT_TYPE,COMMISSION_TYPE,TYPE,LOYAL_CLIENTS,NDS,NDS_PCT,PERSON_ID) values (s_x_t_invoice.NEXTVAL, 32110354, date'2020-01-01',21210000064,'Б-32110354-1',1210000064,20000,'RUR',3,3,'prepayment',0,1,20, 77532110355);insert into x_t_person (TMP_ID,ID) values (s_x_t_person.NEXTVAL, 77532110355);insert into x_t_act_internal(TMP_ID,ID,DT,CLIENT_ID,INVOICE_ID,HIDDEN,AMOUNT,EXTERNAL_ID,PAYMENT_TERM_DT,IS_LOYAL,TYPE) values (s_x_t_act_internal.NEXTVAL, 4321103541,date'2020-01-02',21210000064, 32110354    ,1,  20000  ,'43211035411',null, 0,'generic');insert into x_t_act_trans(TMP_ID, ACT_ID, CONSUME_ID, AMOUNT, AMOUNT_NDS, AMOUNT_NSP, NETTING, COMMISSION_TYPE) values (s_x_t_act_trans.NEXTVAL, 4321103541,  5532110354, 20000, 3333.33333333333,  0,null, 3);insert into x_t_consume (TMP_ID, ID, PARENT_ORDER_ID) values (s_x_t_consume.NEXTVAL, 5532110354,  9932110354);insert into x_t_order(TMP_ID, ID, SERVICE_ID, SERVICE_ORDER_ID, CLIENT_ID) values (s_x_t_order.NEXTVAL, 9932110354,  3,  7732110354,  532110355 );insert into x_mv_oebs_receipts_2(TMP_ID, INVOICE_EID, SUM, DT, DOC_DATE, COMISS_DATE, PAYMENT_NUMBER, SOURCE_TYPE) values (s_x_mv_oebs_receipts_2.NEXTVAL, 'Б-32110354-1', 20000, date'2020-01-31',date'2020-01-31', null, '888532110355' ,'PAYCASH');insert into x_yt_ar_direct_domain_stats (ID,IS_GRAY,DOMAIN,IS_BLACKLIST,SERVICE_ID,COST,BILLING_EXPORT_ID,FROM_DT,TILL_DT,SERVICE_ORDER_ID) values(s_x_yt_ar_direct_domain_stats.NEXTVAL, 0, 'c32110354', 0,3,3330000000,7732110354,  date'2020-01-01',to_date('2020-01-31'||' '||'23:59:59','YYYY-MM-DD HH24:MI:SS'),7732110354);</v>
      </c>
    </row>
    <row r="374" spans="1:73" s="67" customFormat="1" ht="15" customHeight="1" x14ac:dyDescent="0.35">
      <c r="A374" s="40">
        <v>64</v>
      </c>
      <c r="B374" s="41"/>
      <c r="C374" s="42" t="str">
        <f t="shared" si="363"/>
        <v>1210000064</v>
      </c>
      <c r="D374" s="42" t="str">
        <f t="shared" si="364"/>
        <v>1210000064/20</v>
      </c>
      <c r="E374" s="43" t="str">
        <f t="shared" si="386"/>
        <v>2020-01-01</v>
      </c>
      <c r="F374" s="43" t="str">
        <f t="shared" si="365"/>
        <v>2021-01-01</v>
      </c>
      <c r="G374" s="44" t="str">
        <f t="shared" si="366"/>
        <v>21210000064</v>
      </c>
      <c r="H374" s="45">
        <f t="shared" si="387"/>
        <v>2</v>
      </c>
      <c r="I374" s="46">
        <v>3</v>
      </c>
      <c r="J374" s="52">
        <f t="shared" si="394"/>
        <v>32110355</v>
      </c>
      <c r="K374" s="48" t="str">
        <f t="shared" si="408"/>
        <v>Б-32110355-1</v>
      </c>
      <c r="L374" s="49" t="str">
        <f t="shared" si="367"/>
        <v>2020-01-01</v>
      </c>
      <c r="M374" s="104" t="s">
        <v>194</v>
      </c>
      <c r="N374" s="50">
        <f t="shared" si="402"/>
        <v>20000</v>
      </c>
      <c r="O374" s="48" t="s">
        <v>88</v>
      </c>
      <c r="P374" s="46">
        <v>1</v>
      </c>
      <c r="Q374" s="48">
        <v>20</v>
      </c>
      <c r="R374" s="70">
        <f t="shared" si="399"/>
        <v>12</v>
      </c>
      <c r="S374" s="70">
        <v>12</v>
      </c>
      <c r="T374" s="52" t="str">
        <f t="shared" si="369"/>
        <v>4321103551</v>
      </c>
      <c r="U374" s="53" t="str">
        <f t="shared" si="409"/>
        <v>43211035511</v>
      </c>
      <c r="V374" s="48">
        <v>1</v>
      </c>
      <c r="W374" s="49" t="str">
        <f t="shared" ca="1" si="370"/>
        <v>2020-01-07</v>
      </c>
      <c r="X374" s="48"/>
      <c r="Y374" s="54">
        <v>20000</v>
      </c>
      <c r="Z374" s="54">
        <f t="shared" si="371"/>
        <v>3333.3333333333321</v>
      </c>
      <c r="AA374" s="48">
        <v>0</v>
      </c>
      <c r="AB374" s="55" t="s">
        <v>89</v>
      </c>
      <c r="AC374" s="54">
        <f t="shared" si="372"/>
        <v>20000</v>
      </c>
      <c r="AD374" s="56">
        <v>0</v>
      </c>
      <c r="AE374" s="52">
        <f t="shared" si="395"/>
        <v>532110356</v>
      </c>
      <c r="AF374" s="58">
        <f t="shared" si="373"/>
        <v>16666.666666666668</v>
      </c>
      <c r="AG374" s="71">
        <f>SUM(AF366:AF370)</f>
        <v>83333.333333333343</v>
      </c>
      <c r="AH374" s="58">
        <f t="shared" si="404"/>
        <v>16666.666666666668</v>
      </c>
      <c r="AI374" s="60">
        <f t="shared" si="374"/>
        <v>20000</v>
      </c>
      <c r="AJ374" s="49" t="str">
        <f t="shared" si="375"/>
        <v>2020-01-31</v>
      </c>
      <c r="AK374" s="61" t="str">
        <f t="shared" si="376"/>
        <v>888532110356</v>
      </c>
      <c r="AL374" s="56" t="str">
        <f t="shared" si="377"/>
        <v>12100000641</v>
      </c>
      <c r="AM374" s="62"/>
      <c r="AN374" s="62"/>
      <c r="AO374" s="56" t="s">
        <v>89</v>
      </c>
      <c r="AP374" s="56" t="s">
        <v>89</v>
      </c>
      <c r="AQ374" s="56"/>
      <c r="AR374" s="56"/>
      <c r="AS374" s="63" t="str">
        <f t="shared" si="378"/>
        <v>888532110356</v>
      </c>
      <c r="AT374" s="61" t="str">
        <f t="shared" si="379"/>
        <v>5532110355</v>
      </c>
      <c r="AU374" s="53" t="str">
        <f t="shared" si="380"/>
        <v>9932110355</v>
      </c>
      <c r="AV374" s="53">
        <f t="shared" si="381"/>
        <v>12</v>
      </c>
      <c r="AW374" s="53" t="str">
        <f t="shared" si="382"/>
        <v>7732110355</v>
      </c>
      <c r="AX374" s="53" t="str">
        <f t="shared" si="405"/>
        <v>77532110356</v>
      </c>
      <c r="AY374" s="53">
        <v>0</v>
      </c>
      <c r="AZ374" s="53">
        <v>0</v>
      </c>
      <c r="BA374" s="49" t="str">
        <f t="shared" si="383"/>
        <v>2020-01-01</v>
      </c>
      <c r="BB374" s="49" t="str">
        <f t="shared" si="384"/>
        <v>2020-01-31</v>
      </c>
      <c r="BC374" s="64" t="s">
        <v>90</v>
      </c>
      <c r="BD374" s="65" t="str">
        <f>"d"&amp;J374</f>
        <v>d32110355</v>
      </c>
      <c r="BE374" s="65"/>
      <c r="BF374" s="65"/>
      <c r="BG374" s="65"/>
      <c r="BH374" s="66"/>
      <c r="BI374" s="66"/>
      <c r="BJ374" s="66"/>
      <c r="BK374" s="66"/>
      <c r="BL374" s="53"/>
      <c r="BM374" s="53"/>
      <c r="BN374" s="53"/>
      <c r="BO374" s="325"/>
      <c r="BP374" s="325">
        <v>40</v>
      </c>
      <c r="BQ374" s="50">
        <f>AF377</f>
        <v>16666.666666666668</v>
      </c>
      <c r="BR374" s="68">
        <f>BQ374*0.15</f>
        <v>2500</v>
      </c>
      <c r="BS374" s="68">
        <f>BR374</f>
        <v>2500</v>
      </c>
      <c r="BU374" s="357" t="str">
        <f t="shared" ca="1" si="335"/>
        <v>insert into x_t_invoice (TMP_ID,ID,DT, CLIENT_ID,EXTERNAL_ID,CONTRACT_ID,TOTAL_SUM,CURRENCY,DISCOUNT_TYPE,COMMISSION_TYPE,TYPE,LOYAL_CLIENTS,NDS,NDS_PCT,PERSON_ID) values (s_x_t_invoice.NEXTVAL, 32110355, date'2020-01-01',21210000064,'Б-32110355-1',1210000064,20000,'RUR',12,12,'prepayment',0,1,20, 77532110356);insert into x_t_person (TMP_ID,ID) values (s_x_t_person.NEXTVAL, 77532110356);insert into x_t_act_internal(TMP_ID,ID,DT,CLIENT_ID,INVOICE_ID,HIDDEN,AMOUNT,EXTERNAL_ID,PAYMENT_TERM_DT,IS_LOYAL,TYPE) values (s_x_t_act_internal.NEXTVAL, 4321103551,date'2020-01-07',21210000064, 32110355    ,1,  20000  ,'43211035511',null, 0,'generic');insert into x_t_act_trans(TMP_ID, ACT_ID, CONSUME_ID, AMOUNT, AMOUNT_NDS, AMOUNT_NSP, NETTING, COMMISSION_TYPE) values (s_x_t_act_trans.NEXTVAL, 4321103551,  5532110355, 20000, 3333.33333333333,  0,null, 12);insert into x_t_consume (TMP_ID, ID, PARENT_ORDER_ID) values (s_x_t_consume.NEXTVAL, 5532110355,  9932110355);insert into x_t_order(TMP_ID, ID, SERVICE_ID, SERVICE_ORDER_ID, CLIENT_ID) values (s_x_t_order.NEXTVAL, 9932110355,  12,  7732110355,  532110356 );insert into x_mv_oebs_receipts_2(TMP_ID, INVOICE_EID, SUM, DT, DOC_DATE, COMISS_DATE, PAYMENT_NUMBER, SOURCE_TYPE) values (s_x_mv_oebs_receipts_2.NEXTVAL, 'Б-32110355-1', 20000, date'2020-01-31',date'2020-01-31', null, '888532110356' ,'PAYCASH');insert into x_yt_ar_direct_domain_stats (ID,IS_GRAY,DOMAIN,IS_BLACKLIST,SERVICE_ID,COST,BILLING_EXPORT_ID,FROM_DT,TILL_DT,SERVICE_ORDER_ID) values(s_x_yt_ar_direct_domain_stats.NEXTVAL, 0, 'd32110355', 0,12,3330000000,7732110355,  date'2020-01-01',to_date('2020-01-31'||' '||'23:59:59','YYYY-MM-DD HH24:MI:SS'),7732110355);</v>
      </c>
    </row>
    <row r="375" spans="1:73" s="67" customFormat="1" ht="15" customHeight="1" x14ac:dyDescent="0.35">
      <c r="A375" s="40">
        <v>64</v>
      </c>
      <c r="B375" s="41"/>
      <c r="C375" s="42" t="str">
        <f t="shared" si="363"/>
        <v>1210000064</v>
      </c>
      <c r="D375" s="42" t="str">
        <f t="shared" si="364"/>
        <v>1210000064/20</v>
      </c>
      <c r="E375" s="43" t="str">
        <f t="shared" si="386"/>
        <v>2020-01-01</v>
      </c>
      <c r="F375" s="43" t="str">
        <f t="shared" si="365"/>
        <v>2021-01-01</v>
      </c>
      <c r="G375" s="44" t="str">
        <f t="shared" si="366"/>
        <v>21210000064</v>
      </c>
      <c r="H375" s="45">
        <f t="shared" si="387"/>
        <v>2</v>
      </c>
      <c r="I375" s="46">
        <v>3</v>
      </c>
      <c r="J375" s="52">
        <f t="shared" si="394"/>
        <v>32110356</v>
      </c>
      <c r="K375" s="48" t="str">
        <f t="shared" si="408"/>
        <v>Б-32110356-1</v>
      </c>
      <c r="L375" s="49" t="str">
        <f t="shared" si="367"/>
        <v>2020-01-01</v>
      </c>
      <c r="M375" s="104" t="s">
        <v>194</v>
      </c>
      <c r="N375" s="50">
        <f t="shared" si="402"/>
        <v>20000</v>
      </c>
      <c r="O375" s="48" t="s">
        <v>88</v>
      </c>
      <c r="P375" s="46">
        <v>1</v>
      </c>
      <c r="Q375" s="48">
        <v>20</v>
      </c>
      <c r="R375" s="70">
        <f t="shared" si="399"/>
        <v>36</v>
      </c>
      <c r="S375" s="70">
        <v>36</v>
      </c>
      <c r="T375" s="52" t="str">
        <f t="shared" si="369"/>
        <v>4321103561</v>
      </c>
      <c r="U375" s="53" t="str">
        <f t="shared" si="409"/>
        <v>43211035611</v>
      </c>
      <c r="V375" s="48">
        <v>1</v>
      </c>
      <c r="W375" s="49" t="str">
        <f t="shared" ca="1" si="370"/>
        <v>2020-01-04</v>
      </c>
      <c r="X375" s="48"/>
      <c r="Y375" s="54">
        <v>20000</v>
      </c>
      <c r="Z375" s="54">
        <f t="shared" si="371"/>
        <v>3333.3333333333321</v>
      </c>
      <c r="AA375" s="48">
        <v>0</v>
      </c>
      <c r="AB375" s="55" t="s">
        <v>89</v>
      </c>
      <c r="AC375" s="54">
        <f t="shared" si="372"/>
        <v>20000</v>
      </c>
      <c r="AD375" s="56">
        <v>0</v>
      </c>
      <c r="AE375" s="52">
        <f t="shared" si="395"/>
        <v>532110357</v>
      </c>
      <c r="AF375" s="58">
        <f t="shared" si="373"/>
        <v>16666.666666666668</v>
      </c>
      <c r="AG375" s="59"/>
      <c r="AH375" s="58">
        <f t="shared" si="404"/>
        <v>16666.666666666668</v>
      </c>
      <c r="AI375" s="60">
        <f t="shared" si="374"/>
        <v>20000</v>
      </c>
      <c r="AJ375" s="49" t="str">
        <f t="shared" si="375"/>
        <v>2020-01-31</v>
      </c>
      <c r="AK375" s="61" t="str">
        <f t="shared" si="376"/>
        <v>888532110357</v>
      </c>
      <c r="AL375" s="56" t="str">
        <f t="shared" si="377"/>
        <v>12100000641</v>
      </c>
      <c r="AM375" s="62"/>
      <c r="AN375" s="62"/>
      <c r="AO375" s="56" t="s">
        <v>89</v>
      </c>
      <c r="AP375" s="56" t="s">
        <v>89</v>
      </c>
      <c r="AQ375" s="56"/>
      <c r="AR375" s="56"/>
      <c r="AS375" s="63" t="str">
        <f t="shared" si="378"/>
        <v>888532110357</v>
      </c>
      <c r="AT375" s="61" t="str">
        <f t="shared" si="379"/>
        <v>5532110356</v>
      </c>
      <c r="AU375" s="53" t="str">
        <f t="shared" si="380"/>
        <v>9932110356</v>
      </c>
      <c r="AV375" s="53">
        <f t="shared" si="381"/>
        <v>36</v>
      </c>
      <c r="AW375" s="53" t="str">
        <f t="shared" si="382"/>
        <v>7732110356</v>
      </c>
      <c r="AX375" s="53" t="str">
        <f t="shared" si="405"/>
        <v>77532110357</v>
      </c>
      <c r="AY375" s="53">
        <v>0</v>
      </c>
      <c r="AZ375" s="53">
        <v>0</v>
      </c>
      <c r="BA375" s="49" t="str">
        <f t="shared" si="383"/>
        <v>2020-01-01</v>
      </c>
      <c r="BB375" s="49" t="str">
        <f t="shared" si="384"/>
        <v>2020-01-31</v>
      </c>
      <c r="BC375" s="64" t="s">
        <v>92</v>
      </c>
      <c r="BD375" s="65" t="str">
        <f>"e"&amp;J375</f>
        <v>e32110356</v>
      </c>
      <c r="BE375" s="65"/>
      <c r="BF375" s="65"/>
      <c r="BG375" s="65"/>
      <c r="BH375" s="66"/>
      <c r="BI375" s="66"/>
      <c r="BJ375" s="66"/>
      <c r="BK375" s="66"/>
      <c r="BL375" s="53"/>
      <c r="BM375" s="53"/>
      <c r="BN375" s="53"/>
      <c r="BO375" s="325"/>
      <c r="BP375" s="325"/>
      <c r="BQ375" s="50"/>
      <c r="BR375" s="68"/>
      <c r="BS375" s="68"/>
      <c r="BU375" s="357" t="str">
        <f t="shared" ca="1" si="335"/>
        <v>insert into x_t_invoice (TMP_ID,ID,DT, CLIENT_ID,EXTERNAL_ID,CONTRACT_ID,TOTAL_SUM,CURRENCY,DISCOUNT_TYPE,COMMISSION_TYPE,TYPE,LOYAL_CLIENTS,NDS,NDS_PCT,PERSON_ID) values (s_x_t_invoice.NEXTVAL, 32110356, date'2020-01-01',21210000064,'Б-32110356-1',1210000064,20000,'RUR',36,36,'prepayment',0,1,20, 77532110357);insert into x_t_person (TMP_ID,ID) values (s_x_t_person.NEXTVAL, 77532110357);insert into x_t_act_internal(TMP_ID,ID,DT,CLIENT_ID,INVOICE_ID,HIDDEN,AMOUNT,EXTERNAL_ID,PAYMENT_TERM_DT,IS_LOYAL,TYPE) values (s_x_t_act_internal.NEXTVAL, 4321103561,date'2020-01-04',21210000064, 32110356    ,1,  20000  ,'43211035611',null, 0,'generic');insert into x_t_act_trans(TMP_ID, ACT_ID, CONSUME_ID, AMOUNT, AMOUNT_NDS, AMOUNT_NSP, NETTING, COMMISSION_TYPE) values (s_x_t_act_trans.NEXTVAL, 4321103561,  5532110356, 20000, 3333.33333333333,  0,null, 36);insert into x_t_consume (TMP_ID, ID, PARENT_ORDER_ID) values (s_x_t_consume.NEXTVAL, 5532110356,  9932110356);insert into x_t_order(TMP_ID, ID, SERVICE_ID, SERVICE_ORDER_ID, CLIENT_ID) values (s_x_t_order.NEXTVAL, 9932110356,  36,  7732110356,  532110357 );insert into x_mv_oebs_receipts_2(TMP_ID, INVOICE_EID, SUM, DT, DOC_DATE, COMISS_DATE, PAYMENT_NUMBER, SOURCE_TYPE) values (s_x_mv_oebs_receipts_2.NEXTVAL, 'Б-32110356-1', 20000, date'2020-01-31',date'2020-01-31', null, '888532110357' ,'PAYCASH');insert into x_yt_ar_direct_domain_stats (ID,IS_GRAY,DOMAIN,IS_BLACKLIST,SERVICE_ID,COST,BILLING_EXPORT_ID,FROM_DT,TILL_DT,SERVICE_ORDER_ID) values(s_x_yt_ar_direct_domain_stats.NEXTVAL, 0, 'e32110356', 0,36,3000000000,7732110356,  date'2020-01-01',to_date('2020-01-31'||' '||'23:59:59','YYYY-MM-DD HH24:MI:SS'),7732110356);</v>
      </c>
    </row>
    <row r="376" spans="1:73" s="67" customFormat="1" ht="15" customHeight="1" x14ac:dyDescent="0.35">
      <c r="A376" s="40">
        <v>64</v>
      </c>
      <c r="B376" s="41"/>
      <c r="C376" s="42" t="str">
        <f t="shared" si="363"/>
        <v>1210000064</v>
      </c>
      <c r="D376" s="42" t="str">
        <f t="shared" si="364"/>
        <v>1210000064/20</v>
      </c>
      <c r="E376" s="43" t="str">
        <f t="shared" si="386"/>
        <v>2020-01-01</v>
      </c>
      <c r="F376" s="43" t="str">
        <f t="shared" si="365"/>
        <v>2021-01-01</v>
      </c>
      <c r="G376" s="44" t="str">
        <f t="shared" si="366"/>
        <v>21210000064</v>
      </c>
      <c r="H376" s="45">
        <f t="shared" si="387"/>
        <v>2</v>
      </c>
      <c r="I376" s="46">
        <v>3</v>
      </c>
      <c r="J376" s="52">
        <f t="shared" si="394"/>
        <v>32110357</v>
      </c>
      <c r="K376" s="48" t="str">
        <f t="shared" si="408"/>
        <v>Б-32110357-1</v>
      </c>
      <c r="L376" s="49" t="str">
        <f t="shared" si="367"/>
        <v>2020-01-01</v>
      </c>
      <c r="M376" s="104" t="s">
        <v>194</v>
      </c>
      <c r="N376" s="50">
        <f t="shared" si="402"/>
        <v>20000</v>
      </c>
      <c r="O376" s="48" t="s">
        <v>88</v>
      </c>
      <c r="P376" s="46">
        <v>1</v>
      </c>
      <c r="Q376" s="48">
        <v>20</v>
      </c>
      <c r="R376" s="70">
        <f t="shared" si="399"/>
        <v>37</v>
      </c>
      <c r="S376" s="70">
        <v>37</v>
      </c>
      <c r="T376" s="52" t="str">
        <f t="shared" si="369"/>
        <v>4321103571</v>
      </c>
      <c r="U376" s="53" t="str">
        <f t="shared" si="409"/>
        <v>43211035711</v>
      </c>
      <c r="V376" s="48">
        <v>1</v>
      </c>
      <c r="W376" s="49" t="str">
        <f t="shared" ca="1" si="370"/>
        <v>2020-01-01</v>
      </c>
      <c r="X376" s="48"/>
      <c r="Y376" s="54">
        <v>20000</v>
      </c>
      <c r="Z376" s="54">
        <f t="shared" si="371"/>
        <v>3333.3333333333321</v>
      </c>
      <c r="AA376" s="48">
        <v>0</v>
      </c>
      <c r="AB376" s="55" t="s">
        <v>89</v>
      </c>
      <c r="AC376" s="54">
        <f t="shared" si="372"/>
        <v>20000</v>
      </c>
      <c r="AD376" s="56">
        <v>0</v>
      </c>
      <c r="AE376" s="52">
        <f t="shared" si="395"/>
        <v>532110358</v>
      </c>
      <c r="AF376" s="58">
        <f t="shared" si="373"/>
        <v>16666.666666666668</v>
      </c>
      <c r="AG376" s="59"/>
      <c r="AH376" s="58">
        <f t="shared" si="404"/>
        <v>16666.666666666668</v>
      </c>
      <c r="AI376" s="60">
        <f t="shared" si="374"/>
        <v>20000</v>
      </c>
      <c r="AJ376" s="49" t="str">
        <f t="shared" si="375"/>
        <v>2020-01-31</v>
      </c>
      <c r="AK376" s="61" t="str">
        <f t="shared" si="376"/>
        <v>888532110358</v>
      </c>
      <c r="AL376" s="56" t="str">
        <f t="shared" si="377"/>
        <v>12100000641</v>
      </c>
      <c r="AM376" s="62"/>
      <c r="AN376" s="62"/>
      <c r="AO376" s="56" t="s">
        <v>89</v>
      </c>
      <c r="AP376" s="56" t="s">
        <v>89</v>
      </c>
      <c r="AQ376" s="56"/>
      <c r="AR376" s="56"/>
      <c r="AS376" s="63" t="str">
        <f t="shared" si="378"/>
        <v>888532110358</v>
      </c>
      <c r="AT376" s="61" t="str">
        <f t="shared" si="379"/>
        <v>5532110357</v>
      </c>
      <c r="AU376" s="53" t="str">
        <f t="shared" si="380"/>
        <v>9932110357</v>
      </c>
      <c r="AV376" s="53">
        <f t="shared" si="381"/>
        <v>37</v>
      </c>
      <c r="AW376" s="53" t="str">
        <f t="shared" si="382"/>
        <v>7732110357</v>
      </c>
      <c r="AX376" s="53" t="str">
        <f t="shared" si="405"/>
        <v>77532110358</v>
      </c>
      <c r="AY376" s="53">
        <v>0</v>
      </c>
      <c r="AZ376" s="53">
        <v>0</v>
      </c>
      <c r="BA376" s="49" t="str">
        <f t="shared" si="383"/>
        <v>2020-01-01</v>
      </c>
      <c r="BB376" s="49" t="str">
        <f t="shared" si="384"/>
        <v>2020-01-31</v>
      </c>
      <c r="BC376" s="64" t="s">
        <v>90</v>
      </c>
      <c r="BD376" s="65" t="str">
        <f>"d"&amp;J376</f>
        <v>d32110357</v>
      </c>
      <c r="BE376" s="65"/>
      <c r="BF376" s="65"/>
      <c r="BG376" s="65"/>
      <c r="BH376" s="66"/>
      <c r="BI376" s="66"/>
      <c r="BJ376" s="66"/>
      <c r="BK376" s="66"/>
      <c r="BL376" s="53"/>
      <c r="BM376" s="53"/>
      <c r="BN376" s="53"/>
      <c r="BO376" s="325"/>
      <c r="BP376" s="325"/>
      <c r="BQ376" s="50"/>
      <c r="BR376" s="72"/>
      <c r="BS376" s="68"/>
      <c r="BU376" s="357" t="str">
        <f t="shared" ca="1" si="335"/>
        <v>insert into x_t_invoice (TMP_ID,ID,DT, CLIENT_ID,EXTERNAL_ID,CONTRACT_ID,TOTAL_SUM,CURRENCY,DISCOUNT_TYPE,COMMISSION_TYPE,TYPE,LOYAL_CLIENTS,NDS,NDS_PCT,PERSON_ID) values (s_x_t_invoice.NEXTVAL, 32110357, date'2020-01-01',21210000064,'Б-32110357-1',1210000064,20000,'RUR',37,37,'prepayment',0,1,20, 77532110358);insert into x_t_person (TMP_ID,ID) values (s_x_t_person.NEXTVAL, 77532110358);insert into x_t_act_internal(TMP_ID,ID,DT,CLIENT_ID,INVOICE_ID,HIDDEN,AMOUNT,EXTERNAL_ID,PAYMENT_TERM_DT,IS_LOYAL,TYPE) values (s_x_t_act_internal.NEXTVAL, 4321103571,date'2020-01-01',21210000064, 32110357    ,1,  20000  ,'43211035711',null, 0,'generic');insert into x_t_act_trans(TMP_ID, ACT_ID, CONSUME_ID, AMOUNT, AMOUNT_NDS, AMOUNT_NSP, NETTING, COMMISSION_TYPE) values (s_x_t_act_trans.NEXTVAL, 4321103571,  5532110357, 20000, 3333.33333333333,  0,null, 37);insert into x_t_consume (TMP_ID, ID, PARENT_ORDER_ID) values (s_x_t_consume.NEXTVAL, 5532110357,  9932110357);insert into x_t_order(TMP_ID, ID, SERVICE_ID, SERVICE_ORDER_ID, CLIENT_ID) values (s_x_t_order.NEXTVAL, 9932110357,  37,  7732110357,  532110358 );insert into x_mv_oebs_receipts_2(TMP_ID, INVOICE_EID, SUM, DT, DOC_DATE, COMISS_DATE, PAYMENT_NUMBER, SOURCE_TYPE) values (s_x_mv_oebs_receipts_2.NEXTVAL, 'Б-32110357-1', 20000, date'2020-01-31',date'2020-01-31', null, '888532110358' ,'PAYCASH');insert into x_yt_ar_direct_domain_stats (ID,IS_GRAY,DOMAIN,IS_BLACKLIST,SERVICE_ID,COST,BILLING_EXPORT_ID,FROM_DT,TILL_DT,SERVICE_ORDER_ID) values(s_x_yt_ar_direct_domain_stats.NEXTVAL, 0, 'd32110357', 0,37,3330000000,7732110357,  date'2020-01-01',to_date('2020-01-31'||' '||'23:59:59','YYYY-MM-DD HH24:MI:SS'),7732110357);</v>
      </c>
    </row>
    <row r="377" spans="1:73" s="67" customFormat="1" ht="15" customHeight="1" x14ac:dyDescent="0.35">
      <c r="A377" s="40">
        <v>64</v>
      </c>
      <c r="B377" s="41"/>
      <c r="C377" s="42" t="str">
        <f t="shared" si="363"/>
        <v>1210000064</v>
      </c>
      <c r="D377" s="42" t="str">
        <f t="shared" si="364"/>
        <v>1210000064/20</v>
      </c>
      <c r="E377" s="43" t="str">
        <f t="shared" si="386"/>
        <v>2020-01-01</v>
      </c>
      <c r="F377" s="43" t="str">
        <f t="shared" si="365"/>
        <v>2021-01-01</v>
      </c>
      <c r="G377" s="44" t="str">
        <f t="shared" si="366"/>
        <v>21210000064</v>
      </c>
      <c r="H377" s="45">
        <f t="shared" si="387"/>
        <v>2</v>
      </c>
      <c r="I377" s="46">
        <v>3</v>
      </c>
      <c r="J377" s="52">
        <f t="shared" si="394"/>
        <v>32110358</v>
      </c>
      <c r="K377" s="48" t="str">
        <f t="shared" si="408"/>
        <v>Б-32110358-1</v>
      </c>
      <c r="L377" s="49" t="str">
        <f t="shared" si="367"/>
        <v>2020-01-01</v>
      </c>
      <c r="M377" s="104" t="s">
        <v>194</v>
      </c>
      <c r="N377" s="50">
        <f t="shared" si="402"/>
        <v>20000</v>
      </c>
      <c r="O377" s="48" t="s">
        <v>88</v>
      </c>
      <c r="P377" s="46">
        <v>1</v>
      </c>
      <c r="Q377" s="48">
        <v>20</v>
      </c>
      <c r="R377" s="70">
        <f t="shared" si="399"/>
        <v>40</v>
      </c>
      <c r="S377" s="70">
        <v>40</v>
      </c>
      <c r="T377" s="52" t="str">
        <f t="shared" si="369"/>
        <v>4321103581</v>
      </c>
      <c r="U377" s="53" t="str">
        <f t="shared" si="409"/>
        <v>43211035811</v>
      </c>
      <c r="V377" s="48">
        <v>1</v>
      </c>
      <c r="W377" s="49" t="str">
        <f t="shared" ca="1" si="370"/>
        <v>2020-01-08</v>
      </c>
      <c r="X377" s="48"/>
      <c r="Y377" s="54">
        <v>20000</v>
      </c>
      <c r="Z377" s="54">
        <f t="shared" si="371"/>
        <v>3333.3333333333321</v>
      </c>
      <c r="AA377" s="48">
        <v>0</v>
      </c>
      <c r="AB377" s="55" t="s">
        <v>89</v>
      </c>
      <c r="AC377" s="54">
        <f t="shared" si="372"/>
        <v>20000</v>
      </c>
      <c r="AD377" s="56">
        <v>0</v>
      </c>
      <c r="AE377" s="52">
        <f t="shared" si="395"/>
        <v>532110359</v>
      </c>
      <c r="AF377" s="58">
        <f t="shared" si="373"/>
        <v>16666.666666666668</v>
      </c>
      <c r="AG377" s="73"/>
      <c r="AH377" s="58">
        <f t="shared" si="404"/>
        <v>16666.666666666668</v>
      </c>
      <c r="AI377" s="60">
        <f t="shared" si="374"/>
        <v>20000</v>
      </c>
      <c r="AJ377" s="49" t="str">
        <f t="shared" si="375"/>
        <v>2020-01-31</v>
      </c>
      <c r="AK377" s="61" t="str">
        <f t="shared" si="376"/>
        <v>888532110359</v>
      </c>
      <c r="AL377" s="56" t="str">
        <f t="shared" si="377"/>
        <v>12100000641</v>
      </c>
      <c r="AM377" s="62"/>
      <c r="AN377" s="62"/>
      <c r="AO377" s="56" t="s">
        <v>89</v>
      </c>
      <c r="AP377" s="56" t="s">
        <v>89</v>
      </c>
      <c r="AQ377" s="56"/>
      <c r="AR377" s="56"/>
      <c r="AS377" s="63" t="str">
        <f t="shared" si="378"/>
        <v>888532110359</v>
      </c>
      <c r="AT377" s="61" t="str">
        <f t="shared" si="379"/>
        <v>5532110358</v>
      </c>
      <c r="AU377" s="53" t="str">
        <f t="shared" si="380"/>
        <v>9932110358</v>
      </c>
      <c r="AV377" s="53">
        <f t="shared" si="381"/>
        <v>40</v>
      </c>
      <c r="AW377" s="53" t="str">
        <f t="shared" si="382"/>
        <v>7732110358</v>
      </c>
      <c r="AX377" s="53" t="str">
        <f t="shared" si="405"/>
        <v>77532110359</v>
      </c>
      <c r="AY377" s="53">
        <v>0</v>
      </c>
      <c r="AZ377" s="53">
        <v>0</v>
      </c>
      <c r="BA377" s="49" t="str">
        <f t="shared" si="383"/>
        <v>2020-01-01</v>
      </c>
      <c r="BB377" s="49" t="str">
        <f t="shared" si="384"/>
        <v>2020-01-31</v>
      </c>
      <c r="BC377" s="64" t="s">
        <v>92</v>
      </c>
      <c r="BD377" s="65" t="str">
        <f>"e"&amp;J377</f>
        <v>e32110358</v>
      </c>
      <c r="BE377" s="65"/>
      <c r="BF377" s="65"/>
      <c r="BG377" s="65"/>
      <c r="BH377" s="66"/>
      <c r="BI377" s="66"/>
      <c r="BJ377" s="66"/>
      <c r="BK377" s="66"/>
      <c r="BL377" s="53"/>
      <c r="BM377" s="53"/>
      <c r="BN377" s="53"/>
      <c r="BO377" s="325"/>
      <c r="BP377" s="325">
        <v>7</v>
      </c>
      <c r="BQ377" s="50">
        <f>BQ370</f>
        <v>83333.333333333343</v>
      </c>
      <c r="BR377" s="68">
        <f>BQ377*0.01</f>
        <v>833.33333333333348</v>
      </c>
      <c r="BS377" s="68">
        <f>BR377</f>
        <v>833.33333333333348</v>
      </c>
      <c r="BU377" s="357" t="str">
        <f t="shared" ca="1" si="335"/>
        <v>insert into x_t_invoice (TMP_ID,ID,DT, CLIENT_ID,EXTERNAL_ID,CONTRACT_ID,TOTAL_SUM,CURRENCY,DISCOUNT_TYPE,COMMISSION_TYPE,TYPE,LOYAL_CLIENTS,NDS,NDS_PCT,PERSON_ID) values (s_x_t_invoice.NEXTVAL, 32110358, date'2020-01-01',21210000064,'Б-32110358-1',1210000064,20000,'RUR',40,40,'prepayment',0,1,20, 77532110359);insert into x_t_person (TMP_ID,ID) values (s_x_t_person.NEXTVAL, 77532110359);insert into x_t_act_internal(TMP_ID,ID,DT,CLIENT_ID,INVOICE_ID,HIDDEN,AMOUNT,EXTERNAL_ID,PAYMENT_TERM_DT,IS_LOYAL,TYPE) values (s_x_t_act_internal.NEXTVAL, 4321103581,date'2020-01-08',21210000064, 32110358    ,1,  20000  ,'43211035811',null, 0,'generic');insert into x_t_act_trans(TMP_ID, ACT_ID, CONSUME_ID, AMOUNT, AMOUNT_NDS, AMOUNT_NSP, NETTING, COMMISSION_TYPE) values (s_x_t_act_trans.NEXTVAL, 4321103581,  5532110358, 20000, 3333.33333333333,  0,null, 40);insert into x_t_consume (TMP_ID, ID, PARENT_ORDER_ID) values (s_x_t_consume.NEXTVAL, 5532110358,  9932110358);insert into x_t_order(TMP_ID, ID, SERVICE_ID, SERVICE_ORDER_ID, CLIENT_ID) values (s_x_t_order.NEXTVAL, 9932110358,  40,  7732110358,  532110359 );insert into x_mv_oebs_receipts_2(TMP_ID, INVOICE_EID, SUM, DT, DOC_DATE, COMISS_DATE, PAYMENT_NUMBER, SOURCE_TYPE) values (s_x_mv_oebs_receipts_2.NEXTVAL, 'Б-32110358-1', 20000, date'2020-01-31',date'2020-01-31', null, '888532110359' ,'PAYCASH');insert into x_yt_ar_direct_domain_stats (ID,IS_GRAY,DOMAIN,IS_BLACKLIST,SERVICE_ID,COST,BILLING_EXPORT_ID,FROM_DT,TILL_DT,SERVICE_ORDER_ID) values(s_x_yt_ar_direct_domain_stats.NEXTVAL, 0, 'e32110358', 0,40,3000000000,7732110358,  date'2020-01-01',to_date('2020-01-31'||' '||'23:59:59','YYYY-MM-DD HH24:MI:SS'),7732110358);</v>
      </c>
    </row>
    <row r="378" spans="1:73" s="100" customFormat="1" ht="15" customHeight="1" thickBot="1" x14ac:dyDescent="0.4">
      <c r="A378" s="40">
        <v>64</v>
      </c>
      <c r="B378" s="75"/>
      <c r="C378" s="76" t="str">
        <f t="shared" si="363"/>
        <v>1210000064</v>
      </c>
      <c r="D378" s="76" t="str">
        <f t="shared" si="364"/>
        <v>1210000064/20</v>
      </c>
      <c r="E378" s="77" t="str">
        <f t="shared" si="386"/>
        <v>2020-01-01</v>
      </c>
      <c r="F378" s="77" t="str">
        <f t="shared" si="365"/>
        <v>2021-01-01</v>
      </c>
      <c r="G378" s="78" t="str">
        <f t="shared" si="366"/>
        <v>21210000064</v>
      </c>
      <c r="H378" s="79">
        <f t="shared" si="387"/>
        <v>2</v>
      </c>
      <c r="I378" s="80">
        <v>3</v>
      </c>
      <c r="J378" s="52">
        <f t="shared" si="394"/>
        <v>32110359</v>
      </c>
      <c r="K378" s="82" t="str">
        <f t="shared" si="408"/>
        <v>Б-32110359-1</v>
      </c>
      <c r="L378" s="83" t="str">
        <f t="shared" si="367"/>
        <v>2020-01-01</v>
      </c>
      <c r="M378" s="104" t="s">
        <v>194</v>
      </c>
      <c r="N378" s="84">
        <f t="shared" si="402"/>
        <v>20000</v>
      </c>
      <c r="O378" s="82" t="s">
        <v>88</v>
      </c>
      <c r="P378" s="80">
        <v>1</v>
      </c>
      <c r="Q378" s="82">
        <v>20</v>
      </c>
      <c r="R378" s="85">
        <v>25</v>
      </c>
      <c r="S378" s="86">
        <v>40</v>
      </c>
      <c r="T378" s="81" t="str">
        <f t="shared" si="369"/>
        <v>4321103591</v>
      </c>
      <c r="U378" s="87" t="str">
        <f t="shared" si="409"/>
        <v>43211035911</v>
      </c>
      <c r="V378" s="82">
        <v>1</v>
      </c>
      <c r="W378" s="83" t="str">
        <f t="shared" ca="1" si="370"/>
        <v>2020-01-09</v>
      </c>
      <c r="X378" s="82"/>
      <c r="Y378" s="88">
        <v>20000</v>
      </c>
      <c r="Z378" s="88">
        <f t="shared" si="371"/>
        <v>3333.3333333333321</v>
      </c>
      <c r="AA378" s="82">
        <v>0</v>
      </c>
      <c r="AB378" s="89" t="s">
        <v>89</v>
      </c>
      <c r="AC378" s="88">
        <f t="shared" si="372"/>
        <v>20000</v>
      </c>
      <c r="AD378" s="90">
        <v>0</v>
      </c>
      <c r="AE378" s="52">
        <f t="shared" si="395"/>
        <v>532110360</v>
      </c>
      <c r="AF378" s="91">
        <f t="shared" si="373"/>
        <v>16666.666666666668</v>
      </c>
      <c r="AG378" s="92"/>
      <c r="AH378" s="91">
        <f t="shared" si="404"/>
        <v>16666.666666666668</v>
      </c>
      <c r="AI378" s="93">
        <f t="shared" si="374"/>
        <v>20000</v>
      </c>
      <c r="AJ378" s="83" t="str">
        <f t="shared" si="375"/>
        <v>2020-01-31</v>
      </c>
      <c r="AK378" s="94" t="str">
        <f t="shared" si="376"/>
        <v>888532110360</v>
      </c>
      <c r="AL378" s="90" t="str">
        <f t="shared" si="377"/>
        <v>12100000641</v>
      </c>
      <c r="AM378" s="95"/>
      <c r="AN378" s="95"/>
      <c r="AO378" s="90" t="s">
        <v>89</v>
      </c>
      <c r="AP378" s="90" t="s">
        <v>89</v>
      </c>
      <c r="AQ378" s="90"/>
      <c r="AR378" s="90"/>
      <c r="AS378" s="96" t="str">
        <f t="shared" si="378"/>
        <v>888532110360</v>
      </c>
      <c r="AT378" s="94" t="str">
        <f t="shared" si="379"/>
        <v>5532110359</v>
      </c>
      <c r="AU378" s="87" t="str">
        <f t="shared" si="380"/>
        <v>9932110359</v>
      </c>
      <c r="AV378" s="87">
        <f t="shared" si="381"/>
        <v>40</v>
      </c>
      <c r="AW378" s="87" t="str">
        <f t="shared" si="382"/>
        <v>7732110359</v>
      </c>
      <c r="AX378" s="87" t="str">
        <f t="shared" si="405"/>
        <v>77532110360</v>
      </c>
      <c r="AY378" s="87">
        <v>0</v>
      </c>
      <c r="AZ378" s="87">
        <v>0</v>
      </c>
      <c r="BA378" s="83" t="str">
        <f t="shared" si="383"/>
        <v>2020-01-01</v>
      </c>
      <c r="BB378" s="83" t="str">
        <f t="shared" si="384"/>
        <v>2020-01-31</v>
      </c>
      <c r="BC378" s="97" t="s">
        <v>92</v>
      </c>
      <c r="BD378" s="98" t="str">
        <f>"e"&amp;J378</f>
        <v>e32110359</v>
      </c>
      <c r="BE378" s="98"/>
      <c r="BF378" s="98"/>
      <c r="BG378" s="98"/>
      <c r="BH378" s="98"/>
      <c r="BI378" s="98"/>
      <c r="BJ378" s="98"/>
      <c r="BK378" s="98"/>
      <c r="BL378" s="98"/>
      <c r="BM378" s="98"/>
      <c r="BN378" s="98"/>
      <c r="BO378" s="326"/>
      <c r="BP378" s="326"/>
      <c r="BQ378" s="84"/>
      <c r="BR378" s="99"/>
      <c r="BS378" s="99"/>
      <c r="BU378" s="357" t="str">
        <f t="shared" ca="1" si="335"/>
        <v>insert into x_t_invoice (TMP_ID,ID,DT, CLIENT_ID,EXTERNAL_ID,CONTRACT_ID,TOTAL_SUM,CURRENCY,DISCOUNT_TYPE,COMMISSION_TYPE,TYPE,LOYAL_CLIENTS,NDS,NDS_PCT,PERSON_ID) values (s_x_t_invoice.NEXTVAL, 32110359, date'2020-01-01',21210000064,'Б-32110359-1',1210000064,20000,'RUR',25,25,'prepayment',0,1,20, 77532110360);insert into x_t_person (TMP_ID,ID) values (s_x_t_person.NEXTVAL, 77532110360);insert into x_t_act_internal(TMP_ID,ID,DT,CLIENT_ID,INVOICE_ID,HIDDEN,AMOUNT,EXTERNAL_ID,PAYMENT_TERM_DT,IS_LOYAL,TYPE) values (s_x_t_act_internal.NEXTVAL, 4321103591,date'2020-01-09',21210000064, 32110359    ,1,  20000  ,'43211035911',null, 0,'generic');insert into x_t_act_trans(TMP_ID, ACT_ID, CONSUME_ID, AMOUNT, AMOUNT_NDS, AMOUNT_NSP, NETTING, COMMISSION_TYPE) values (s_x_t_act_trans.NEXTVAL, 4321103591,  5532110359, 20000, 3333.33333333333,  0,null, 40);insert into x_t_consume (TMP_ID, ID, PARENT_ORDER_ID) values (s_x_t_consume.NEXTVAL, 5532110359,  9932110359);insert into x_t_order(TMP_ID, ID, SERVICE_ID, SERVICE_ORDER_ID, CLIENT_ID) values (s_x_t_order.NEXTVAL, 9932110359,  40,  7732110359,  532110360 );insert into x_mv_oebs_receipts_2(TMP_ID, INVOICE_EID, SUM, DT, DOC_DATE, COMISS_DATE, PAYMENT_NUMBER, SOURCE_TYPE) values (s_x_mv_oebs_receipts_2.NEXTVAL, 'Б-32110359-1', 20000, date'2020-01-31',date'2020-01-31', null, '888532110360' ,'PAYCASH');insert into x_yt_ar_direct_domain_stats (ID,IS_GRAY,DOMAIN,IS_BLACKLIST,SERVICE_ID,COST,BILLING_EXPORT_ID,FROM_DT,TILL_DT,SERVICE_ORDER_ID) values(s_x_yt_ar_direct_domain_stats.NEXTVAL, 0, 'e32110359', 0,40,3000000000,7732110359,  date'2020-01-01',to_date('2020-01-31'||' '||'23:59:59','YYYY-MM-DD HH24:MI:SS'),7732110359);</v>
      </c>
    </row>
    <row r="379" spans="1:73" s="67" customFormat="1" x14ac:dyDescent="0.35">
      <c r="A379" s="40">
        <v>65</v>
      </c>
      <c r="B379" s="41"/>
      <c r="C379" s="42" t="str">
        <f t="shared" si="363"/>
        <v>1210000065</v>
      </c>
      <c r="D379" s="42" t="str">
        <f t="shared" si="364"/>
        <v>1210000065/20</v>
      </c>
      <c r="E379" s="43" t="str">
        <f>TEXT(DATE(YEAR($F$2),MONTH($F$2),1),"ГГГГ-ММ-ДД")</f>
        <v>2020-01-01</v>
      </c>
      <c r="F379" s="43" t="str">
        <f t="shared" si="365"/>
        <v>2021-01-01</v>
      </c>
      <c r="G379" s="44" t="str">
        <f t="shared" si="366"/>
        <v>21210000065</v>
      </c>
      <c r="H379" s="45">
        <f>$C$2</f>
        <v>2</v>
      </c>
      <c r="I379" s="46">
        <v>3</v>
      </c>
      <c r="J379" s="52">
        <f t="shared" si="394"/>
        <v>32110360</v>
      </c>
      <c r="K379" s="48" t="str">
        <f>"Б-"&amp;J379&amp;"-1"</f>
        <v>Б-32110360-1</v>
      </c>
      <c r="L379" s="49" t="str">
        <f t="shared" si="367"/>
        <v>2020-01-01</v>
      </c>
      <c r="M379" s="104" t="s">
        <v>194</v>
      </c>
      <c r="N379" s="50">
        <f>Y379</f>
        <v>20000</v>
      </c>
      <c r="O379" s="48" t="s">
        <v>88</v>
      </c>
      <c r="P379" s="46">
        <v>1</v>
      </c>
      <c r="Q379" s="48">
        <v>20</v>
      </c>
      <c r="R379" s="51">
        <f t="shared" ref="R379:R390" si="410">S379</f>
        <v>7</v>
      </c>
      <c r="S379" s="51">
        <v>7</v>
      </c>
      <c r="T379" s="52" t="str">
        <f t="shared" si="369"/>
        <v>4321103601</v>
      </c>
      <c r="U379" s="53" t="str">
        <f>T379&amp;1</f>
        <v>43211036011</v>
      </c>
      <c r="V379" s="48">
        <v>1</v>
      </c>
      <c r="W379" s="49" t="str">
        <f t="shared" ca="1" si="370"/>
        <v>2020-01-06</v>
      </c>
      <c r="X379" s="48"/>
      <c r="Y379" s="54">
        <v>20000</v>
      </c>
      <c r="Z379" s="54">
        <f t="shared" si="371"/>
        <v>3333.3333333333321</v>
      </c>
      <c r="AA379" s="48">
        <v>0</v>
      </c>
      <c r="AB379" s="55" t="s">
        <v>89</v>
      </c>
      <c r="AC379" s="54">
        <f t="shared" si="372"/>
        <v>20000</v>
      </c>
      <c r="AD379" s="56">
        <v>0</v>
      </c>
      <c r="AE379" s="52">
        <f t="shared" si="395"/>
        <v>532110361</v>
      </c>
      <c r="AF379" s="58">
        <f t="shared" si="373"/>
        <v>16666.666666666668</v>
      </c>
      <c r="AG379" s="59"/>
      <c r="AH379" s="58">
        <f>AI379/(1+Q379/100)</f>
        <v>16666.666666666668</v>
      </c>
      <c r="AI379" s="60">
        <f t="shared" si="374"/>
        <v>20000</v>
      </c>
      <c r="AJ379" s="49" t="str">
        <f t="shared" si="375"/>
        <v>2020-01-31</v>
      </c>
      <c r="AK379" s="61" t="str">
        <f t="shared" si="376"/>
        <v>888532110361</v>
      </c>
      <c r="AL379" s="56" t="str">
        <f t="shared" si="377"/>
        <v>12100000651</v>
      </c>
      <c r="AM379" s="62"/>
      <c r="AN379" s="62"/>
      <c r="AO379" s="56" t="s">
        <v>89</v>
      </c>
      <c r="AP379" s="56" t="s">
        <v>89</v>
      </c>
      <c r="AQ379" s="56"/>
      <c r="AR379" s="56"/>
      <c r="AS379" s="63" t="str">
        <f t="shared" si="378"/>
        <v>888532110361</v>
      </c>
      <c r="AT379" s="61" t="str">
        <f t="shared" si="379"/>
        <v>5532110360</v>
      </c>
      <c r="AU379" s="53" t="str">
        <f t="shared" si="380"/>
        <v>9932110360</v>
      </c>
      <c r="AV379" s="53">
        <f t="shared" si="381"/>
        <v>7</v>
      </c>
      <c r="AW379" s="53" t="str">
        <f t="shared" si="382"/>
        <v>7732110360</v>
      </c>
      <c r="AX379" s="53" t="str">
        <f>"77"&amp;AE379</f>
        <v>77532110361</v>
      </c>
      <c r="AY379" s="53">
        <v>0</v>
      </c>
      <c r="AZ379" s="53">
        <v>0</v>
      </c>
      <c r="BA379" s="49" t="str">
        <f t="shared" si="383"/>
        <v>2020-01-01</v>
      </c>
      <c r="BB379" s="49" t="str">
        <f t="shared" si="384"/>
        <v>2020-01-31</v>
      </c>
      <c r="BC379" s="64" t="s">
        <v>90</v>
      </c>
      <c r="BD379" s="65" t="str">
        <f>"a"&amp;J379</f>
        <v>a32110360</v>
      </c>
      <c r="BE379" s="112" t="str">
        <f>TEXT(DATE(YEAR($F$2),MONTH($F$2),1),"ГГГГ-ММ-ДД")</f>
        <v>2020-01-01</v>
      </c>
      <c r="BF379" s="112" t="str">
        <f t="shared" ref="BF379" si="411">TEXT(DATE(YEAR($F$2),MONTH($F$2)+1,0),"ГГГГ-ММ-ДД")</f>
        <v>2020-01-31</v>
      </c>
      <c r="BG379" s="55"/>
      <c r="BH379" s="66"/>
      <c r="BI379" s="66"/>
      <c r="BJ379" s="66"/>
      <c r="BK379" s="66"/>
      <c r="BL379" s="53"/>
      <c r="BM379" s="53"/>
      <c r="BN379" s="53"/>
      <c r="BO379" s="325" t="s">
        <v>209</v>
      </c>
      <c r="BP379" s="324"/>
      <c r="BU379" s="357" t="str">
        <f t="shared" ca="1" si="335"/>
        <v>insert into x_t_contract2(TMP_ID,ID,EXTERNAL_ID,CLIENT_ID) values(s_x_t_contract2.NEXTVAL, 1210000065, '1210000065/20',21210000065);insert into x_t_contract_collateral(TMP_ID,ID,CONTRACT2_ID,DT,IS_SIGNED) values(s_x_t_contract_collateral.NEXTVAL, 12100000651, 1210000065, date'2020-01-01', date'2020-01-01');insert into x_mv_contract_signed_attr (TMP_ID,CONTRACT_ID,COLLATERAL_ID,CODE,VALUE_DT) values (s_x_mv_contract_signed_attr.NEXTVAL, 1210000065, 12100000651,'FINISH_DT' ,date'2021-01-01');insert into x_mv_contract_signed_attr_hist(TMP_ID,VALUE_NUM,UPDATE_DT,CONTRACT2_ID,CODE,CL_DT,STAMP,DT) values(s_x_mv_contract_signed_attr_hist.NEXTVAL, 1, date'2020-01-01', 1210000065,'FIRM',date'2020-01-01',888532110361,date'2020-01-01');insert into x_mv_contract_signed_attr_hist(TMP_ID,VALUE_NUM,UPDATE_DT,CONTRACT2_ID,CODE,CL_DT,STAMP,DT) values(s_x_mv_contract_signed_attr_hist.NEXTVAL, 2, date'2020-01-01', 1210000065,'WHOLESALE_AGENT_PREMIUM_AWARDS_SCALE_TYPE',date'2020-01-01',888532110361,date'2020-01-01');insert into x_mv_contract_signed_attr_hist(TMP_ID,VALUE_NUM,UPDATE_DT,CONTRACT2_ID,CODE,CL_DT,STAMP,DT) values(s_x_mv_contract_signed_attr_hist.NEXTVAL, 3, date'2020-01-01', 1210000065,'PAYMENT_TYPE',date'2020-01-01',888532110361,date'2020-01-01');insert into x_t_invoice (TMP_ID,ID,DT, CLIENT_ID,EXTERNAL_ID,CONTRACT_ID,TOTAL_SUM,CURRENCY,DISCOUNT_TYPE,COMMISSION_TYPE,TYPE,LOYAL_CLIENTS,NDS,NDS_PCT,PERSON_ID) values (s_x_t_invoice.NEXTVAL, 32110360, date'2020-01-01',21210000065,'Б-32110360-1',1210000065,20000,'RUR',7,7,'prepayment',0,1,20, 77532110361);insert into x_t_person (TMP_ID,ID) values (s_x_t_person.NEXTVAL, 77532110361);insert into x_t_act_internal(TMP_ID,ID,DT,CLIENT_ID,INVOICE_ID,HIDDEN,AMOUNT,EXTERNAL_ID,PAYMENT_TERM_DT,IS_LOYAL,TYPE) values (s_x_t_act_internal.NEXTVAL, 4321103601,date'2020-01-06',21210000065, 32110360    ,1,  20000  ,'43211036011',null, 0,'generic');insert into x_t_act_trans(TMP_ID, ACT_ID, CONSUME_ID, AMOUNT, AMOUNT_NDS, AMOUNT_NSP, NETTING, COMMISSION_TYPE) values (s_x_t_act_trans.NEXTVAL, 4321103601,  5532110360, 20000, 3333.33333333333,  0,null, 7);insert into x_t_consume (TMP_ID, ID, PARENT_ORDER_ID) values (s_x_t_consume.NEXTVAL, 5532110360,  9932110360);insert into x_t_order(TMP_ID, ID, SERVICE_ID, SERVICE_ORDER_ID, CLIENT_ID) values (s_x_t_order.NEXTVAL, 9932110360,  7,  7732110360,  532110361 );insert into x_mv_oebs_receipts_2(TMP_ID, INVOICE_EID, SUM, DT, DOC_DATE, COMISS_DATE, PAYMENT_NUMBER, SOURCE_TYPE) values (s_x_mv_oebs_receipts_2.NEXTVAL, 'Б-32110360-1', 20000, date'2020-01-31',date'2020-01-31', null, '888532110361' ,'PAYCASH');insert into x_yt_ar_direct_domain_stats (ID,IS_GRAY,DOMAIN,IS_BLACKLIST,SERVICE_ID,COST,BILLING_EXPORT_ID,FROM_DT,TILL_DT,SERVICE_ORDER_ID) values(s_x_yt_ar_direct_domain_stats.NEXTVAL, 0, 'a32110360', 0,7,3330000000,7732110360,  date'2020-01-01',to_date('2020-01-31'||' '||'23:59:59','YYYY-MM-DD HH24:MI:SS'),7732110360);insert into x_yt_fin_docs (ID, CONTRACT_EID, AGENCY_ID, FROM_DT, RECEIVE_DT) values (s_x_yt_fin_docs.NEXTVAL, '1210000065/20', 21210000065, date'2020-01-01', date'2020-01-31');</v>
      </c>
    </row>
    <row r="380" spans="1:73" s="67" customFormat="1" x14ac:dyDescent="0.35">
      <c r="A380" s="40">
        <v>65</v>
      </c>
      <c r="B380" s="41"/>
      <c r="C380" s="42" t="str">
        <f t="shared" si="363"/>
        <v>1210000065</v>
      </c>
      <c r="D380" s="42" t="str">
        <f t="shared" si="364"/>
        <v>1210000065/20</v>
      </c>
      <c r="E380" s="43" t="str">
        <f t="shared" si="386"/>
        <v>2020-01-01</v>
      </c>
      <c r="F380" s="43" t="str">
        <f t="shared" si="365"/>
        <v>2021-01-01</v>
      </c>
      <c r="G380" s="44" t="str">
        <f t="shared" si="366"/>
        <v>21210000065</v>
      </c>
      <c r="H380" s="45">
        <f t="shared" si="387"/>
        <v>2</v>
      </c>
      <c r="I380" s="46">
        <v>3</v>
      </c>
      <c r="J380" s="52">
        <f t="shared" si="394"/>
        <v>32110361</v>
      </c>
      <c r="K380" s="48" t="str">
        <f t="shared" ref="K380:K383" si="412">"Б-"&amp;J380&amp;"-1"</f>
        <v>Б-32110361-1</v>
      </c>
      <c r="L380" s="49" t="str">
        <f t="shared" si="367"/>
        <v>2020-01-01</v>
      </c>
      <c r="M380" s="104" t="s">
        <v>194</v>
      </c>
      <c r="N380" s="50">
        <f t="shared" ref="N380:N391" si="413">Y380</f>
        <v>20000</v>
      </c>
      <c r="O380" s="48" t="s">
        <v>88</v>
      </c>
      <c r="P380" s="46">
        <v>1</v>
      </c>
      <c r="Q380" s="48">
        <v>20</v>
      </c>
      <c r="R380" s="51">
        <f t="shared" si="410"/>
        <v>7</v>
      </c>
      <c r="S380" s="51">
        <v>7</v>
      </c>
      <c r="T380" s="52" t="str">
        <f t="shared" si="369"/>
        <v>4321103611</v>
      </c>
      <c r="U380" s="53" t="str">
        <f t="shared" ref="U380:U383" si="414">T380&amp;1</f>
        <v>43211036111</v>
      </c>
      <c r="V380" s="48">
        <v>1</v>
      </c>
      <c r="W380" s="49" t="str">
        <f t="shared" ca="1" si="370"/>
        <v>2020-01-02</v>
      </c>
      <c r="X380" s="48"/>
      <c r="Y380" s="54">
        <v>20000</v>
      </c>
      <c r="Z380" s="54">
        <f t="shared" si="371"/>
        <v>3333.3333333333321</v>
      </c>
      <c r="AA380" s="48">
        <v>0</v>
      </c>
      <c r="AB380" s="55" t="s">
        <v>89</v>
      </c>
      <c r="AC380" s="54">
        <f t="shared" si="372"/>
        <v>20000</v>
      </c>
      <c r="AD380" s="56">
        <v>0</v>
      </c>
      <c r="AE380" s="52">
        <f t="shared" si="395"/>
        <v>532110362</v>
      </c>
      <c r="AF380" s="58">
        <f t="shared" si="373"/>
        <v>16666.666666666668</v>
      </c>
      <c r="AG380" s="59"/>
      <c r="AH380" s="58">
        <f t="shared" ref="AH380:AH391" si="415">AI380/(1+Q380/100)</f>
        <v>16666.666666666668</v>
      </c>
      <c r="AI380" s="60">
        <f t="shared" si="374"/>
        <v>20000</v>
      </c>
      <c r="AJ380" s="49" t="str">
        <f t="shared" si="375"/>
        <v>2020-01-31</v>
      </c>
      <c r="AK380" s="61" t="str">
        <f t="shared" si="376"/>
        <v>888532110362</v>
      </c>
      <c r="AL380" s="56" t="str">
        <f t="shared" si="377"/>
        <v>12100000651</v>
      </c>
      <c r="AM380" s="62"/>
      <c r="AN380" s="62"/>
      <c r="AO380" s="56" t="s">
        <v>89</v>
      </c>
      <c r="AP380" s="56" t="s">
        <v>89</v>
      </c>
      <c r="AQ380" s="56"/>
      <c r="AR380" s="56"/>
      <c r="AS380" s="63" t="str">
        <f t="shared" si="378"/>
        <v>888532110362</v>
      </c>
      <c r="AT380" s="61" t="str">
        <f t="shared" si="379"/>
        <v>5532110361</v>
      </c>
      <c r="AU380" s="53" t="str">
        <f t="shared" si="380"/>
        <v>9932110361</v>
      </c>
      <c r="AV380" s="53">
        <f t="shared" si="381"/>
        <v>7</v>
      </c>
      <c r="AW380" s="53" t="str">
        <f t="shared" si="382"/>
        <v>7732110361</v>
      </c>
      <c r="AX380" s="53" t="str">
        <f t="shared" ref="AX380:AX391" si="416">"77"&amp;AE380</f>
        <v>77532110362</v>
      </c>
      <c r="AY380" s="53">
        <v>0</v>
      </c>
      <c r="AZ380" s="53">
        <v>0</v>
      </c>
      <c r="BA380" s="49" t="str">
        <f t="shared" si="383"/>
        <v>2020-01-01</v>
      </c>
      <c r="BB380" s="49" t="str">
        <f t="shared" si="384"/>
        <v>2020-01-31</v>
      </c>
      <c r="BC380" s="64" t="s">
        <v>92</v>
      </c>
      <c r="BD380" s="65" t="str">
        <f>"b"&amp;J380</f>
        <v>b32110361</v>
      </c>
      <c r="BE380" s="65"/>
      <c r="BF380" s="65"/>
      <c r="BG380" s="65"/>
      <c r="BH380" s="66"/>
      <c r="BI380" s="66"/>
      <c r="BJ380" s="66"/>
      <c r="BK380" s="66"/>
      <c r="BL380" s="53"/>
      <c r="BM380" s="53"/>
      <c r="BN380" s="53"/>
      <c r="BO380" s="325" t="s">
        <v>210</v>
      </c>
      <c r="BP380" s="325">
        <v>1</v>
      </c>
      <c r="BQ380" s="50">
        <f t="shared" ref="BQ380:BQ382" si="417">AF384</f>
        <v>16666.666666666668</v>
      </c>
      <c r="BR380" s="68">
        <f>BQ380*0.13</f>
        <v>2166.666666666667</v>
      </c>
      <c r="BS380" s="68">
        <f>BR380</f>
        <v>2166.666666666667</v>
      </c>
      <c r="BT380" s="69"/>
      <c r="BU380" s="357" t="str">
        <f t="shared" ca="1" si="335"/>
        <v>insert into x_t_invoice (TMP_ID,ID,DT, CLIENT_ID,EXTERNAL_ID,CONTRACT_ID,TOTAL_SUM,CURRENCY,DISCOUNT_TYPE,COMMISSION_TYPE,TYPE,LOYAL_CLIENTS,NDS,NDS_PCT,PERSON_ID) values (s_x_t_invoice.NEXTVAL, 32110361, date'2020-01-01',21210000065,'Б-32110361-1',1210000065,20000,'RUR',7,7,'prepayment',0,1,20, 77532110362);insert into x_t_person (TMP_ID,ID) values (s_x_t_person.NEXTVAL, 77532110362);insert into x_t_act_internal(TMP_ID,ID,DT,CLIENT_ID,INVOICE_ID,HIDDEN,AMOUNT,EXTERNAL_ID,PAYMENT_TERM_DT,IS_LOYAL,TYPE) values (s_x_t_act_internal.NEXTVAL, 4321103611,date'2020-01-02',21210000065, 32110361    ,1,  20000  ,'43211036111',null, 0,'generic');insert into x_t_act_trans(TMP_ID, ACT_ID, CONSUME_ID, AMOUNT, AMOUNT_NDS, AMOUNT_NSP, NETTING, COMMISSION_TYPE) values (s_x_t_act_trans.NEXTVAL, 4321103611,  5532110361, 20000, 3333.33333333333,  0,null, 7);insert into x_t_consume (TMP_ID, ID, PARENT_ORDER_ID) values (s_x_t_consume.NEXTVAL, 5532110361,  9932110361);insert into x_t_order(TMP_ID, ID, SERVICE_ID, SERVICE_ORDER_ID, CLIENT_ID) values (s_x_t_order.NEXTVAL, 9932110361,  7,  7732110361,  532110362 );insert into x_mv_oebs_receipts_2(TMP_ID, INVOICE_EID, SUM, DT, DOC_DATE, COMISS_DATE, PAYMENT_NUMBER, SOURCE_TYPE) values (s_x_mv_oebs_receipts_2.NEXTVAL, 'Б-32110361-1', 20000, date'2020-01-31',date'2020-01-31', null, '888532110362' ,'PAYCASH');insert into x_yt_ar_direct_domain_stats (ID,IS_GRAY,DOMAIN,IS_BLACKLIST,SERVICE_ID,COST,BILLING_EXPORT_ID,FROM_DT,TILL_DT,SERVICE_ORDER_ID) values(s_x_yt_ar_direct_domain_stats.NEXTVAL, 0, 'b32110361', 0,7,3000000000,7732110361,  date'2020-01-01',to_date('2020-01-31'||' '||'23:59:59','YYYY-MM-DD HH24:MI:SS'),7732110361);</v>
      </c>
    </row>
    <row r="381" spans="1:73" s="67" customFormat="1" ht="15" customHeight="1" x14ac:dyDescent="0.35">
      <c r="A381" s="40">
        <v>65</v>
      </c>
      <c r="B381" s="41"/>
      <c r="C381" s="42" t="str">
        <f t="shared" si="363"/>
        <v>1210000065</v>
      </c>
      <c r="D381" s="42" t="str">
        <f t="shared" si="364"/>
        <v>1210000065/20</v>
      </c>
      <c r="E381" s="43" t="str">
        <f t="shared" si="386"/>
        <v>2020-01-01</v>
      </c>
      <c r="F381" s="43" t="str">
        <f t="shared" si="365"/>
        <v>2021-01-01</v>
      </c>
      <c r="G381" s="44" t="str">
        <f t="shared" si="366"/>
        <v>21210000065</v>
      </c>
      <c r="H381" s="45">
        <f t="shared" si="387"/>
        <v>2</v>
      </c>
      <c r="I381" s="46">
        <v>3</v>
      </c>
      <c r="J381" s="52">
        <f t="shared" si="394"/>
        <v>32110362</v>
      </c>
      <c r="K381" s="48" t="str">
        <f t="shared" si="412"/>
        <v>Б-32110362-1</v>
      </c>
      <c r="L381" s="49" t="str">
        <f t="shared" si="367"/>
        <v>2020-01-01</v>
      </c>
      <c r="M381" s="48" t="s">
        <v>87</v>
      </c>
      <c r="N381" s="50">
        <f t="shared" si="413"/>
        <v>20000</v>
      </c>
      <c r="O381" s="48" t="s">
        <v>88</v>
      </c>
      <c r="P381" s="46">
        <v>1</v>
      </c>
      <c r="Q381" s="48">
        <v>20</v>
      </c>
      <c r="R381" s="51">
        <f t="shared" si="410"/>
        <v>7</v>
      </c>
      <c r="S381" s="51">
        <v>7</v>
      </c>
      <c r="T381" s="52" t="str">
        <f t="shared" si="369"/>
        <v>4321103621</v>
      </c>
      <c r="U381" s="53" t="str">
        <f t="shared" si="414"/>
        <v>43211036211</v>
      </c>
      <c r="V381" s="48">
        <v>1</v>
      </c>
      <c r="W381" s="49" t="str">
        <f t="shared" ca="1" si="370"/>
        <v>2020-01-04</v>
      </c>
      <c r="X381" s="48"/>
      <c r="Y381" s="54">
        <v>20000</v>
      </c>
      <c r="Z381" s="54">
        <f t="shared" si="371"/>
        <v>3333.3333333333321</v>
      </c>
      <c r="AA381" s="48">
        <v>0</v>
      </c>
      <c r="AB381" s="55" t="s">
        <v>89</v>
      </c>
      <c r="AC381" s="54">
        <f t="shared" si="372"/>
        <v>20000</v>
      </c>
      <c r="AD381" s="56">
        <v>0</v>
      </c>
      <c r="AE381" s="52">
        <f t="shared" si="395"/>
        <v>532110363</v>
      </c>
      <c r="AF381" s="58">
        <f t="shared" si="373"/>
        <v>16666.666666666668</v>
      </c>
      <c r="AG381" s="59"/>
      <c r="AH381" s="58">
        <f t="shared" si="415"/>
        <v>16666.666666666668</v>
      </c>
      <c r="AI381" s="60">
        <f t="shared" si="374"/>
        <v>20000</v>
      </c>
      <c r="AJ381" s="49" t="str">
        <f t="shared" si="375"/>
        <v>2020-01-31</v>
      </c>
      <c r="AK381" s="61" t="str">
        <f t="shared" si="376"/>
        <v>888532110363</v>
      </c>
      <c r="AL381" s="56" t="str">
        <f t="shared" si="377"/>
        <v>12100000651</v>
      </c>
      <c r="AM381" s="62"/>
      <c r="AN381" s="62"/>
      <c r="AO381" s="56" t="s">
        <v>89</v>
      </c>
      <c r="AP381" s="56" t="s">
        <v>89</v>
      </c>
      <c r="AQ381" s="56"/>
      <c r="AR381" s="56"/>
      <c r="AS381" s="63" t="str">
        <f t="shared" si="378"/>
        <v>888532110363</v>
      </c>
      <c r="AT381" s="61" t="str">
        <f t="shared" si="379"/>
        <v>5532110362</v>
      </c>
      <c r="AU381" s="53" t="str">
        <f t="shared" si="380"/>
        <v>9932110362</v>
      </c>
      <c r="AV381" s="53">
        <f t="shared" si="381"/>
        <v>7</v>
      </c>
      <c r="AW381" s="53" t="str">
        <f t="shared" si="382"/>
        <v>7732110362</v>
      </c>
      <c r="AX381" s="53" t="str">
        <f t="shared" si="416"/>
        <v>77532110363</v>
      </c>
      <c r="AY381" s="53">
        <v>0</v>
      </c>
      <c r="AZ381" s="53">
        <v>0</v>
      </c>
      <c r="BA381" s="49" t="str">
        <f t="shared" si="383"/>
        <v>2020-01-01</v>
      </c>
      <c r="BB381" s="49" t="str">
        <f t="shared" si="384"/>
        <v>2020-01-31</v>
      </c>
      <c r="BC381" s="64" t="s">
        <v>90</v>
      </c>
      <c r="BD381" s="65" t="str">
        <f>"c"&amp;J381</f>
        <v>c32110362</v>
      </c>
      <c r="BE381" s="65"/>
      <c r="BF381" s="65"/>
      <c r="BG381" s="65"/>
      <c r="BH381" s="66"/>
      <c r="BI381" s="66"/>
      <c r="BJ381" s="66"/>
      <c r="BK381" s="66"/>
      <c r="BL381" s="53"/>
      <c r="BM381" s="53"/>
      <c r="BN381" s="53"/>
      <c r="BO381" s="325" t="s">
        <v>211</v>
      </c>
      <c r="BP381" s="325">
        <v>2</v>
      </c>
      <c r="BQ381" s="50">
        <f t="shared" si="417"/>
        <v>16666.666666666668</v>
      </c>
      <c r="BR381" s="68">
        <f>BQ381*0.13</f>
        <v>2166.666666666667</v>
      </c>
      <c r="BS381" s="68">
        <f t="shared" ref="BS381:BS382" si="418">BR381</f>
        <v>2166.666666666667</v>
      </c>
      <c r="BU381" s="357" t="str">
        <f t="shared" ca="1" si="335"/>
        <v>insert into x_t_invoice (TMP_ID,ID,DT, CLIENT_ID,EXTERNAL_ID,CONTRACT_ID,TOTAL_SUM,CURRENCY,DISCOUNT_TYPE,COMMISSION_TYPE,TYPE,LOYAL_CLIENTS,NDS,NDS_PCT,PERSON_ID) values (s_x_t_invoice.NEXTVAL, 32110362, date'2020-01-01',21210000065,'Б-32110362-1',1210000065,20000,'RUR',7,7,'y_invoice',0,1,20, 77532110363);insert into x_t_person (TMP_ID,ID) values (s_x_t_person.NEXTVAL, 77532110363);insert into x_t_act_internal(TMP_ID,ID,DT,CLIENT_ID,INVOICE_ID,HIDDEN,AMOUNT,EXTERNAL_ID,PAYMENT_TERM_DT,IS_LOYAL,TYPE) values (s_x_t_act_internal.NEXTVAL, 4321103621,date'2020-01-04',21210000065, 32110362    ,1,  20000  ,'43211036211',null, 0,'generic');insert into x_t_act_trans(TMP_ID, ACT_ID, CONSUME_ID, AMOUNT, AMOUNT_NDS, AMOUNT_NSP, NETTING, COMMISSION_TYPE) values (s_x_t_act_trans.NEXTVAL, 4321103621,  5532110362, 20000, 3333.33333333333,  0,null, 7);insert into x_t_consume (TMP_ID, ID, PARENT_ORDER_ID) values (s_x_t_consume.NEXTVAL, 5532110362,  9932110362);insert into x_t_order(TMP_ID, ID, SERVICE_ID, SERVICE_ORDER_ID, CLIENT_ID) values (s_x_t_order.NEXTVAL, 9932110362,  7,  7732110362,  532110363 );insert into x_mv_oebs_receipts_2(TMP_ID, INVOICE_EID, SUM, DT, DOC_DATE, COMISS_DATE, PAYMENT_NUMBER, SOURCE_TYPE) values (s_x_mv_oebs_receipts_2.NEXTVAL, 'Б-32110362-1', 20000, date'2020-01-31',date'2020-01-31', null, '888532110363' ,'PAYCASH');insert into x_yt_ar_direct_domain_stats (ID,IS_GRAY,DOMAIN,IS_BLACKLIST,SERVICE_ID,COST,BILLING_EXPORT_ID,FROM_DT,TILL_DT,SERVICE_ORDER_ID) values(s_x_yt_ar_direct_domain_stats.NEXTVAL, 0, 'c32110362', 0,7,3330000000,7732110362,  date'2020-01-01',to_date('2020-01-31'||' '||'23:59:59','YYYY-MM-DD HH24:MI:SS'),7732110362);</v>
      </c>
    </row>
    <row r="382" spans="1:73" s="67" customFormat="1" ht="15" customHeight="1" x14ac:dyDescent="0.35">
      <c r="A382" s="40">
        <v>65</v>
      </c>
      <c r="B382" s="41"/>
      <c r="C382" s="42" t="str">
        <f t="shared" si="363"/>
        <v>1210000065</v>
      </c>
      <c r="D382" s="42" t="str">
        <f t="shared" si="364"/>
        <v>1210000065/20</v>
      </c>
      <c r="E382" s="43" t="str">
        <f t="shared" si="386"/>
        <v>2020-01-01</v>
      </c>
      <c r="F382" s="43" t="str">
        <f t="shared" si="365"/>
        <v>2021-01-01</v>
      </c>
      <c r="G382" s="44" t="str">
        <f t="shared" si="366"/>
        <v>21210000065</v>
      </c>
      <c r="H382" s="45">
        <f t="shared" si="387"/>
        <v>2</v>
      </c>
      <c r="I382" s="46">
        <v>3</v>
      </c>
      <c r="J382" s="52">
        <f t="shared" si="394"/>
        <v>32110363</v>
      </c>
      <c r="K382" s="48" t="str">
        <f t="shared" si="412"/>
        <v>Б-32110363-1</v>
      </c>
      <c r="L382" s="49" t="str">
        <f t="shared" si="367"/>
        <v>2020-01-01</v>
      </c>
      <c r="M382" s="48" t="s">
        <v>87</v>
      </c>
      <c r="N382" s="50">
        <f t="shared" si="413"/>
        <v>20000</v>
      </c>
      <c r="O382" s="48" t="s">
        <v>88</v>
      </c>
      <c r="P382" s="46">
        <v>1</v>
      </c>
      <c r="Q382" s="48">
        <v>20</v>
      </c>
      <c r="R382" s="51">
        <f t="shared" si="410"/>
        <v>7</v>
      </c>
      <c r="S382" s="51">
        <v>7</v>
      </c>
      <c r="T382" s="52" t="str">
        <f t="shared" si="369"/>
        <v>4321103631</v>
      </c>
      <c r="U382" s="53" t="str">
        <f t="shared" si="414"/>
        <v>43211036311</v>
      </c>
      <c r="V382" s="48">
        <v>1</v>
      </c>
      <c r="W382" s="49" t="str">
        <f t="shared" ca="1" si="370"/>
        <v>2020-01-06</v>
      </c>
      <c r="X382" s="48"/>
      <c r="Y382" s="54">
        <v>20000</v>
      </c>
      <c r="Z382" s="54">
        <f t="shared" si="371"/>
        <v>3333.3333333333321</v>
      </c>
      <c r="AA382" s="48">
        <v>0</v>
      </c>
      <c r="AB382" s="55" t="s">
        <v>89</v>
      </c>
      <c r="AC382" s="54">
        <f t="shared" si="372"/>
        <v>20000</v>
      </c>
      <c r="AD382" s="56">
        <v>0</v>
      </c>
      <c r="AE382" s="52">
        <f t="shared" si="395"/>
        <v>532110364</v>
      </c>
      <c r="AF382" s="58">
        <f t="shared" si="373"/>
        <v>16666.666666666668</v>
      </c>
      <c r="AG382" s="59"/>
      <c r="AH382" s="58">
        <f t="shared" si="415"/>
        <v>16666.666666666668</v>
      </c>
      <c r="AI382" s="60">
        <f t="shared" si="374"/>
        <v>20000</v>
      </c>
      <c r="AJ382" s="49" t="str">
        <f t="shared" si="375"/>
        <v>2020-01-31</v>
      </c>
      <c r="AK382" s="61" t="str">
        <f t="shared" si="376"/>
        <v>888532110364</v>
      </c>
      <c r="AL382" s="56" t="str">
        <f t="shared" si="377"/>
        <v>12100000651</v>
      </c>
      <c r="AM382" s="62"/>
      <c r="AN382" s="62"/>
      <c r="AO382" s="56" t="s">
        <v>89</v>
      </c>
      <c r="AP382" s="56" t="s">
        <v>89</v>
      </c>
      <c r="AQ382" s="56"/>
      <c r="AR382" s="56"/>
      <c r="AS382" s="63" t="str">
        <f t="shared" si="378"/>
        <v>888532110364</v>
      </c>
      <c r="AT382" s="61" t="str">
        <f t="shared" si="379"/>
        <v>5532110363</v>
      </c>
      <c r="AU382" s="53" t="str">
        <f t="shared" si="380"/>
        <v>9932110363</v>
      </c>
      <c r="AV382" s="53">
        <f t="shared" si="381"/>
        <v>7</v>
      </c>
      <c r="AW382" s="53" t="str">
        <f t="shared" si="382"/>
        <v>7732110363</v>
      </c>
      <c r="AX382" s="53" t="str">
        <f t="shared" si="416"/>
        <v>77532110364</v>
      </c>
      <c r="AY382" s="53">
        <v>0</v>
      </c>
      <c r="AZ382" s="53">
        <v>0</v>
      </c>
      <c r="BA382" s="49" t="str">
        <f t="shared" si="383"/>
        <v>2020-01-01</v>
      </c>
      <c r="BB382" s="49" t="str">
        <f t="shared" si="384"/>
        <v>2020-01-31</v>
      </c>
      <c r="BC382" s="64" t="s">
        <v>90</v>
      </c>
      <c r="BD382" s="65" t="str">
        <f>"d"&amp;J382</f>
        <v>d32110363</v>
      </c>
      <c r="BE382" s="65"/>
      <c r="BF382" s="65"/>
      <c r="BG382" s="65"/>
      <c r="BH382" s="66"/>
      <c r="BI382" s="66"/>
      <c r="BJ382" s="66"/>
      <c r="BK382" s="66"/>
      <c r="BL382" s="53"/>
      <c r="BM382" s="53"/>
      <c r="BN382" s="53"/>
      <c r="BO382" s="325"/>
      <c r="BP382" s="325">
        <v>3</v>
      </c>
      <c r="BQ382" s="50">
        <f t="shared" si="417"/>
        <v>16666.666666666668</v>
      </c>
      <c r="BR382" s="68">
        <f>BQ382*0.13</f>
        <v>2166.666666666667</v>
      </c>
      <c r="BS382" s="68">
        <f t="shared" si="418"/>
        <v>2166.666666666667</v>
      </c>
      <c r="BU382" s="357" t="str">
        <f t="shared" ca="1" si="335"/>
        <v>insert into x_t_invoice (TMP_ID,ID,DT, CLIENT_ID,EXTERNAL_ID,CONTRACT_ID,TOTAL_SUM,CURRENCY,DISCOUNT_TYPE,COMMISSION_TYPE,TYPE,LOYAL_CLIENTS,NDS,NDS_PCT,PERSON_ID) values (s_x_t_invoice.NEXTVAL, 32110363, date'2020-01-01',21210000065,'Б-32110363-1',1210000065,20000,'RUR',7,7,'y_invoice',0,1,20, 77532110364);insert into x_t_person (TMP_ID,ID) values (s_x_t_person.NEXTVAL, 77532110364);insert into x_t_act_internal(TMP_ID,ID,DT,CLIENT_ID,INVOICE_ID,HIDDEN,AMOUNT,EXTERNAL_ID,PAYMENT_TERM_DT,IS_LOYAL,TYPE) values (s_x_t_act_internal.NEXTVAL, 4321103631,date'2020-01-06',21210000065, 32110363    ,1,  20000  ,'43211036311',null, 0,'generic');insert into x_t_act_trans(TMP_ID, ACT_ID, CONSUME_ID, AMOUNT, AMOUNT_NDS, AMOUNT_NSP, NETTING, COMMISSION_TYPE) values (s_x_t_act_trans.NEXTVAL, 4321103631,  5532110363, 20000, 3333.33333333333,  0,null, 7);insert into x_t_consume (TMP_ID, ID, PARENT_ORDER_ID) values (s_x_t_consume.NEXTVAL, 5532110363,  9932110363);insert into x_t_order(TMP_ID, ID, SERVICE_ID, SERVICE_ORDER_ID, CLIENT_ID) values (s_x_t_order.NEXTVAL, 9932110363,  7,  7732110363,  532110364 );insert into x_mv_oebs_receipts_2(TMP_ID, INVOICE_EID, SUM, DT, DOC_DATE, COMISS_DATE, PAYMENT_NUMBER, SOURCE_TYPE) values (s_x_mv_oebs_receipts_2.NEXTVAL, 'Б-32110363-1', 20000, date'2020-01-31',date'2020-01-31', null, '888532110364' ,'PAYCASH');insert into x_yt_ar_direct_domain_stats (ID,IS_GRAY,DOMAIN,IS_BLACKLIST,SERVICE_ID,COST,BILLING_EXPORT_ID,FROM_DT,TILL_DT,SERVICE_ORDER_ID) values(s_x_yt_ar_direct_domain_stats.NEXTVAL, 0, 'd32110363', 0,7,3330000000,7732110363,  date'2020-01-01',to_date('2020-01-31'||' '||'23:59:59','YYYY-MM-DD HH24:MI:SS'),7732110363);</v>
      </c>
    </row>
    <row r="383" spans="1:73" s="67" customFormat="1" ht="15" customHeight="1" x14ac:dyDescent="0.35">
      <c r="A383" s="40">
        <v>65</v>
      </c>
      <c r="B383" s="41"/>
      <c r="C383" s="42" t="str">
        <f t="shared" si="363"/>
        <v>1210000065</v>
      </c>
      <c r="D383" s="42" t="str">
        <f t="shared" si="364"/>
        <v>1210000065/20</v>
      </c>
      <c r="E383" s="43" t="str">
        <f t="shared" si="386"/>
        <v>2020-01-01</v>
      </c>
      <c r="F383" s="43" t="str">
        <f t="shared" si="365"/>
        <v>2021-01-01</v>
      </c>
      <c r="G383" s="44" t="str">
        <f t="shared" si="366"/>
        <v>21210000065</v>
      </c>
      <c r="H383" s="45">
        <f t="shared" si="387"/>
        <v>2</v>
      </c>
      <c r="I383" s="46">
        <v>3</v>
      </c>
      <c r="J383" s="52">
        <f t="shared" si="394"/>
        <v>32110364</v>
      </c>
      <c r="K383" s="48" t="str">
        <f t="shared" si="412"/>
        <v>Б-32110364-1</v>
      </c>
      <c r="L383" s="49" t="str">
        <f t="shared" si="367"/>
        <v>2020-01-01</v>
      </c>
      <c r="M383" s="48" t="s">
        <v>87</v>
      </c>
      <c r="N383" s="50">
        <f t="shared" si="413"/>
        <v>20000</v>
      </c>
      <c r="O383" s="48" t="s">
        <v>88</v>
      </c>
      <c r="P383" s="46">
        <v>1</v>
      </c>
      <c r="Q383" s="48">
        <v>20</v>
      </c>
      <c r="R383" s="51">
        <f t="shared" si="410"/>
        <v>7</v>
      </c>
      <c r="S383" s="51">
        <v>7</v>
      </c>
      <c r="T383" s="52" t="str">
        <f t="shared" si="369"/>
        <v>4321103641</v>
      </c>
      <c r="U383" s="53" t="str">
        <f t="shared" si="414"/>
        <v>43211036411</v>
      </c>
      <c r="V383" s="48">
        <v>1</v>
      </c>
      <c r="W383" s="49" t="str">
        <f t="shared" ca="1" si="370"/>
        <v>2020-01-06</v>
      </c>
      <c r="X383" s="48"/>
      <c r="Y383" s="54">
        <v>20000</v>
      </c>
      <c r="Z383" s="54">
        <f t="shared" si="371"/>
        <v>3333.3333333333321</v>
      </c>
      <c r="AA383" s="48">
        <v>0</v>
      </c>
      <c r="AB383" s="55" t="s">
        <v>89</v>
      </c>
      <c r="AC383" s="54">
        <f t="shared" si="372"/>
        <v>20000</v>
      </c>
      <c r="AD383" s="56">
        <v>0</v>
      </c>
      <c r="AE383" s="52">
        <f t="shared" si="395"/>
        <v>532110365</v>
      </c>
      <c r="AF383" s="58">
        <f t="shared" si="373"/>
        <v>16666.666666666668</v>
      </c>
      <c r="AG383" s="59"/>
      <c r="AH383" s="58">
        <f t="shared" si="415"/>
        <v>16666.666666666668</v>
      </c>
      <c r="AI383" s="60">
        <f t="shared" si="374"/>
        <v>20000</v>
      </c>
      <c r="AJ383" s="49" t="str">
        <f t="shared" si="375"/>
        <v>2020-01-31</v>
      </c>
      <c r="AK383" s="61" t="str">
        <f t="shared" si="376"/>
        <v>888532110365</v>
      </c>
      <c r="AL383" s="56" t="str">
        <f t="shared" si="377"/>
        <v>12100000651</v>
      </c>
      <c r="AM383" s="62"/>
      <c r="AN383" s="62"/>
      <c r="AO383" s="56" t="s">
        <v>89</v>
      </c>
      <c r="AP383" s="56" t="s">
        <v>89</v>
      </c>
      <c r="AQ383" s="56"/>
      <c r="AR383" s="56"/>
      <c r="AS383" s="63" t="str">
        <f t="shared" si="378"/>
        <v>888532110365</v>
      </c>
      <c r="AT383" s="61" t="str">
        <f t="shared" si="379"/>
        <v>5532110364</v>
      </c>
      <c r="AU383" s="53" t="str">
        <f t="shared" si="380"/>
        <v>9932110364</v>
      </c>
      <c r="AV383" s="53">
        <f t="shared" si="381"/>
        <v>7</v>
      </c>
      <c r="AW383" s="53" t="str">
        <f t="shared" si="382"/>
        <v>7732110364</v>
      </c>
      <c r="AX383" s="53" t="str">
        <f t="shared" si="416"/>
        <v>77532110365</v>
      </c>
      <c r="AY383" s="53">
        <v>0</v>
      </c>
      <c r="AZ383" s="53">
        <v>0</v>
      </c>
      <c r="BA383" s="49" t="str">
        <f t="shared" si="383"/>
        <v>2020-01-01</v>
      </c>
      <c r="BB383" s="49" t="str">
        <f t="shared" si="384"/>
        <v>2020-01-31</v>
      </c>
      <c r="BC383" s="64" t="s">
        <v>92</v>
      </c>
      <c r="BD383" s="65" t="str">
        <f>"e"&amp;J383</f>
        <v>e32110364</v>
      </c>
      <c r="BE383" s="65"/>
      <c r="BF383" s="65"/>
      <c r="BG383" s="65"/>
      <c r="BH383" s="66"/>
      <c r="BI383" s="66"/>
      <c r="BJ383" s="66"/>
      <c r="BK383" s="66"/>
      <c r="BL383" s="53"/>
      <c r="BM383" s="53"/>
      <c r="BN383" s="53"/>
      <c r="BO383" s="325"/>
      <c r="BP383" s="325">
        <v>7</v>
      </c>
      <c r="BQ383" s="50">
        <f>SUM(AF379:AF383)</f>
        <v>83333.333333333343</v>
      </c>
      <c r="BR383" s="68">
        <f>(AF381+AF382+AF383)*0.05+(AF380+AF379)*0.07</f>
        <v>4833.3333333333339</v>
      </c>
      <c r="BS383" s="68">
        <f>BR383</f>
        <v>4833.3333333333339</v>
      </c>
      <c r="BU383" s="357" t="str">
        <f t="shared" ca="1" si="335"/>
        <v>insert into x_t_invoice (TMP_ID,ID,DT, CLIENT_ID,EXTERNAL_ID,CONTRACT_ID,TOTAL_SUM,CURRENCY,DISCOUNT_TYPE,COMMISSION_TYPE,TYPE,LOYAL_CLIENTS,NDS,NDS_PCT,PERSON_ID) values (s_x_t_invoice.NEXTVAL, 32110364, date'2020-01-01',21210000065,'Б-32110364-1',1210000065,20000,'RUR',7,7,'y_invoice',0,1,20, 77532110365);insert into x_t_person (TMP_ID,ID) values (s_x_t_person.NEXTVAL, 77532110365);insert into x_t_act_internal(TMP_ID,ID,DT,CLIENT_ID,INVOICE_ID,HIDDEN,AMOUNT,EXTERNAL_ID,PAYMENT_TERM_DT,IS_LOYAL,TYPE) values (s_x_t_act_internal.NEXTVAL, 4321103641,date'2020-01-06',21210000065, 32110364    ,1,  20000  ,'43211036411',null, 0,'generic');insert into x_t_act_trans(TMP_ID, ACT_ID, CONSUME_ID, AMOUNT, AMOUNT_NDS, AMOUNT_NSP, NETTING, COMMISSION_TYPE) values (s_x_t_act_trans.NEXTVAL, 4321103641,  5532110364, 20000, 3333.33333333333,  0,null, 7);insert into x_t_consume (TMP_ID, ID, PARENT_ORDER_ID) values (s_x_t_consume.NEXTVAL, 5532110364,  9932110364);insert into x_t_order(TMP_ID, ID, SERVICE_ID, SERVICE_ORDER_ID, CLIENT_ID) values (s_x_t_order.NEXTVAL, 9932110364,  7,  7732110364,  532110365 );insert into x_mv_oebs_receipts_2(TMP_ID, INVOICE_EID, SUM, DT, DOC_DATE, COMISS_DATE, PAYMENT_NUMBER, SOURCE_TYPE) values (s_x_mv_oebs_receipts_2.NEXTVAL, 'Б-32110364-1', 20000, date'2020-01-31',date'2020-01-31', null, '888532110365' ,'PAYCASH');insert into x_yt_ar_direct_domain_stats (ID,IS_GRAY,DOMAIN,IS_BLACKLIST,SERVICE_ID,COST,BILLING_EXPORT_ID,FROM_DT,TILL_DT,SERVICE_ORDER_ID) values(s_x_yt_ar_direct_domain_stats.NEXTVAL, 0, 'e32110364', 0,7,3000000000,7732110364,  date'2020-01-01',to_date('2020-01-31'||' '||'23:59:59','YYYY-MM-DD HH24:MI:SS'),7732110364);</v>
      </c>
    </row>
    <row r="384" spans="1:73" s="67" customFormat="1" x14ac:dyDescent="0.35">
      <c r="A384" s="40">
        <v>65</v>
      </c>
      <c r="B384" s="41"/>
      <c r="C384" s="42" t="str">
        <f t="shared" si="363"/>
        <v>1210000065</v>
      </c>
      <c r="D384" s="42" t="str">
        <f t="shared" si="364"/>
        <v>1210000065/20</v>
      </c>
      <c r="E384" s="43" t="str">
        <f t="shared" si="386"/>
        <v>2020-01-01</v>
      </c>
      <c r="F384" s="43" t="str">
        <f t="shared" si="365"/>
        <v>2021-01-01</v>
      </c>
      <c r="G384" s="44" t="str">
        <f t="shared" si="366"/>
        <v>21210000065</v>
      </c>
      <c r="H384" s="45">
        <f t="shared" si="387"/>
        <v>2</v>
      </c>
      <c r="I384" s="46">
        <v>3</v>
      </c>
      <c r="J384" s="52">
        <f t="shared" si="394"/>
        <v>32110365</v>
      </c>
      <c r="K384" s="48" t="str">
        <f>"Б-"&amp;J384&amp;"-1"</f>
        <v>Б-32110365-1</v>
      </c>
      <c r="L384" s="49" t="str">
        <f t="shared" si="367"/>
        <v>2020-01-01</v>
      </c>
      <c r="M384" s="104" t="s">
        <v>194</v>
      </c>
      <c r="N384" s="50">
        <f t="shared" si="413"/>
        <v>20000</v>
      </c>
      <c r="O384" s="48" t="s">
        <v>88</v>
      </c>
      <c r="P384" s="46">
        <v>1</v>
      </c>
      <c r="Q384" s="48">
        <v>20</v>
      </c>
      <c r="R384" s="70">
        <f t="shared" si="410"/>
        <v>1</v>
      </c>
      <c r="S384" s="70">
        <v>1</v>
      </c>
      <c r="T384" s="52" t="str">
        <f t="shared" si="369"/>
        <v>4321103651</v>
      </c>
      <c r="U384" s="53" t="str">
        <f>T384&amp;1</f>
        <v>43211036511</v>
      </c>
      <c r="V384" s="48">
        <v>1</v>
      </c>
      <c r="W384" s="49" t="str">
        <f t="shared" ca="1" si="370"/>
        <v>2020-01-03</v>
      </c>
      <c r="X384" s="48"/>
      <c r="Y384" s="54">
        <v>20000</v>
      </c>
      <c r="Z384" s="54">
        <f t="shared" si="371"/>
        <v>3333.3333333333321</v>
      </c>
      <c r="AA384" s="48">
        <v>0</v>
      </c>
      <c r="AB384" s="55" t="s">
        <v>89</v>
      </c>
      <c r="AC384" s="54">
        <f t="shared" si="372"/>
        <v>20000</v>
      </c>
      <c r="AD384" s="56">
        <v>0</v>
      </c>
      <c r="AE384" s="52">
        <f t="shared" si="395"/>
        <v>532110366</v>
      </c>
      <c r="AF384" s="58">
        <f t="shared" si="373"/>
        <v>16666.666666666668</v>
      </c>
      <c r="AG384" s="59"/>
      <c r="AH384" s="58">
        <f t="shared" si="415"/>
        <v>16666.666666666668</v>
      </c>
      <c r="AI384" s="60">
        <f t="shared" si="374"/>
        <v>20000</v>
      </c>
      <c r="AJ384" s="49" t="str">
        <f t="shared" si="375"/>
        <v>2020-01-31</v>
      </c>
      <c r="AK384" s="61" t="str">
        <f t="shared" si="376"/>
        <v>888532110366</v>
      </c>
      <c r="AL384" s="56" t="str">
        <f t="shared" si="377"/>
        <v>12100000651</v>
      </c>
      <c r="AM384" s="62"/>
      <c r="AN384" s="62"/>
      <c r="AO384" s="56" t="s">
        <v>89</v>
      </c>
      <c r="AP384" s="56" t="s">
        <v>89</v>
      </c>
      <c r="AQ384" s="56"/>
      <c r="AR384" s="56"/>
      <c r="AS384" s="63" t="str">
        <f t="shared" si="378"/>
        <v>888532110366</v>
      </c>
      <c r="AT384" s="61" t="str">
        <f t="shared" si="379"/>
        <v>5532110365</v>
      </c>
      <c r="AU384" s="53" t="str">
        <f t="shared" si="380"/>
        <v>9932110365</v>
      </c>
      <c r="AV384" s="53">
        <f t="shared" si="381"/>
        <v>1</v>
      </c>
      <c r="AW384" s="53" t="str">
        <f t="shared" si="382"/>
        <v>7732110365</v>
      </c>
      <c r="AX384" s="53" t="str">
        <f t="shared" si="416"/>
        <v>77532110366</v>
      </c>
      <c r="AY384" s="53">
        <v>0</v>
      </c>
      <c r="AZ384" s="53">
        <v>0</v>
      </c>
      <c r="BA384" s="49" t="str">
        <f t="shared" si="383"/>
        <v>2020-01-01</v>
      </c>
      <c r="BB384" s="49" t="str">
        <f t="shared" si="384"/>
        <v>2020-01-31</v>
      </c>
      <c r="BC384" s="64" t="s">
        <v>90</v>
      </c>
      <c r="BD384" s="65" t="str">
        <f>"a"&amp;J384</f>
        <v>a32110365</v>
      </c>
      <c r="BE384" s="61"/>
      <c r="BF384" s="61"/>
      <c r="BG384" s="55"/>
      <c r="BH384" s="66"/>
      <c r="BI384" s="66"/>
      <c r="BJ384" s="66"/>
      <c r="BK384" s="66"/>
      <c r="BL384" s="53"/>
      <c r="BM384" s="53"/>
      <c r="BN384" s="53"/>
      <c r="BO384" s="325"/>
      <c r="BP384" s="325">
        <v>12</v>
      </c>
      <c r="BQ384" s="50">
        <f>AF387</f>
        <v>16666.666666666668</v>
      </c>
      <c r="BR384" s="68">
        <f>BQ384*0.08</f>
        <v>1333.3333333333335</v>
      </c>
      <c r="BS384" s="68">
        <f>BR384</f>
        <v>1333.3333333333335</v>
      </c>
      <c r="BU384" s="357" t="str">
        <f t="shared" ca="1" si="335"/>
        <v>insert into x_t_invoice (TMP_ID,ID,DT, CLIENT_ID,EXTERNAL_ID,CONTRACT_ID,TOTAL_SUM,CURRENCY,DISCOUNT_TYPE,COMMISSION_TYPE,TYPE,LOYAL_CLIENTS,NDS,NDS_PCT,PERSON_ID) values (s_x_t_invoice.NEXTVAL, 32110365, date'2020-01-01',21210000065,'Б-32110365-1',1210000065,20000,'RUR',1,1,'prepayment',0,1,20, 77532110366);insert into x_t_person (TMP_ID,ID) values (s_x_t_person.NEXTVAL, 77532110366);insert into x_t_act_internal(TMP_ID,ID,DT,CLIENT_ID,INVOICE_ID,HIDDEN,AMOUNT,EXTERNAL_ID,PAYMENT_TERM_DT,IS_LOYAL,TYPE) values (s_x_t_act_internal.NEXTVAL, 4321103651,date'2020-01-03',21210000065, 32110365    ,1,  20000  ,'43211036511',null, 0,'generic');insert into x_t_act_trans(TMP_ID, ACT_ID, CONSUME_ID, AMOUNT, AMOUNT_NDS, AMOUNT_NSP, NETTING, COMMISSION_TYPE) values (s_x_t_act_trans.NEXTVAL, 4321103651,  5532110365, 20000, 3333.33333333333,  0,null, 1);insert into x_t_consume (TMP_ID, ID, PARENT_ORDER_ID) values (s_x_t_consume.NEXTVAL, 5532110365,  9932110365);insert into x_t_order(TMP_ID, ID, SERVICE_ID, SERVICE_ORDER_ID, CLIENT_ID) values (s_x_t_order.NEXTVAL, 9932110365,  1,  7732110365,  532110366 );insert into x_mv_oebs_receipts_2(TMP_ID, INVOICE_EID, SUM, DT, DOC_DATE, COMISS_DATE, PAYMENT_NUMBER, SOURCE_TYPE) values (s_x_mv_oebs_receipts_2.NEXTVAL, 'Б-32110365-1', 20000, date'2020-01-31',date'2020-01-31', null, '888532110366' ,'PAYCASH');insert into x_yt_ar_direct_domain_stats (ID,IS_GRAY,DOMAIN,IS_BLACKLIST,SERVICE_ID,COST,BILLING_EXPORT_ID,FROM_DT,TILL_DT,SERVICE_ORDER_ID) values(s_x_yt_ar_direct_domain_stats.NEXTVAL, 0, 'a32110365', 0,1,3330000000,7732110365,  date'2020-01-01',to_date('2020-01-31'||' '||'23:59:59','YYYY-MM-DD HH24:MI:SS'),7732110365);</v>
      </c>
    </row>
    <row r="385" spans="1:73" s="67" customFormat="1" x14ac:dyDescent="0.35">
      <c r="A385" s="40">
        <v>65</v>
      </c>
      <c r="B385" s="41"/>
      <c r="C385" s="42" t="str">
        <f t="shared" si="363"/>
        <v>1210000065</v>
      </c>
      <c r="D385" s="42" t="str">
        <f t="shared" si="364"/>
        <v>1210000065/20</v>
      </c>
      <c r="E385" s="43" t="str">
        <f t="shared" si="386"/>
        <v>2020-01-01</v>
      </c>
      <c r="F385" s="43" t="str">
        <f t="shared" si="365"/>
        <v>2021-01-01</v>
      </c>
      <c r="G385" s="44" t="str">
        <f t="shared" si="366"/>
        <v>21210000065</v>
      </c>
      <c r="H385" s="45">
        <f t="shared" si="387"/>
        <v>2</v>
      </c>
      <c r="I385" s="46">
        <v>3</v>
      </c>
      <c r="J385" s="52">
        <f t="shared" si="394"/>
        <v>32110366</v>
      </c>
      <c r="K385" s="48" t="str">
        <f t="shared" ref="K385:K391" si="419">"Б-"&amp;J385&amp;"-1"</f>
        <v>Б-32110366-1</v>
      </c>
      <c r="L385" s="49" t="str">
        <f t="shared" si="367"/>
        <v>2020-01-01</v>
      </c>
      <c r="M385" s="48" t="s">
        <v>87</v>
      </c>
      <c r="N385" s="50">
        <f t="shared" si="413"/>
        <v>20000</v>
      </c>
      <c r="O385" s="48" t="s">
        <v>88</v>
      </c>
      <c r="P385" s="46">
        <v>1</v>
      </c>
      <c r="Q385" s="48">
        <v>20</v>
      </c>
      <c r="R385" s="70">
        <f t="shared" si="410"/>
        <v>2</v>
      </c>
      <c r="S385" s="70">
        <v>2</v>
      </c>
      <c r="T385" s="52" t="str">
        <f t="shared" si="369"/>
        <v>4321103661</v>
      </c>
      <c r="U385" s="53" t="str">
        <f t="shared" ref="U385:U391" si="420">T385&amp;1</f>
        <v>43211036611</v>
      </c>
      <c r="V385" s="48">
        <v>1</v>
      </c>
      <c r="W385" s="49" t="str">
        <f t="shared" ca="1" si="370"/>
        <v>2020-01-05</v>
      </c>
      <c r="X385" s="48"/>
      <c r="Y385" s="54">
        <v>20000</v>
      </c>
      <c r="Z385" s="54">
        <f t="shared" si="371"/>
        <v>3333.3333333333321</v>
      </c>
      <c r="AA385" s="48">
        <v>0</v>
      </c>
      <c r="AB385" s="55" t="s">
        <v>89</v>
      </c>
      <c r="AC385" s="54">
        <f t="shared" si="372"/>
        <v>20000</v>
      </c>
      <c r="AD385" s="56">
        <v>0</v>
      </c>
      <c r="AE385" s="52">
        <f t="shared" si="395"/>
        <v>532110367</v>
      </c>
      <c r="AF385" s="58">
        <f t="shared" si="373"/>
        <v>16666.666666666668</v>
      </c>
      <c r="AG385" s="59"/>
      <c r="AH385" s="58">
        <f t="shared" si="415"/>
        <v>16666.666666666668</v>
      </c>
      <c r="AI385" s="60">
        <f t="shared" si="374"/>
        <v>20000</v>
      </c>
      <c r="AJ385" s="49" t="str">
        <f t="shared" si="375"/>
        <v>2020-01-31</v>
      </c>
      <c r="AK385" s="61" t="str">
        <f t="shared" si="376"/>
        <v>888532110367</v>
      </c>
      <c r="AL385" s="56" t="str">
        <f t="shared" si="377"/>
        <v>12100000651</v>
      </c>
      <c r="AM385" s="62"/>
      <c r="AN385" s="62"/>
      <c r="AO385" s="56" t="s">
        <v>89</v>
      </c>
      <c r="AP385" s="56" t="s">
        <v>89</v>
      </c>
      <c r="AQ385" s="56"/>
      <c r="AR385" s="56"/>
      <c r="AS385" s="63" t="str">
        <f t="shared" si="378"/>
        <v>888532110367</v>
      </c>
      <c r="AT385" s="61" t="str">
        <f t="shared" si="379"/>
        <v>5532110366</v>
      </c>
      <c r="AU385" s="53" t="str">
        <f t="shared" si="380"/>
        <v>9932110366</v>
      </c>
      <c r="AV385" s="53">
        <f t="shared" si="381"/>
        <v>2</v>
      </c>
      <c r="AW385" s="53" t="str">
        <f t="shared" si="382"/>
        <v>7732110366</v>
      </c>
      <c r="AX385" s="53" t="str">
        <f t="shared" si="416"/>
        <v>77532110367</v>
      </c>
      <c r="AY385" s="53">
        <v>0</v>
      </c>
      <c r="AZ385" s="53">
        <v>0</v>
      </c>
      <c r="BA385" s="49" t="str">
        <f t="shared" si="383"/>
        <v>2020-01-01</v>
      </c>
      <c r="BB385" s="49" t="str">
        <f t="shared" si="384"/>
        <v>2020-01-31</v>
      </c>
      <c r="BC385" s="64" t="s">
        <v>92</v>
      </c>
      <c r="BD385" s="65" t="str">
        <f>"b"&amp;J385</f>
        <v>b32110366</v>
      </c>
      <c r="BE385" s="65"/>
      <c r="BF385" s="65"/>
      <c r="BG385" s="65"/>
      <c r="BH385" s="66"/>
      <c r="BI385" s="66"/>
      <c r="BJ385" s="66"/>
      <c r="BK385" s="66"/>
      <c r="BL385" s="53"/>
      <c r="BM385" s="53"/>
      <c r="BN385" s="53"/>
      <c r="BO385" s="325"/>
      <c r="BP385" s="325">
        <v>36</v>
      </c>
      <c r="BQ385" s="50">
        <f>AF388</f>
        <v>16666.666666666668</v>
      </c>
      <c r="BR385" s="68">
        <f>BQ385*0.15</f>
        <v>2500</v>
      </c>
      <c r="BS385" s="68">
        <f>BR385</f>
        <v>2500</v>
      </c>
      <c r="BU385" s="357" t="str">
        <f t="shared" ca="1" si="335"/>
        <v>insert into x_t_invoice (TMP_ID,ID,DT, CLIENT_ID,EXTERNAL_ID,CONTRACT_ID,TOTAL_SUM,CURRENCY,DISCOUNT_TYPE,COMMISSION_TYPE,TYPE,LOYAL_CLIENTS,NDS,NDS_PCT,PERSON_ID) values (s_x_t_invoice.NEXTVAL, 32110366, date'2020-01-01',21210000065,'Б-32110366-1',1210000065,20000,'RUR',2,2,'y_invoice',0,1,20, 77532110367);insert into x_t_person (TMP_ID,ID) values (s_x_t_person.NEXTVAL, 77532110367);insert into x_t_act_internal(TMP_ID,ID,DT,CLIENT_ID,INVOICE_ID,HIDDEN,AMOUNT,EXTERNAL_ID,PAYMENT_TERM_DT,IS_LOYAL,TYPE) values (s_x_t_act_internal.NEXTVAL, 4321103661,date'2020-01-05',21210000065, 32110366    ,1,  20000  ,'43211036611',null, 0,'generic');insert into x_t_act_trans(TMP_ID, ACT_ID, CONSUME_ID, AMOUNT, AMOUNT_NDS, AMOUNT_NSP, NETTING, COMMISSION_TYPE) values (s_x_t_act_trans.NEXTVAL, 4321103661,  5532110366, 20000, 3333.33333333333,  0,null, 2);insert into x_t_consume (TMP_ID, ID, PARENT_ORDER_ID) values (s_x_t_consume.NEXTVAL, 5532110366,  9932110366);insert into x_t_order(TMP_ID, ID, SERVICE_ID, SERVICE_ORDER_ID, CLIENT_ID) values (s_x_t_order.NEXTVAL, 9932110366,  2,  7732110366,  532110367 );insert into x_mv_oebs_receipts_2(TMP_ID, INVOICE_EID, SUM, DT, DOC_DATE, COMISS_DATE, PAYMENT_NUMBER, SOURCE_TYPE) values (s_x_mv_oebs_receipts_2.NEXTVAL, 'Б-32110366-1', 20000, date'2020-01-31',date'2020-01-31', null, '888532110367' ,'PAYCASH');insert into x_yt_ar_direct_domain_stats (ID,IS_GRAY,DOMAIN,IS_BLACKLIST,SERVICE_ID,COST,BILLING_EXPORT_ID,FROM_DT,TILL_DT,SERVICE_ORDER_ID) values(s_x_yt_ar_direct_domain_stats.NEXTVAL, 0, 'b32110366', 0,2,3000000000,7732110366,  date'2020-01-01',to_date('2020-01-31'||' '||'23:59:59','YYYY-MM-DD HH24:MI:SS'),7732110366);</v>
      </c>
    </row>
    <row r="386" spans="1:73" s="67" customFormat="1" ht="15" customHeight="1" x14ac:dyDescent="0.35">
      <c r="A386" s="40">
        <v>65</v>
      </c>
      <c r="B386" s="41"/>
      <c r="C386" s="42" t="str">
        <f t="shared" si="363"/>
        <v>1210000065</v>
      </c>
      <c r="D386" s="42" t="str">
        <f t="shared" si="364"/>
        <v>1210000065/20</v>
      </c>
      <c r="E386" s="43" t="str">
        <f t="shared" si="386"/>
        <v>2020-01-01</v>
      </c>
      <c r="F386" s="43" t="str">
        <f t="shared" si="365"/>
        <v>2021-01-01</v>
      </c>
      <c r="G386" s="44" t="str">
        <f t="shared" si="366"/>
        <v>21210000065</v>
      </c>
      <c r="H386" s="45">
        <f t="shared" si="387"/>
        <v>2</v>
      </c>
      <c r="I386" s="46">
        <v>3</v>
      </c>
      <c r="J386" s="52">
        <f t="shared" si="394"/>
        <v>32110367</v>
      </c>
      <c r="K386" s="48" t="str">
        <f t="shared" si="419"/>
        <v>Б-32110367-1</v>
      </c>
      <c r="L386" s="49" t="str">
        <f t="shared" si="367"/>
        <v>2020-01-01</v>
      </c>
      <c r="M386" s="104" t="s">
        <v>194</v>
      </c>
      <c r="N386" s="50">
        <f t="shared" si="413"/>
        <v>20000</v>
      </c>
      <c r="O386" s="48" t="s">
        <v>88</v>
      </c>
      <c r="P386" s="46">
        <v>1</v>
      </c>
      <c r="Q386" s="48">
        <v>20</v>
      </c>
      <c r="R386" s="70">
        <f t="shared" si="410"/>
        <v>3</v>
      </c>
      <c r="S386" s="70">
        <v>3</v>
      </c>
      <c r="T386" s="52" t="str">
        <f t="shared" si="369"/>
        <v>4321103671</v>
      </c>
      <c r="U386" s="53" t="str">
        <f t="shared" si="420"/>
        <v>43211036711</v>
      </c>
      <c r="V386" s="48">
        <v>1</v>
      </c>
      <c r="W386" s="49" t="str">
        <f t="shared" ca="1" si="370"/>
        <v>2020-01-06</v>
      </c>
      <c r="X386" s="48"/>
      <c r="Y386" s="54">
        <v>20000</v>
      </c>
      <c r="Z386" s="54">
        <f t="shared" si="371"/>
        <v>3333.3333333333321</v>
      </c>
      <c r="AA386" s="48">
        <v>0</v>
      </c>
      <c r="AB386" s="55" t="s">
        <v>89</v>
      </c>
      <c r="AC386" s="54">
        <f t="shared" si="372"/>
        <v>20000</v>
      </c>
      <c r="AD386" s="56">
        <v>0</v>
      </c>
      <c r="AE386" s="52">
        <f t="shared" si="395"/>
        <v>532110368</v>
      </c>
      <c r="AF386" s="58">
        <f t="shared" si="373"/>
        <v>16666.666666666668</v>
      </c>
      <c r="AG386" s="59"/>
      <c r="AH386" s="58">
        <f t="shared" si="415"/>
        <v>16666.666666666668</v>
      </c>
      <c r="AI386" s="60">
        <f t="shared" si="374"/>
        <v>20000</v>
      </c>
      <c r="AJ386" s="49" t="str">
        <f t="shared" si="375"/>
        <v>2020-01-31</v>
      </c>
      <c r="AK386" s="61" t="str">
        <f t="shared" si="376"/>
        <v>888532110368</v>
      </c>
      <c r="AL386" s="56" t="str">
        <f t="shared" si="377"/>
        <v>12100000651</v>
      </c>
      <c r="AM386" s="62"/>
      <c r="AN386" s="62"/>
      <c r="AO386" s="56" t="s">
        <v>89</v>
      </c>
      <c r="AP386" s="56" t="s">
        <v>89</v>
      </c>
      <c r="AQ386" s="56"/>
      <c r="AR386" s="56"/>
      <c r="AS386" s="63" t="str">
        <f t="shared" si="378"/>
        <v>888532110368</v>
      </c>
      <c r="AT386" s="61" t="str">
        <f t="shared" si="379"/>
        <v>5532110367</v>
      </c>
      <c r="AU386" s="53" t="str">
        <f t="shared" si="380"/>
        <v>9932110367</v>
      </c>
      <c r="AV386" s="53">
        <f t="shared" si="381"/>
        <v>3</v>
      </c>
      <c r="AW386" s="53" t="str">
        <f t="shared" si="382"/>
        <v>7732110367</v>
      </c>
      <c r="AX386" s="53" t="str">
        <f t="shared" si="416"/>
        <v>77532110368</v>
      </c>
      <c r="AY386" s="53">
        <v>0</v>
      </c>
      <c r="AZ386" s="53">
        <v>0</v>
      </c>
      <c r="BA386" s="49" t="str">
        <f t="shared" si="383"/>
        <v>2020-01-01</v>
      </c>
      <c r="BB386" s="49" t="str">
        <f t="shared" si="384"/>
        <v>2020-01-31</v>
      </c>
      <c r="BC386" s="64" t="s">
        <v>90</v>
      </c>
      <c r="BD386" s="65" t="str">
        <f>"c"&amp;J386</f>
        <v>c32110367</v>
      </c>
      <c r="BE386" s="65"/>
      <c r="BF386" s="65"/>
      <c r="BG386" s="65"/>
      <c r="BH386" s="66"/>
      <c r="BI386" s="66"/>
      <c r="BJ386" s="66"/>
      <c r="BK386" s="66"/>
      <c r="BL386" s="53"/>
      <c r="BM386" s="53"/>
      <c r="BN386" s="53"/>
      <c r="BO386" s="325"/>
      <c r="BP386" s="325">
        <v>37</v>
      </c>
      <c r="BQ386" s="50">
        <f>AF389</f>
        <v>16666.666666666668</v>
      </c>
      <c r="BR386" s="68">
        <f>BQ386*0.11</f>
        <v>1833.3333333333335</v>
      </c>
      <c r="BS386" s="68">
        <f>BR386</f>
        <v>1833.3333333333335</v>
      </c>
      <c r="BU386" s="357" t="str">
        <f t="shared" ca="1" si="335"/>
        <v>insert into x_t_invoice (TMP_ID,ID,DT, CLIENT_ID,EXTERNAL_ID,CONTRACT_ID,TOTAL_SUM,CURRENCY,DISCOUNT_TYPE,COMMISSION_TYPE,TYPE,LOYAL_CLIENTS,NDS,NDS_PCT,PERSON_ID) values (s_x_t_invoice.NEXTVAL, 32110367, date'2020-01-01',21210000065,'Б-32110367-1',1210000065,20000,'RUR',3,3,'prepayment',0,1,20, 77532110368);insert into x_t_person (TMP_ID,ID) values (s_x_t_person.NEXTVAL, 77532110368);insert into x_t_act_internal(TMP_ID,ID,DT,CLIENT_ID,INVOICE_ID,HIDDEN,AMOUNT,EXTERNAL_ID,PAYMENT_TERM_DT,IS_LOYAL,TYPE) values (s_x_t_act_internal.NEXTVAL, 4321103671,date'2020-01-06',21210000065, 32110367    ,1,  20000  ,'43211036711',null, 0,'generic');insert into x_t_act_trans(TMP_ID, ACT_ID, CONSUME_ID, AMOUNT, AMOUNT_NDS, AMOUNT_NSP, NETTING, COMMISSION_TYPE) values (s_x_t_act_trans.NEXTVAL, 4321103671,  5532110367, 20000, 3333.33333333333,  0,null, 3);insert into x_t_consume (TMP_ID, ID, PARENT_ORDER_ID) values (s_x_t_consume.NEXTVAL, 5532110367,  9932110367);insert into x_t_order(TMP_ID, ID, SERVICE_ID, SERVICE_ORDER_ID, CLIENT_ID) values (s_x_t_order.NEXTVAL, 9932110367,  3,  7732110367,  532110368 );insert into x_mv_oebs_receipts_2(TMP_ID, INVOICE_EID, SUM, DT, DOC_DATE, COMISS_DATE, PAYMENT_NUMBER, SOURCE_TYPE) values (s_x_mv_oebs_receipts_2.NEXTVAL, 'Б-32110367-1', 20000, date'2020-01-31',date'2020-01-31', null, '888532110368' ,'PAYCASH');insert into x_yt_ar_direct_domain_stats (ID,IS_GRAY,DOMAIN,IS_BLACKLIST,SERVICE_ID,COST,BILLING_EXPORT_ID,FROM_DT,TILL_DT,SERVICE_ORDER_ID) values(s_x_yt_ar_direct_domain_stats.NEXTVAL, 0, 'c32110367', 0,3,3330000000,7732110367,  date'2020-01-01',to_date('2020-01-31'||' '||'23:59:59','YYYY-MM-DD HH24:MI:SS'),7732110367);</v>
      </c>
    </row>
    <row r="387" spans="1:73" s="67" customFormat="1" ht="15" customHeight="1" x14ac:dyDescent="0.35">
      <c r="A387" s="40">
        <v>65</v>
      </c>
      <c r="B387" s="41"/>
      <c r="C387" s="42" t="str">
        <f t="shared" si="363"/>
        <v>1210000065</v>
      </c>
      <c r="D387" s="42" t="str">
        <f t="shared" si="364"/>
        <v>1210000065/20</v>
      </c>
      <c r="E387" s="43" t="str">
        <f t="shared" si="386"/>
        <v>2020-01-01</v>
      </c>
      <c r="F387" s="43" t="str">
        <f t="shared" si="365"/>
        <v>2021-01-01</v>
      </c>
      <c r="G387" s="44" t="str">
        <f t="shared" si="366"/>
        <v>21210000065</v>
      </c>
      <c r="H387" s="45">
        <f t="shared" si="387"/>
        <v>2</v>
      </c>
      <c r="I387" s="46">
        <v>3</v>
      </c>
      <c r="J387" s="52">
        <f t="shared" si="394"/>
        <v>32110368</v>
      </c>
      <c r="K387" s="48" t="str">
        <f t="shared" si="419"/>
        <v>Б-32110368-1</v>
      </c>
      <c r="L387" s="49" t="str">
        <f t="shared" si="367"/>
        <v>2020-01-01</v>
      </c>
      <c r="M387" s="104" t="s">
        <v>194</v>
      </c>
      <c r="N387" s="50">
        <f t="shared" si="413"/>
        <v>20000</v>
      </c>
      <c r="O387" s="48" t="s">
        <v>88</v>
      </c>
      <c r="P387" s="46">
        <v>1</v>
      </c>
      <c r="Q387" s="48">
        <v>20</v>
      </c>
      <c r="R387" s="70">
        <f t="shared" si="410"/>
        <v>12</v>
      </c>
      <c r="S387" s="70">
        <v>12</v>
      </c>
      <c r="T387" s="52" t="str">
        <f t="shared" si="369"/>
        <v>4321103681</v>
      </c>
      <c r="U387" s="53" t="str">
        <f t="shared" si="420"/>
        <v>43211036811</v>
      </c>
      <c r="V387" s="48">
        <v>1</v>
      </c>
      <c r="W387" s="49" t="str">
        <f t="shared" ca="1" si="370"/>
        <v>2020-01-02</v>
      </c>
      <c r="X387" s="48"/>
      <c r="Y387" s="54">
        <v>20000</v>
      </c>
      <c r="Z387" s="54">
        <f t="shared" si="371"/>
        <v>3333.3333333333321</v>
      </c>
      <c r="AA387" s="48">
        <v>0</v>
      </c>
      <c r="AB387" s="55" t="s">
        <v>89</v>
      </c>
      <c r="AC387" s="54">
        <f t="shared" si="372"/>
        <v>20000</v>
      </c>
      <c r="AD387" s="56">
        <v>0</v>
      </c>
      <c r="AE387" s="52">
        <f t="shared" si="395"/>
        <v>532110369</v>
      </c>
      <c r="AF387" s="58">
        <f t="shared" si="373"/>
        <v>16666.666666666668</v>
      </c>
      <c r="AG387" s="71">
        <f>SUM(AF379:AF383)</f>
        <v>83333.333333333343</v>
      </c>
      <c r="AH387" s="58">
        <f t="shared" si="415"/>
        <v>16666.666666666668</v>
      </c>
      <c r="AI387" s="60">
        <f t="shared" si="374"/>
        <v>20000</v>
      </c>
      <c r="AJ387" s="49" t="str">
        <f t="shared" si="375"/>
        <v>2020-01-31</v>
      </c>
      <c r="AK387" s="61" t="str">
        <f t="shared" si="376"/>
        <v>888532110369</v>
      </c>
      <c r="AL387" s="56" t="str">
        <f t="shared" si="377"/>
        <v>12100000651</v>
      </c>
      <c r="AM387" s="62"/>
      <c r="AN387" s="62"/>
      <c r="AO387" s="56" t="s">
        <v>89</v>
      </c>
      <c r="AP387" s="56" t="s">
        <v>89</v>
      </c>
      <c r="AQ387" s="56"/>
      <c r="AR387" s="56"/>
      <c r="AS387" s="63" t="str">
        <f t="shared" si="378"/>
        <v>888532110369</v>
      </c>
      <c r="AT387" s="61" t="str">
        <f t="shared" si="379"/>
        <v>5532110368</v>
      </c>
      <c r="AU387" s="53" t="str">
        <f t="shared" si="380"/>
        <v>9932110368</v>
      </c>
      <c r="AV387" s="53">
        <f t="shared" si="381"/>
        <v>12</v>
      </c>
      <c r="AW387" s="53" t="str">
        <f t="shared" si="382"/>
        <v>7732110368</v>
      </c>
      <c r="AX387" s="53" t="str">
        <f t="shared" si="416"/>
        <v>77532110369</v>
      </c>
      <c r="AY387" s="53">
        <v>0</v>
      </c>
      <c r="AZ387" s="53">
        <v>0</v>
      </c>
      <c r="BA387" s="49" t="str">
        <f t="shared" si="383"/>
        <v>2020-01-01</v>
      </c>
      <c r="BB387" s="49" t="str">
        <f t="shared" si="384"/>
        <v>2020-01-31</v>
      </c>
      <c r="BC387" s="64" t="s">
        <v>90</v>
      </c>
      <c r="BD387" s="65" t="str">
        <f>"d"&amp;J387</f>
        <v>d32110368</v>
      </c>
      <c r="BE387" s="65"/>
      <c r="BF387" s="65"/>
      <c r="BG387" s="65"/>
      <c r="BH387" s="66"/>
      <c r="BI387" s="66"/>
      <c r="BJ387" s="66"/>
      <c r="BK387" s="66"/>
      <c r="BL387" s="53"/>
      <c r="BM387" s="53"/>
      <c r="BN387" s="53"/>
      <c r="BO387" s="325"/>
      <c r="BP387" s="325">
        <v>40</v>
      </c>
      <c r="BQ387" s="50">
        <f>AF390</f>
        <v>16666.666666666668</v>
      </c>
      <c r="BR387" s="68">
        <f>BQ387*0.15</f>
        <v>2500</v>
      </c>
      <c r="BS387" s="68">
        <f>BR387</f>
        <v>2500</v>
      </c>
      <c r="BU387" s="357" t="str">
        <f t="shared" ca="1" si="335"/>
        <v>insert into x_t_invoice (TMP_ID,ID,DT, CLIENT_ID,EXTERNAL_ID,CONTRACT_ID,TOTAL_SUM,CURRENCY,DISCOUNT_TYPE,COMMISSION_TYPE,TYPE,LOYAL_CLIENTS,NDS,NDS_PCT,PERSON_ID) values (s_x_t_invoice.NEXTVAL, 32110368, date'2020-01-01',21210000065,'Б-32110368-1',1210000065,20000,'RUR',12,12,'prepayment',0,1,20, 77532110369);insert into x_t_person (TMP_ID,ID) values (s_x_t_person.NEXTVAL, 77532110369);insert into x_t_act_internal(TMP_ID,ID,DT,CLIENT_ID,INVOICE_ID,HIDDEN,AMOUNT,EXTERNAL_ID,PAYMENT_TERM_DT,IS_LOYAL,TYPE) values (s_x_t_act_internal.NEXTVAL, 4321103681,date'2020-01-02',21210000065, 32110368    ,1,  20000  ,'43211036811',null, 0,'generic');insert into x_t_act_trans(TMP_ID, ACT_ID, CONSUME_ID, AMOUNT, AMOUNT_NDS, AMOUNT_NSP, NETTING, COMMISSION_TYPE) values (s_x_t_act_trans.NEXTVAL, 4321103681,  5532110368, 20000, 3333.33333333333,  0,null, 12);insert into x_t_consume (TMP_ID, ID, PARENT_ORDER_ID) values (s_x_t_consume.NEXTVAL, 5532110368,  9932110368);insert into x_t_order(TMP_ID, ID, SERVICE_ID, SERVICE_ORDER_ID, CLIENT_ID) values (s_x_t_order.NEXTVAL, 9932110368,  12,  7732110368,  532110369 );insert into x_mv_oebs_receipts_2(TMP_ID, INVOICE_EID, SUM, DT, DOC_DATE, COMISS_DATE, PAYMENT_NUMBER, SOURCE_TYPE) values (s_x_mv_oebs_receipts_2.NEXTVAL, 'Б-32110368-1', 20000, date'2020-01-31',date'2020-01-31', null, '888532110369' ,'PAYCASH');insert into x_yt_ar_direct_domain_stats (ID,IS_GRAY,DOMAIN,IS_BLACKLIST,SERVICE_ID,COST,BILLING_EXPORT_ID,FROM_DT,TILL_DT,SERVICE_ORDER_ID) values(s_x_yt_ar_direct_domain_stats.NEXTVAL, 0, 'd32110368', 0,12,3330000000,7732110368,  date'2020-01-01',to_date('2020-01-31'||' '||'23:59:59','YYYY-MM-DD HH24:MI:SS'),7732110368);</v>
      </c>
    </row>
    <row r="388" spans="1:73" s="67" customFormat="1" ht="15" customHeight="1" x14ac:dyDescent="0.35">
      <c r="A388" s="40">
        <v>65</v>
      </c>
      <c r="B388" s="41"/>
      <c r="C388" s="42" t="str">
        <f t="shared" si="363"/>
        <v>1210000065</v>
      </c>
      <c r="D388" s="42" t="str">
        <f t="shared" si="364"/>
        <v>1210000065/20</v>
      </c>
      <c r="E388" s="43" t="str">
        <f t="shared" si="386"/>
        <v>2020-01-01</v>
      </c>
      <c r="F388" s="43" t="str">
        <f t="shared" si="365"/>
        <v>2021-01-01</v>
      </c>
      <c r="G388" s="44" t="str">
        <f t="shared" si="366"/>
        <v>21210000065</v>
      </c>
      <c r="H388" s="45">
        <f t="shared" si="387"/>
        <v>2</v>
      </c>
      <c r="I388" s="46">
        <v>3</v>
      </c>
      <c r="J388" s="52">
        <f t="shared" si="394"/>
        <v>32110369</v>
      </c>
      <c r="K388" s="48" t="str">
        <f t="shared" si="419"/>
        <v>Б-32110369-1</v>
      </c>
      <c r="L388" s="49" t="str">
        <f t="shared" si="367"/>
        <v>2020-01-01</v>
      </c>
      <c r="M388" s="104" t="s">
        <v>194</v>
      </c>
      <c r="N388" s="50">
        <f t="shared" si="413"/>
        <v>20000</v>
      </c>
      <c r="O388" s="48" t="s">
        <v>88</v>
      </c>
      <c r="P388" s="46">
        <v>1</v>
      </c>
      <c r="Q388" s="48">
        <v>20</v>
      </c>
      <c r="R388" s="70">
        <f t="shared" si="410"/>
        <v>36</v>
      </c>
      <c r="S388" s="70">
        <v>36</v>
      </c>
      <c r="T388" s="52" t="str">
        <f t="shared" si="369"/>
        <v>4321103691</v>
      </c>
      <c r="U388" s="53" t="str">
        <f t="shared" si="420"/>
        <v>43211036911</v>
      </c>
      <c r="V388" s="48">
        <v>1</v>
      </c>
      <c r="W388" s="49" t="str">
        <f t="shared" ca="1" si="370"/>
        <v>2020-01-04</v>
      </c>
      <c r="X388" s="48"/>
      <c r="Y388" s="54">
        <v>20000</v>
      </c>
      <c r="Z388" s="54">
        <f t="shared" si="371"/>
        <v>3333.3333333333321</v>
      </c>
      <c r="AA388" s="48">
        <v>0</v>
      </c>
      <c r="AB388" s="55" t="s">
        <v>89</v>
      </c>
      <c r="AC388" s="54">
        <f t="shared" si="372"/>
        <v>20000</v>
      </c>
      <c r="AD388" s="56">
        <v>0</v>
      </c>
      <c r="AE388" s="52">
        <f t="shared" si="395"/>
        <v>532110370</v>
      </c>
      <c r="AF388" s="58">
        <f t="shared" si="373"/>
        <v>16666.666666666668</v>
      </c>
      <c r="AG388" s="59"/>
      <c r="AH388" s="58">
        <f t="shared" si="415"/>
        <v>16666.666666666668</v>
      </c>
      <c r="AI388" s="60">
        <f t="shared" si="374"/>
        <v>20000</v>
      </c>
      <c r="AJ388" s="49" t="str">
        <f t="shared" si="375"/>
        <v>2020-01-31</v>
      </c>
      <c r="AK388" s="61" t="str">
        <f t="shared" si="376"/>
        <v>888532110370</v>
      </c>
      <c r="AL388" s="56" t="str">
        <f t="shared" si="377"/>
        <v>12100000651</v>
      </c>
      <c r="AM388" s="62"/>
      <c r="AN388" s="62"/>
      <c r="AO388" s="56" t="s">
        <v>89</v>
      </c>
      <c r="AP388" s="56" t="s">
        <v>89</v>
      </c>
      <c r="AQ388" s="56"/>
      <c r="AR388" s="56"/>
      <c r="AS388" s="63" t="str">
        <f t="shared" si="378"/>
        <v>888532110370</v>
      </c>
      <c r="AT388" s="61" t="str">
        <f t="shared" si="379"/>
        <v>5532110369</v>
      </c>
      <c r="AU388" s="53" t="str">
        <f t="shared" si="380"/>
        <v>9932110369</v>
      </c>
      <c r="AV388" s="53">
        <f t="shared" si="381"/>
        <v>36</v>
      </c>
      <c r="AW388" s="53" t="str">
        <f t="shared" si="382"/>
        <v>7732110369</v>
      </c>
      <c r="AX388" s="53" t="str">
        <f t="shared" si="416"/>
        <v>77532110370</v>
      </c>
      <c r="AY388" s="53">
        <v>0</v>
      </c>
      <c r="AZ388" s="53">
        <v>0</v>
      </c>
      <c r="BA388" s="49" t="str">
        <f t="shared" si="383"/>
        <v>2020-01-01</v>
      </c>
      <c r="BB388" s="49" t="str">
        <f t="shared" si="384"/>
        <v>2020-01-31</v>
      </c>
      <c r="BC388" s="64" t="s">
        <v>92</v>
      </c>
      <c r="BD388" s="65" t="str">
        <f>"e"&amp;J388</f>
        <v>e32110369</v>
      </c>
      <c r="BE388" s="65"/>
      <c r="BF388" s="65"/>
      <c r="BG388" s="65"/>
      <c r="BH388" s="66"/>
      <c r="BI388" s="66"/>
      <c r="BJ388" s="66"/>
      <c r="BK388" s="66"/>
      <c r="BL388" s="53"/>
      <c r="BM388" s="53"/>
      <c r="BN388" s="53"/>
      <c r="BO388" s="325"/>
      <c r="BP388" s="325"/>
      <c r="BQ388" s="50"/>
      <c r="BR388" s="68"/>
      <c r="BS388" s="68"/>
      <c r="BU388" s="357" t="str">
        <f t="shared" ca="1" si="335"/>
        <v>insert into x_t_invoice (TMP_ID,ID,DT, CLIENT_ID,EXTERNAL_ID,CONTRACT_ID,TOTAL_SUM,CURRENCY,DISCOUNT_TYPE,COMMISSION_TYPE,TYPE,LOYAL_CLIENTS,NDS,NDS_PCT,PERSON_ID) values (s_x_t_invoice.NEXTVAL, 32110369, date'2020-01-01',21210000065,'Б-32110369-1',1210000065,20000,'RUR',36,36,'prepayment',0,1,20, 77532110370);insert into x_t_person (TMP_ID,ID) values (s_x_t_person.NEXTVAL, 77532110370);insert into x_t_act_internal(TMP_ID,ID,DT,CLIENT_ID,INVOICE_ID,HIDDEN,AMOUNT,EXTERNAL_ID,PAYMENT_TERM_DT,IS_LOYAL,TYPE) values (s_x_t_act_internal.NEXTVAL, 4321103691,date'2020-01-04',21210000065, 32110369    ,1,  20000  ,'43211036911',null, 0,'generic');insert into x_t_act_trans(TMP_ID, ACT_ID, CONSUME_ID, AMOUNT, AMOUNT_NDS, AMOUNT_NSP, NETTING, COMMISSION_TYPE) values (s_x_t_act_trans.NEXTVAL, 4321103691,  5532110369, 20000, 3333.33333333333,  0,null, 36);insert into x_t_consume (TMP_ID, ID, PARENT_ORDER_ID) values (s_x_t_consume.NEXTVAL, 5532110369,  9932110369);insert into x_t_order(TMP_ID, ID, SERVICE_ID, SERVICE_ORDER_ID, CLIENT_ID) values (s_x_t_order.NEXTVAL, 9932110369,  36,  7732110369,  532110370 );insert into x_mv_oebs_receipts_2(TMP_ID, INVOICE_EID, SUM, DT, DOC_DATE, COMISS_DATE, PAYMENT_NUMBER, SOURCE_TYPE) values (s_x_mv_oebs_receipts_2.NEXTVAL, 'Б-32110369-1', 20000, date'2020-01-31',date'2020-01-31', null, '888532110370' ,'PAYCASH');insert into x_yt_ar_direct_domain_stats (ID,IS_GRAY,DOMAIN,IS_BLACKLIST,SERVICE_ID,COST,BILLING_EXPORT_ID,FROM_DT,TILL_DT,SERVICE_ORDER_ID) values(s_x_yt_ar_direct_domain_stats.NEXTVAL, 0, 'e32110369', 0,36,3000000000,7732110369,  date'2020-01-01',to_date('2020-01-31'||' '||'23:59:59','YYYY-MM-DD HH24:MI:SS'),7732110369);</v>
      </c>
    </row>
    <row r="389" spans="1:73" s="67" customFormat="1" ht="15" customHeight="1" x14ac:dyDescent="0.35">
      <c r="A389" s="40">
        <v>65</v>
      </c>
      <c r="B389" s="41"/>
      <c r="C389" s="42" t="str">
        <f t="shared" si="363"/>
        <v>1210000065</v>
      </c>
      <c r="D389" s="42" t="str">
        <f t="shared" si="364"/>
        <v>1210000065/20</v>
      </c>
      <c r="E389" s="43" t="str">
        <f t="shared" si="386"/>
        <v>2020-01-01</v>
      </c>
      <c r="F389" s="43" t="str">
        <f t="shared" si="365"/>
        <v>2021-01-01</v>
      </c>
      <c r="G389" s="44" t="str">
        <f t="shared" si="366"/>
        <v>21210000065</v>
      </c>
      <c r="H389" s="45">
        <f t="shared" si="387"/>
        <v>2</v>
      </c>
      <c r="I389" s="46">
        <v>3</v>
      </c>
      <c r="J389" s="52">
        <f t="shared" si="394"/>
        <v>32110370</v>
      </c>
      <c r="K389" s="48" t="str">
        <f t="shared" si="419"/>
        <v>Б-32110370-1</v>
      </c>
      <c r="L389" s="49" t="str">
        <f t="shared" si="367"/>
        <v>2020-01-01</v>
      </c>
      <c r="M389" s="48" t="s">
        <v>87</v>
      </c>
      <c r="N389" s="50">
        <f t="shared" si="413"/>
        <v>20000</v>
      </c>
      <c r="O389" s="48" t="s">
        <v>88</v>
      </c>
      <c r="P389" s="46">
        <v>1</v>
      </c>
      <c r="Q389" s="48">
        <v>20</v>
      </c>
      <c r="R389" s="70">
        <f t="shared" si="410"/>
        <v>37</v>
      </c>
      <c r="S389" s="70">
        <v>37</v>
      </c>
      <c r="T389" s="52" t="str">
        <f t="shared" si="369"/>
        <v>4321103701</v>
      </c>
      <c r="U389" s="53" t="str">
        <f t="shared" si="420"/>
        <v>43211037011</v>
      </c>
      <c r="V389" s="48">
        <v>1</v>
      </c>
      <c r="W389" s="49" t="str">
        <f t="shared" ca="1" si="370"/>
        <v>2020-01-01</v>
      </c>
      <c r="X389" s="48"/>
      <c r="Y389" s="54">
        <v>20000</v>
      </c>
      <c r="Z389" s="54">
        <f t="shared" si="371"/>
        <v>3333.3333333333321</v>
      </c>
      <c r="AA389" s="48">
        <v>0</v>
      </c>
      <c r="AB389" s="55" t="s">
        <v>89</v>
      </c>
      <c r="AC389" s="54">
        <f t="shared" si="372"/>
        <v>20000</v>
      </c>
      <c r="AD389" s="56">
        <v>0</v>
      </c>
      <c r="AE389" s="52">
        <f t="shared" si="395"/>
        <v>532110371</v>
      </c>
      <c r="AF389" s="58">
        <f t="shared" si="373"/>
        <v>16666.666666666668</v>
      </c>
      <c r="AG389" s="59"/>
      <c r="AH389" s="58">
        <f t="shared" si="415"/>
        <v>16666.666666666668</v>
      </c>
      <c r="AI389" s="60">
        <f t="shared" si="374"/>
        <v>20000</v>
      </c>
      <c r="AJ389" s="49" t="str">
        <f t="shared" si="375"/>
        <v>2020-01-31</v>
      </c>
      <c r="AK389" s="61" t="str">
        <f t="shared" si="376"/>
        <v>888532110371</v>
      </c>
      <c r="AL389" s="56" t="str">
        <f t="shared" si="377"/>
        <v>12100000651</v>
      </c>
      <c r="AM389" s="62"/>
      <c r="AN389" s="62"/>
      <c r="AO389" s="56" t="s">
        <v>89</v>
      </c>
      <c r="AP389" s="56" t="s">
        <v>89</v>
      </c>
      <c r="AQ389" s="56"/>
      <c r="AR389" s="56"/>
      <c r="AS389" s="63" t="str">
        <f t="shared" si="378"/>
        <v>888532110371</v>
      </c>
      <c r="AT389" s="61" t="str">
        <f t="shared" si="379"/>
        <v>5532110370</v>
      </c>
      <c r="AU389" s="53" t="str">
        <f t="shared" si="380"/>
        <v>9932110370</v>
      </c>
      <c r="AV389" s="53">
        <f t="shared" si="381"/>
        <v>37</v>
      </c>
      <c r="AW389" s="53" t="str">
        <f t="shared" si="382"/>
        <v>7732110370</v>
      </c>
      <c r="AX389" s="53" t="str">
        <f t="shared" si="416"/>
        <v>77532110371</v>
      </c>
      <c r="AY389" s="53">
        <v>0</v>
      </c>
      <c r="AZ389" s="53">
        <v>0</v>
      </c>
      <c r="BA389" s="49" t="str">
        <f t="shared" si="383"/>
        <v>2020-01-01</v>
      </c>
      <c r="BB389" s="49" t="str">
        <f t="shared" si="384"/>
        <v>2020-01-31</v>
      </c>
      <c r="BC389" s="64" t="s">
        <v>90</v>
      </c>
      <c r="BD389" s="65" t="str">
        <f>"d"&amp;J389</f>
        <v>d32110370</v>
      </c>
      <c r="BE389" s="65"/>
      <c r="BF389" s="65"/>
      <c r="BG389" s="65"/>
      <c r="BH389" s="66"/>
      <c r="BI389" s="66"/>
      <c r="BJ389" s="66"/>
      <c r="BK389" s="66"/>
      <c r="BL389" s="53"/>
      <c r="BM389" s="53"/>
      <c r="BN389" s="53"/>
      <c r="BO389" s="325"/>
      <c r="BP389" s="325"/>
      <c r="BQ389" s="50"/>
      <c r="BR389" s="72"/>
      <c r="BS389" s="68"/>
      <c r="BU389" s="357" t="str">
        <f t="shared" ref="BU389:BU410" ca="1" si="421">IF(((LEN(C389)&gt;0) *(C389&lt;&gt;C388)=1), "insert into x_t_contract2(TMP_ID,ID,EXTERNAL_ID,CLIENT_ID) values(s_x_t_contract2.NEXTVAL, "&amp;C389&amp;", '"&amp;D389&amp;"',"&amp;G389&amp;");","")&amp;IF(((LEN(C389)&gt;0) *(C389&lt;&gt;C388)=1), "insert into x_t_contract_collateral(TMP_ID,ID,CONTRACT2_ID,DT,IS_SIGNED) values(s_x_t_contract_collateral.NEXTVAL, "&amp;AL389&amp;", "&amp;C389&amp;", date'"&amp;E389&amp;"', date'"&amp;E389&amp;"');","")&amp;         IF(((LEN(C389)&gt;0) *(C389&lt;&gt;C388)=1),"insert into x_mv_contract_signed_attr (TMP_ID,CONTRACT_ID,COLLATERAL_ID,CODE,VALUE_DT) values (s_x_mv_contract_signed_attr.NEXTVAL, "&amp;C389&amp;", "&amp;AL389&amp;",'FINISH_DT' ,date'"&amp;F389&amp;"');","")&amp;
IF(((LEN(C389)&gt;0) *(C389&lt;&gt;C388)=1), "insert into x_mv_contract_signed_attr_hist(TMP_ID,VALUE_NUM,UPDATE_DT,CONTRACT2_ID,CODE,CL_DT,STAMP,DT) values(s_x_mv_contract_signed_attr_hist.NEXTVAL, "&amp;$E$2&amp;", date'"&amp;E389&amp;"', "&amp;C389&amp;",'FIRM',date'"&amp;E389&amp;"',"&amp;AS389&amp;",date'"&amp;E389&amp;"');","")&amp;IF(((LEN(C389)&gt;0) *(C389&lt;&gt;C388)*($G$2="opt")=1), "insert into x_mv_contract_signed_attr_hist(TMP_ID,VALUE_NUM,UPDATE_DT,CONTRACT2_ID,CODE,CL_DT,STAMP,DT) values(s_x_mv_contract_signed_attr_hist.NEXTVAL, "&amp;H389&amp;", date'"&amp;E389&amp;"', "&amp;C389&amp;",'WHOLESALE_AGENT_PREMIUM_AWARDS_SCALE_TYPE',date'"&amp;E389&amp;"',"&amp;AS389&amp;",date'"&amp;E389&amp;"');","")&amp;IF(((LEN(C389)&gt;0) *(C389&lt;&gt;C388)*($G$2="comm")=1), "insert into x_mv_contract_signed_attr(TMP_ID,VALUE_NUM,CONTRACT_ID,CODE,DT,COLLATERAL_ID) values(s_x_mv_contract_signed_attr.NEXTVAL, "&amp;H389&amp;","&amp;C389&amp;",'COMMISSION_TYPE',date'"&amp;E389&amp;"', "&amp;AL389&amp;");","")&amp;IF(((LEN(C389)&gt;0) *(C389&lt;&gt;C388)*($G$2="opt")=1), "insert into x_mv_contract_signed_attr_hist(TMP_ID,VALUE_NUM,UPDATE_DT,CONTRACT2_ID,CODE,CL_DT,STAMP,DT) values(s_x_mv_contract_signed_attr_hist.NEXTVAL, "&amp;I389&amp;", date'"&amp;E389&amp;"', "&amp;C389&amp;",'PAYMENT_TYPE',date'"&amp;E389&amp;"',"&amp;AS389&amp;",date'"&amp;E389&amp;"');","")&amp;IF(((LEN(C389)&gt;0) *(C389&lt;&gt;C388)*($G$2="comm")=1), "insert into x_mv_contract_signed_attr(TMP_ID,VALUE_NUM,CONTRACT_ID,CODE,DT,COLLATERAL_ID) values(s_x_mv_contract_signed_attr.NEXTVAL,  "&amp;I389&amp;","&amp;C389&amp;",'PAYMENT_TYPE',date'"&amp;E389&amp;"', "&amp;AL389&amp;");","")&amp;IF(LEN(BG389)&gt;0, "insert into x_mv_contract_signed_attr_hist(TMP_ID,VALUE_NUM,UPDATE_DT,CONTRACT2_ID,CODE,CL_DT,STAMP,DT) values(s_x_mv_contract_signed_attr_hist.NEXTVAL, "&amp;BG389&amp;", date'"&amp;E389&amp;"', "&amp;C389&amp;",'AR_PAYMENT_CONTROL_TYPE',date'"&amp;E389&amp;"',"&amp;AS389&amp;",date'"&amp;E389&amp;"');","")&amp;
IF(((LEN(J389)&gt;0) *(J389&lt;&gt;J388)*(N389&lt;&gt;"null")=1), "insert into x_t_invoice (TMP_ID,ID,DT, CLIENT_ID,EXTERNAL_ID,CONTRACT_ID,TOTAL_SUM,CURRENCY,DISCOUNT_TYPE,COMMISSION_TYPE,TYPE,LOYAL_CLIENTS,NDS,NDS_PCT,PERSON_ID) values (s_x_t_invoice.NEXTVAL, "&amp;J389&amp;", date'"&amp;L389&amp;"',"&amp;G389&amp;",'"&amp;K389&amp;"',"&amp;IF((LEN(C389)&gt;0),""&amp;C389&amp;"","null")&amp;","&amp;N389&amp;",'"&amp;O389&amp;"',"&amp;R389&amp;","&amp;R389&amp;",'"&amp;M389&amp;"',"&amp;AD389&amp;","&amp;P389&amp;","&amp;Q389&amp;", "&amp;AX389&amp;");","")&amp;IF(((LEN(AX389)&gt;0) *(AX389&lt;&gt;AX388)=1), "insert into x_t_person (TMP_ID,ID) values (s_x_t_person.NEXTVAL, "&amp;AX389&amp;");","")&amp;
IF(AQ389=1,"insert into x_t_extprops(TMP_ID, CLASSNAME,ATTRNAME,OBJECT_ID,VALUE_NUM) values (s_x_t_extprops.NEXTVAL, 'PersonalAccount', 'subclient_id',"&amp;AR389&amp;" , "&amp;AE389&amp;");insert into x_t_invoice_repayment(TMP_ID, INVOICE_ID,REPAYMENT_INVOICE_ID) values (s_x_t_invoice_repayment.NEXTVAL,"&amp;AR389&amp;" , "&amp;J389&amp;");","")&amp;IF(((LEN(T389)&gt;0) *(T389&lt;&gt;T388)=1), "insert into x_t_act_internal(TMP_ID,ID,DT,CLIENT_ID,INVOICE_ID,HIDDEN,AMOUNT,EXTERNAL_ID,PAYMENT_TERM_DT,IS_LOYAL,TYPE) values (s_x_t_act_internal.NEXTVAL, "&amp;T389&amp;",date'"&amp;W389&amp;"',"&amp;G389&amp;", "&amp;J389&amp;"    ,"&amp;V389&amp;",  "&amp;AC389&amp;"  ,'"&amp;U389&amp;"',"&amp;IF((LEN(X389)&gt;0),"date'"&amp;X389&amp;"'","null")&amp;", "&amp;AD389&amp;",'generic');","")&amp;
IF(((LEN(T389)&gt;0) *(Y389&lt;&gt;"null")=1),"insert into x_t_act_trans(TMP_ID, ACT_ID, CONSUME_ID, AMOUNT, AMOUNT_NDS, AMOUNT_NSP, NETTING, COMMISSION_TYPE) values (s_x_t_act_trans.NEXTVAL, "&amp;T389&amp;",  "&amp;AT389&amp;", "&amp;Y389&amp;", "&amp;Z389&amp;",  "&amp;AA389&amp;","&amp;AB389&amp;", "&amp;S389&amp;");","")&amp;
IF(((LEN(AT389)&gt;0)*(AT389&lt;&gt;AT388)=1),"insert into x_t_consume (TMP_ID, ID, PARENT_ORDER_ID) values (s_x_t_consume.NEXTVAL, "&amp;AT389&amp;",  "&amp;AU389&amp;");","")&amp;
IF(((LEN(AU389)&gt;0)*(AU389&lt;&gt;AU388))=1,"insert into x_t_order(TMP_ID, ID, SERVICE_ID, SERVICE_ORDER_ID, CLIENT_ID) values (s_x_t_order.NEXTVAL, "&amp;AU389&amp;",  "&amp;AV389&amp;",  "&amp;AW389&amp;",  "&amp;AE389&amp;" );","")&amp;IF(LEN(AI389)&gt;0,"insert into x_mv_oebs_receipts_2(TMP_ID, INVOICE_EID, SUM, DT, DOC_DATE, COMISS_DATE, PAYMENT_NUMBER, SOURCE_TYPE) values (s_x_mv_oebs_receipts_2.NEXTVAL, '"&amp;K389&amp;"', "&amp;AI389&amp;", date'"&amp;AJ389&amp;"',date'"&amp;AJ389&amp;"', null, '"&amp;AK389&amp;"' ,'PAYCASH');","")&amp;
IF(((AP389&lt;&gt;AP388)* (AP390&lt;&gt;"null")=1),"insert into x_mv_ui_contract_apex (TMP_ID,CONTRACT_ID,CONTRACT_EID,DT,FINISH_DT,CLIENT_ID,AGENCY_ID) values (s_x_mv_ui_contract_apex.NEXTVAL, "&amp;C389&amp;", '"&amp;D389&amp;"',"&amp;IF((LEN(AM389)&gt;0),"date'"&amp;AM389&amp;"'","null")&amp;", "&amp;IF((LEN(AN389)&gt;0),"date'"&amp;AN389&amp;"'","null")&amp;","&amp;AP389&amp;","&amp;G389&amp;" );","")&amp;IF(AP389&lt;&gt;"null","insert into x_mv_contract_signed_attr (TMP_ID,CONTRACT_ID,COLLATERAL_ID,CODE,KEY_NUM,COLLATERAL_DT,VALUE_NUM) values (s_x_mv_contract_signed_attr.NEXTVAL, "&amp;C389&amp;", "&amp;AL389&amp;",'BRAND_CLIENTS' , "&amp;AE389&amp;", "&amp;IF((LEN(AM389)&gt;0),"date'"&amp;AM389&amp;"'","null")&amp;",  "&amp;AO389&amp;");","")&amp;IF(LEN(BA389)&gt;0,"insert into x_yt_ar_direct_domain_stats (ID,IS_GRAY,DOMAIN,IS_BLACKLIST,SERVICE_ID,COST,BILLING_EXPORT_ID,FROM_DT,TILL_DT,SERVICE_ORDER_ID) values(s_x_yt_ar_direct_domain_stats.NEXTVAL, "&amp;AY389&amp;", '"&amp;BD389&amp;"', "&amp;AZ389&amp;","&amp;AV389&amp;","&amp;BC389&amp;","&amp;AW389&amp;",  date'"&amp;BA389&amp;"',to_date('"&amp;BB389&amp;"'||' '||'23:59:59','YYYY-MM-DD HH24:MI:SS'),"&amp;AW389&amp;");","")&amp;IF(LEN(BE389)&gt;0,"insert into x_yt_fin_docs (ID, CONTRACT_EID, AGENCY_ID, FROM_DT, RECEIVE_DT) values (s_x_yt_fin_docs.NEXTVAL, '"&amp;D389&amp;"', "&amp;G389&amp;", date'"&amp;BE389&amp;"', date'"&amp;BF389&amp;"');","")&amp; IF(((LEN(BL389)&gt;0)*(LEN(BM389)&gt;0)=1), "insert into x_mv_contract_signed_attr_hist(TMP_ID,VALUE_DT,CODE,COLLATERAL_ID,CL_DT,CONTRACT2_ID) values(s_x_mv_contract_signed_attr_hist.NEXTVAL, date'"&amp;AN389&amp;"', 'CONSOLIDATION_FINISH_DT', "&amp;AL389&amp;",date'"&amp;AM389&amp;"',"&amp;C389&amp;");insert into x_mv_contract_signed_attr_hist(TMP_ID,VALUE_NUM,CODE,COLLATERAL_ID,CL_DT,CONTRACT2_ID,KEY_NUM) values(s_x_mv_contract_signed_attr_hist.NEXTVAL, "&amp;AO389&amp;", 'LINKED_REWARD_CONTRACTS', "&amp;AL389&amp;",date'"&amp;AM389&amp;"',"&amp;C389&amp;","&amp;BL389&amp;");","")&amp; IF(((LEN(BL389)&gt;0)*(LEN(BM389)=0)=1), "insert into x_mv_contract_signed_attr_hist(TMP_ID,VALUE_NUM,CODE,COLLATERAL_ID,CL_DT,CONTRACT2_ID,KEY_NUM) values(s_x_mv_contract_signed_attr_hist.NEXTVAL, "&amp;AO389&amp;", 'LINKED_REWARD_CONTRACTS', "&amp;AL389&amp;",date'"&amp;AM389&amp;"',"&amp;C389&amp;","&amp;BL389&amp;");","")&amp;IF(LEN(BM389)&gt;0, "insert into x_mv_contract_signed_attr_hist(TMP_ID,VALUE_NUM,CL_DT,CODE,COLLATERAL_ID,CONTRACT2_ID) values(s_x_mv_contract_signed_attr_hist.NEXTVAL,"&amp;BM389&amp;", date'"&amp;AM389&amp;"','REWARD_CONSOLIDATION_PERIOD', "&amp;AL389&amp;","&amp;C389&amp;");","")&amp;IF(LEN(BN389)&gt;0, "insert into x_mv_contract_signed_attr_hist(TMP_ID,VALUE_NUM,CL_DT,CODE,COLLATERAL_ID,CONTRACT2_ID) values(s_x_mv_contract_signed_attr_hist.NEXTVAL,"&amp;BN389&amp;", date'"&amp;AM389&amp;"','REWARD_CONSOLIDATION_TYPE', "&amp;AL389&amp;","&amp;C389&amp;");","")&amp;IF(LEN(BH389)&gt;0, "insert into x_yt_loyal_domains(TMP_ID,DOMAIN,PERIOD) values(s_x_yt_loyal_domains.NEXTVAL,'"&amp;BD389&amp;"', date'"&amp;BI389&amp;"');","")&amp;IF(LEN(BJ389)&gt;0, "insert into x_yt_new_domains(TMP_ID,DOMAIN,PERIOD) values(s_x_yt_new_domains.NEXTVAL,'"&amp;BD389&amp;"', date'"&amp;BK389&amp;"');","")</f>
        <v>insert into x_t_invoice (TMP_ID,ID,DT, CLIENT_ID,EXTERNAL_ID,CONTRACT_ID,TOTAL_SUM,CURRENCY,DISCOUNT_TYPE,COMMISSION_TYPE,TYPE,LOYAL_CLIENTS,NDS,NDS_PCT,PERSON_ID) values (s_x_t_invoice.NEXTVAL, 32110370, date'2020-01-01',21210000065,'Б-32110370-1',1210000065,20000,'RUR',37,37,'y_invoice',0,1,20, 77532110371);insert into x_t_person (TMP_ID,ID) values (s_x_t_person.NEXTVAL, 77532110371);insert into x_t_act_internal(TMP_ID,ID,DT,CLIENT_ID,INVOICE_ID,HIDDEN,AMOUNT,EXTERNAL_ID,PAYMENT_TERM_DT,IS_LOYAL,TYPE) values (s_x_t_act_internal.NEXTVAL, 4321103701,date'2020-01-01',21210000065, 32110370    ,1,  20000  ,'43211037011',null, 0,'generic');insert into x_t_act_trans(TMP_ID, ACT_ID, CONSUME_ID, AMOUNT, AMOUNT_NDS, AMOUNT_NSP, NETTING, COMMISSION_TYPE) values (s_x_t_act_trans.NEXTVAL, 4321103701,  5532110370, 20000, 3333.33333333333,  0,null, 37);insert into x_t_consume (TMP_ID, ID, PARENT_ORDER_ID) values (s_x_t_consume.NEXTVAL, 5532110370,  9932110370);insert into x_t_order(TMP_ID, ID, SERVICE_ID, SERVICE_ORDER_ID, CLIENT_ID) values (s_x_t_order.NEXTVAL, 9932110370,  37,  7732110370,  532110371 );insert into x_mv_oebs_receipts_2(TMP_ID, INVOICE_EID, SUM, DT, DOC_DATE, COMISS_DATE, PAYMENT_NUMBER, SOURCE_TYPE) values (s_x_mv_oebs_receipts_2.NEXTVAL, 'Б-32110370-1', 20000, date'2020-01-31',date'2020-01-31', null, '888532110371' ,'PAYCASH');insert into x_yt_ar_direct_domain_stats (ID,IS_GRAY,DOMAIN,IS_BLACKLIST,SERVICE_ID,COST,BILLING_EXPORT_ID,FROM_DT,TILL_DT,SERVICE_ORDER_ID) values(s_x_yt_ar_direct_domain_stats.NEXTVAL, 0, 'd32110370', 0,37,3330000000,7732110370,  date'2020-01-01',to_date('2020-01-31'||' '||'23:59:59','YYYY-MM-DD HH24:MI:SS'),7732110370);</v>
      </c>
    </row>
    <row r="390" spans="1:73" s="67" customFormat="1" ht="15" customHeight="1" x14ac:dyDescent="0.35">
      <c r="A390" s="40">
        <v>65</v>
      </c>
      <c r="B390" s="41"/>
      <c r="C390" s="42" t="str">
        <f t="shared" si="363"/>
        <v>1210000065</v>
      </c>
      <c r="D390" s="42" t="str">
        <f t="shared" si="364"/>
        <v>1210000065/20</v>
      </c>
      <c r="E390" s="43" t="str">
        <f t="shared" si="386"/>
        <v>2020-01-01</v>
      </c>
      <c r="F390" s="43" t="str">
        <f t="shared" si="365"/>
        <v>2021-01-01</v>
      </c>
      <c r="G390" s="44" t="str">
        <f t="shared" si="366"/>
        <v>21210000065</v>
      </c>
      <c r="H390" s="45">
        <f t="shared" si="387"/>
        <v>2</v>
      </c>
      <c r="I390" s="46">
        <v>3</v>
      </c>
      <c r="J390" s="52">
        <f t="shared" si="394"/>
        <v>32110371</v>
      </c>
      <c r="K390" s="48" t="str">
        <f t="shared" si="419"/>
        <v>Б-32110371-1</v>
      </c>
      <c r="L390" s="49" t="str">
        <f t="shared" si="367"/>
        <v>2020-01-01</v>
      </c>
      <c r="M390" s="104" t="s">
        <v>194</v>
      </c>
      <c r="N390" s="50">
        <f t="shared" si="413"/>
        <v>20000</v>
      </c>
      <c r="O390" s="48" t="s">
        <v>88</v>
      </c>
      <c r="P390" s="46">
        <v>1</v>
      </c>
      <c r="Q390" s="48">
        <v>20</v>
      </c>
      <c r="R390" s="70">
        <f t="shared" si="410"/>
        <v>40</v>
      </c>
      <c r="S390" s="70">
        <v>40</v>
      </c>
      <c r="T390" s="52" t="str">
        <f t="shared" si="369"/>
        <v>4321103711</v>
      </c>
      <c r="U390" s="53" t="str">
        <f t="shared" si="420"/>
        <v>43211037111</v>
      </c>
      <c r="V390" s="48">
        <v>1</v>
      </c>
      <c r="W390" s="49" t="str">
        <f t="shared" ca="1" si="370"/>
        <v>2020-01-01</v>
      </c>
      <c r="X390" s="48"/>
      <c r="Y390" s="54">
        <v>20000</v>
      </c>
      <c r="Z390" s="54">
        <f t="shared" si="371"/>
        <v>3333.3333333333321</v>
      </c>
      <c r="AA390" s="48">
        <v>0</v>
      </c>
      <c r="AB390" s="55" t="s">
        <v>89</v>
      </c>
      <c r="AC390" s="54">
        <f t="shared" si="372"/>
        <v>20000</v>
      </c>
      <c r="AD390" s="56">
        <v>0</v>
      </c>
      <c r="AE390" s="52">
        <f t="shared" si="395"/>
        <v>532110372</v>
      </c>
      <c r="AF390" s="58">
        <f t="shared" si="373"/>
        <v>16666.666666666668</v>
      </c>
      <c r="AG390" s="73"/>
      <c r="AH390" s="58">
        <f t="shared" si="415"/>
        <v>16666.666666666668</v>
      </c>
      <c r="AI390" s="60">
        <f t="shared" si="374"/>
        <v>20000</v>
      </c>
      <c r="AJ390" s="49" t="str">
        <f t="shared" si="375"/>
        <v>2020-01-31</v>
      </c>
      <c r="AK390" s="61" t="str">
        <f t="shared" si="376"/>
        <v>888532110372</v>
      </c>
      <c r="AL390" s="56" t="str">
        <f t="shared" si="377"/>
        <v>12100000651</v>
      </c>
      <c r="AM390" s="62"/>
      <c r="AN390" s="62"/>
      <c r="AO390" s="56" t="s">
        <v>89</v>
      </c>
      <c r="AP390" s="56" t="s">
        <v>89</v>
      </c>
      <c r="AQ390" s="56"/>
      <c r="AR390" s="56"/>
      <c r="AS390" s="63" t="str">
        <f t="shared" si="378"/>
        <v>888532110372</v>
      </c>
      <c r="AT390" s="61" t="str">
        <f t="shared" si="379"/>
        <v>5532110371</v>
      </c>
      <c r="AU390" s="53" t="str">
        <f t="shared" si="380"/>
        <v>9932110371</v>
      </c>
      <c r="AV390" s="53">
        <f t="shared" si="381"/>
        <v>40</v>
      </c>
      <c r="AW390" s="53" t="str">
        <f t="shared" si="382"/>
        <v>7732110371</v>
      </c>
      <c r="AX390" s="53" t="str">
        <f t="shared" si="416"/>
        <v>77532110372</v>
      </c>
      <c r="AY390" s="53">
        <v>0</v>
      </c>
      <c r="AZ390" s="53">
        <v>0</v>
      </c>
      <c r="BA390" s="49" t="str">
        <f t="shared" si="383"/>
        <v>2020-01-01</v>
      </c>
      <c r="BB390" s="49" t="str">
        <f t="shared" si="384"/>
        <v>2020-01-31</v>
      </c>
      <c r="BC390" s="64" t="s">
        <v>92</v>
      </c>
      <c r="BD390" s="65" t="str">
        <f>"e"&amp;J390</f>
        <v>e32110371</v>
      </c>
      <c r="BE390" s="65"/>
      <c r="BF390" s="65"/>
      <c r="BG390" s="65"/>
      <c r="BH390" s="66"/>
      <c r="BI390" s="66"/>
      <c r="BJ390" s="66"/>
      <c r="BK390" s="66"/>
      <c r="BL390" s="53"/>
      <c r="BM390" s="53"/>
      <c r="BN390" s="53"/>
      <c r="BO390" s="325"/>
      <c r="BP390" s="325">
        <v>7</v>
      </c>
      <c r="BQ390" s="50">
        <f>BQ383</f>
        <v>83333.333333333343</v>
      </c>
      <c r="BR390" s="68">
        <f>BQ390*0.01</f>
        <v>833.33333333333348</v>
      </c>
      <c r="BS390" s="68">
        <f>BR390</f>
        <v>833.33333333333348</v>
      </c>
      <c r="BU390" s="357" t="str">
        <f t="shared" ca="1" si="421"/>
        <v>insert into x_t_invoice (TMP_ID,ID,DT, CLIENT_ID,EXTERNAL_ID,CONTRACT_ID,TOTAL_SUM,CURRENCY,DISCOUNT_TYPE,COMMISSION_TYPE,TYPE,LOYAL_CLIENTS,NDS,NDS_PCT,PERSON_ID) values (s_x_t_invoice.NEXTVAL, 32110371, date'2020-01-01',21210000065,'Б-32110371-1',1210000065,20000,'RUR',40,40,'prepayment',0,1,20, 77532110372);insert into x_t_person (TMP_ID,ID) values (s_x_t_person.NEXTVAL, 77532110372);insert into x_t_act_internal(TMP_ID,ID,DT,CLIENT_ID,INVOICE_ID,HIDDEN,AMOUNT,EXTERNAL_ID,PAYMENT_TERM_DT,IS_LOYAL,TYPE) values (s_x_t_act_internal.NEXTVAL, 4321103711,date'2020-01-01',21210000065, 32110371    ,1,  20000  ,'43211037111',null, 0,'generic');insert into x_t_act_trans(TMP_ID, ACT_ID, CONSUME_ID, AMOUNT, AMOUNT_NDS, AMOUNT_NSP, NETTING, COMMISSION_TYPE) values (s_x_t_act_trans.NEXTVAL, 4321103711,  5532110371, 20000, 3333.33333333333,  0,null, 40);insert into x_t_consume (TMP_ID, ID, PARENT_ORDER_ID) values (s_x_t_consume.NEXTVAL, 5532110371,  9932110371);insert into x_t_order(TMP_ID, ID, SERVICE_ID, SERVICE_ORDER_ID, CLIENT_ID) values (s_x_t_order.NEXTVAL, 9932110371,  40,  7732110371,  532110372 );insert into x_mv_oebs_receipts_2(TMP_ID, INVOICE_EID, SUM, DT, DOC_DATE, COMISS_DATE, PAYMENT_NUMBER, SOURCE_TYPE) values (s_x_mv_oebs_receipts_2.NEXTVAL, 'Б-32110371-1', 20000, date'2020-01-31',date'2020-01-31', null, '888532110372' ,'PAYCASH');insert into x_yt_ar_direct_domain_stats (ID,IS_GRAY,DOMAIN,IS_BLACKLIST,SERVICE_ID,COST,BILLING_EXPORT_ID,FROM_DT,TILL_DT,SERVICE_ORDER_ID) values(s_x_yt_ar_direct_domain_stats.NEXTVAL, 0, 'e32110371', 0,40,3000000000,7732110371,  date'2020-01-01',to_date('2020-01-31'||' '||'23:59:59','YYYY-MM-DD HH24:MI:SS'),7732110371);</v>
      </c>
    </row>
    <row r="391" spans="1:73" s="100" customFormat="1" ht="15" customHeight="1" thickBot="1" x14ac:dyDescent="0.4">
      <c r="A391" s="40">
        <v>65</v>
      </c>
      <c r="B391" s="75"/>
      <c r="C391" s="76" t="str">
        <f t="shared" si="363"/>
        <v>1210000065</v>
      </c>
      <c r="D391" s="76" t="str">
        <f t="shared" si="364"/>
        <v>1210000065/20</v>
      </c>
      <c r="E391" s="77" t="str">
        <f t="shared" si="386"/>
        <v>2020-01-01</v>
      </c>
      <c r="F391" s="77" t="str">
        <f t="shared" si="365"/>
        <v>2021-01-01</v>
      </c>
      <c r="G391" s="78" t="str">
        <f t="shared" si="366"/>
        <v>21210000065</v>
      </c>
      <c r="H391" s="79">
        <f t="shared" si="387"/>
        <v>2</v>
      </c>
      <c r="I391" s="80">
        <v>3</v>
      </c>
      <c r="J391" s="52">
        <f t="shared" si="394"/>
        <v>32110372</v>
      </c>
      <c r="K391" s="82" t="str">
        <f t="shared" si="419"/>
        <v>Б-32110372-1</v>
      </c>
      <c r="L391" s="83" t="str">
        <f t="shared" si="367"/>
        <v>2020-01-01</v>
      </c>
      <c r="M391" s="104" t="s">
        <v>194</v>
      </c>
      <c r="N391" s="84">
        <f t="shared" si="413"/>
        <v>20000</v>
      </c>
      <c r="O391" s="82" t="s">
        <v>88</v>
      </c>
      <c r="P391" s="80">
        <v>1</v>
      </c>
      <c r="Q391" s="82">
        <v>20</v>
      </c>
      <c r="R391" s="85">
        <v>25</v>
      </c>
      <c r="S391" s="86">
        <v>40</v>
      </c>
      <c r="T391" s="81" t="str">
        <f t="shared" si="369"/>
        <v>4321103721</v>
      </c>
      <c r="U391" s="87" t="str">
        <f t="shared" si="420"/>
        <v>43211037211</v>
      </c>
      <c r="V391" s="82">
        <v>1</v>
      </c>
      <c r="W391" s="83" t="str">
        <f t="shared" ca="1" si="370"/>
        <v>2020-01-09</v>
      </c>
      <c r="X391" s="82"/>
      <c r="Y391" s="88">
        <v>20000</v>
      </c>
      <c r="Z391" s="88">
        <f t="shared" si="371"/>
        <v>3333.3333333333321</v>
      </c>
      <c r="AA391" s="82">
        <v>0</v>
      </c>
      <c r="AB391" s="89" t="s">
        <v>89</v>
      </c>
      <c r="AC391" s="88">
        <f t="shared" si="372"/>
        <v>20000</v>
      </c>
      <c r="AD391" s="90">
        <v>0</v>
      </c>
      <c r="AE391" s="52">
        <f t="shared" si="395"/>
        <v>532110373</v>
      </c>
      <c r="AF391" s="91">
        <f t="shared" si="373"/>
        <v>16666.666666666668</v>
      </c>
      <c r="AG391" s="92"/>
      <c r="AH391" s="91">
        <f t="shared" si="415"/>
        <v>16666.666666666668</v>
      </c>
      <c r="AI391" s="93">
        <f t="shared" si="374"/>
        <v>20000</v>
      </c>
      <c r="AJ391" s="83" t="str">
        <f t="shared" si="375"/>
        <v>2020-01-31</v>
      </c>
      <c r="AK391" s="94" t="str">
        <f t="shared" si="376"/>
        <v>888532110373</v>
      </c>
      <c r="AL391" s="90" t="str">
        <f t="shared" si="377"/>
        <v>12100000651</v>
      </c>
      <c r="AM391" s="95"/>
      <c r="AN391" s="95"/>
      <c r="AO391" s="90" t="s">
        <v>89</v>
      </c>
      <c r="AP391" s="90" t="s">
        <v>89</v>
      </c>
      <c r="AQ391" s="90"/>
      <c r="AR391" s="90"/>
      <c r="AS391" s="96" t="str">
        <f t="shared" si="378"/>
        <v>888532110373</v>
      </c>
      <c r="AT391" s="94" t="str">
        <f t="shared" si="379"/>
        <v>5532110372</v>
      </c>
      <c r="AU391" s="87" t="str">
        <f t="shared" si="380"/>
        <v>9932110372</v>
      </c>
      <c r="AV391" s="87">
        <f t="shared" si="381"/>
        <v>40</v>
      </c>
      <c r="AW391" s="87" t="str">
        <f t="shared" si="382"/>
        <v>7732110372</v>
      </c>
      <c r="AX391" s="87" t="str">
        <f t="shared" si="416"/>
        <v>77532110373</v>
      </c>
      <c r="AY391" s="87">
        <v>0</v>
      </c>
      <c r="AZ391" s="87">
        <v>0</v>
      </c>
      <c r="BA391" s="83" t="str">
        <f t="shared" si="383"/>
        <v>2020-01-01</v>
      </c>
      <c r="BB391" s="83" t="str">
        <f t="shared" si="384"/>
        <v>2020-01-31</v>
      </c>
      <c r="BC391" s="97" t="s">
        <v>92</v>
      </c>
      <c r="BD391" s="98" t="str">
        <f>"e"&amp;J391</f>
        <v>e32110372</v>
      </c>
      <c r="BE391" s="98"/>
      <c r="BF391" s="98"/>
      <c r="BG391" s="98"/>
      <c r="BH391" s="98"/>
      <c r="BI391" s="98"/>
      <c r="BJ391" s="98"/>
      <c r="BK391" s="98"/>
      <c r="BL391" s="98"/>
      <c r="BM391" s="98"/>
      <c r="BN391" s="98"/>
      <c r="BO391" s="326"/>
      <c r="BP391" s="326"/>
      <c r="BQ391" s="84"/>
      <c r="BR391" s="99"/>
      <c r="BS391" s="99"/>
      <c r="BU391" s="357" t="str">
        <f t="shared" ca="1" si="421"/>
        <v>insert into x_t_invoice (TMP_ID,ID,DT, CLIENT_ID,EXTERNAL_ID,CONTRACT_ID,TOTAL_SUM,CURRENCY,DISCOUNT_TYPE,COMMISSION_TYPE,TYPE,LOYAL_CLIENTS,NDS,NDS_PCT,PERSON_ID) values (s_x_t_invoice.NEXTVAL, 32110372, date'2020-01-01',21210000065,'Б-32110372-1',1210000065,20000,'RUR',25,25,'prepayment',0,1,20, 77532110373);insert into x_t_person (TMP_ID,ID) values (s_x_t_person.NEXTVAL, 77532110373);insert into x_t_act_internal(TMP_ID,ID,DT,CLIENT_ID,INVOICE_ID,HIDDEN,AMOUNT,EXTERNAL_ID,PAYMENT_TERM_DT,IS_LOYAL,TYPE) values (s_x_t_act_internal.NEXTVAL, 4321103721,date'2020-01-09',21210000065, 32110372    ,1,  20000  ,'43211037211',null, 0,'generic');insert into x_t_act_trans(TMP_ID, ACT_ID, CONSUME_ID, AMOUNT, AMOUNT_NDS, AMOUNT_NSP, NETTING, COMMISSION_TYPE) values (s_x_t_act_trans.NEXTVAL, 4321103721,  5532110372, 20000, 3333.33333333333,  0,null, 40);insert into x_t_consume (TMP_ID, ID, PARENT_ORDER_ID) values (s_x_t_consume.NEXTVAL, 5532110372,  9932110372);insert into x_t_order(TMP_ID, ID, SERVICE_ID, SERVICE_ORDER_ID, CLIENT_ID) values (s_x_t_order.NEXTVAL, 9932110372,  40,  7732110372,  532110373 );insert into x_mv_oebs_receipts_2(TMP_ID, INVOICE_EID, SUM, DT, DOC_DATE, COMISS_DATE, PAYMENT_NUMBER, SOURCE_TYPE) values (s_x_mv_oebs_receipts_2.NEXTVAL, 'Б-32110372-1', 20000, date'2020-01-31',date'2020-01-31', null, '888532110373' ,'PAYCASH');insert into x_yt_ar_direct_domain_stats (ID,IS_GRAY,DOMAIN,IS_BLACKLIST,SERVICE_ID,COST,BILLING_EXPORT_ID,FROM_DT,TILL_DT,SERVICE_ORDER_ID) values(s_x_yt_ar_direct_domain_stats.NEXTVAL, 0, 'e32110372', 0,40,3000000000,7732110372,  date'2020-01-01',to_date('2020-01-31'||' '||'23:59:59','YYYY-MM-DD HH24:MI:SS'),7732110372);</v>
      </c>
    </row>
    <row r="392" spans="1:73" ht="21" x14ac:dyDescent="0.5">
      <c r="A392" s="237" t="s">
        <v>257</v>
      </c>
      <c r="BR392" s="322"/>
    </row>
    <row r="393" spans="1:73" s="195" customFormat="1" ht="15.5" customHeight="1" x14ac:dyDescent="0.35">
      <c r="A393" s="127">
        <v>66</v>
      </c>
      <c r="B393" s="178"/>
      <c r="C393" s="42" t="str">
        <f t="shared" ref="C393:C398" si="422">$H$2&amp;$C$2&amp;$D$2&amp;"00000"&amp;A393</f>
        <v>1210000066</v>
      </c>
      <c r="D393" s="42" t="str">
        <f t="shared" ref="D393:D398" si="423">C393&amp;"/"&amp;MID(YEAR($F$2),3,2)</f>
        <v>1210000066/20</v>
      </c>
      <c r="E393" s="43" t="str">
        <f t="shared" ref="E393:E410" si="424">TEXT(DATE(YEAR($F$2),MONTH($F$2),1),"ГГГГ-ММ-ДД")</f>
        <v>2020-01-01</v>
      </c>
      <c r="F393" s="43" t="str">
        <f t="shared" ref="F393:F410" si="425">TEXT(DATE(YEAR($F$2)+1,MONTH($F$2),1),"ГГГГ-ММ-ДД")</f>
        <v>2021-01-01</v>
      </c>
      <c r="G393" s="44" t="str">
        <f t="shared" ref="G393:G398" si="426">$I$2&amp;C393</f>
        <v>21210000066</v>
      </c>
      <c r="H393" s="45">
        <f t="shared" ref="H393:H410" si="427">$C$2</f>
        <v>2</v>
      </c>
      <c r="I393" s="179">
        <v>3</v>
      </c>
      <c r="J393" s="180">
        <f>J391+1</f>
        <v>32110373</v>
      </c>
      <c r="K393" s="42" t="str">
        <f t="shared" ref="K393:K398" si="428">"Б-"&amp;J393&amp;"-1"</f>
        <v>Б-32110373-1</v>
      </c>
      <c r="L393" s="43" t="str">
        <f t="shared" ref="L393:L410" si="429">TEXT(DATE(YEAR($F$2),MONTH($F$2),1),"ГГГГ-ММ-ДД")</f>
        <v>2020-01-01</v>
      </c>
      <c r="M393" s="42" t="s">
        <v>87</v>
      </c>
      <c r="N393" s="181">
        <f t="shared" ref="N393:N398" si="430">Y393</f>
        <v>1200000.1000000001</v>
      </c>
      <c r="O393" s="42" t="s">
        <v>88</v>
      </c>
      <c r="P393" s="179">
        <v>1</v>
      </c>
      <c r="Q393" s="42">
        <v>20</v>
      </c>
      <c r="R393" s="182">
        <f>S393</f>
        <v>7</v>
      </c>
      <c r="S393" s="182">
        <v>7</v>
      </c>
      <c r="T393" s="52" t="str">
        <f t="shared" ref="T393:T398" si="431">$K$2&amp;J393&amp;"1"</f>
        <v>4321103731</v>
      </c>
      <c r="U393" s="183" t="str">
        <f t="shared" ref="U393:U398" si="432">T393&amp;1</f>
        <v>43211037311</v>
      </c>
      <c r="V393" s="42">
        <v>1</v>
      </c>
      <c r="W393" s="43" t="str">
        <f t="shared" ref="W393:W410" ca="1" si="433">TEXT(DATE(YEAR($F$2),MONTH($F$2),RANDBETWEEN(1,9)),"ГГГГ-ММ-ДД")</f>
        <v>2020-01-08</v>
      </c>
      <c r="X393" s="2"/>
      <c r="Y393" s="185">
        <v>1200000.1000000001</v>
      </c>
      <c r="Z393" s="185">
        <f t="shared" ref="Z393:Z398" si="434">Y393-(Y393/1.2)</f>
        <v>200000.0166666666</v>
      </c>
      <c r="AA393" s="42">
        <v>0</v>
      </c>
      <c r="AB393" s="186" t="s">
        <v>89</v>
      </c>
      <c r="AC393" s="185">
        <f t="shared" ref="AC393:AC398" si="435">N393</f>
        <v>1200000.1000000001</v>
      </c>
      <c r="AD393" s="45">
        <v>0</v>
      </c>
      <c r="AE393" s="52">
        <f>AE391+1</f>
        <v>532110374</v>
      </c>
      <c r="AF393" s="187">
        <f t="shared" ref="AF393:AF398" si="436">Y393-Z393</f>
        <v>1000000.0833333335</v>
      </c>
      <c r="AG393" s="188" t="s">
        <v>258</v>
      </c>
      <c r="AH393" s="58">
        <f t="shared" ref="AH393:AH398" si="437">AI393/(1+Q393/100)</f>
        <v>1000000.0833333335</v>
      </c>
      <c r="AI393" s="60">
        <f t="shared" ref="AI393:AI394" si="438">Y393</f>
        <v>1200000.1000000001</v>
      </c>
      <c r="AJ393" s="49" t="str">
        <f t="shared" ref="AJ393:AJ410" si="439">TEXT(DATE(YEAR($F$2),MONTH($F$2)+1,0),"ГГГГ-ММ-ДД")</f>
        <v>2020-01-31</v>
      </c>
      <c r="AK393" s="189" t="str">
        <f t="shared" ref="AK393:AK398" si="440">"888"&amp;AE393</f>
        <v>888532110374</v>
      </c>
      <c r="AL393" s="45" t="str">
        <f t="shared" ref="AL393:AL398" si="441">C393&amp;1</f>
        <v>12100000661</v>
      </c>
      <c r="AM393" s="190"/>
      <c r="AN393" s="190"/>
      <c r="AO393" s="45" t="s">
        <v>89</v>
      </c>
      <c r="AP393" s="56" t="s">
        <v>89</v>
      </c>
      <c r="AQ393" s="45"/>
      <c r="AR393" s="45"/>
      <c r="AS393" s="191" t="str">
        <f t="shared" ref="AS393:AS398" si="442">AK393</f>
        <v>888532110374</v>
      </c>
      <c r="AT393" s="189" t="str">
        <f t="shared" ref="AT393:AT398" si="443">"55"&amp;J393</f>
        <v>5532110373</v>
      </c>
      <c r="AU393" s="183" t="str">
        <f t="shared" ref="AU393:AU398" si="444">"99"&amp;J393</f>
        <v>9932110373</v>
      </c>
      <c r="AV393" s="183">
        <f t="shared" ref="AV393:AV398" si="445">S393</f>
        <v>7</v>
      </c>
      <c r="AW393" s="183" t="str">
        <f t="shared" ref="AW393:AW398" si="446">"77"&amp;J393</f>
        <v>7732110373</v>
      </c>
      <c r="AX393" s="183" t="str">
        <f t="shared" ref="AX393:AX398" si="447">"77"&amp;AE393</f>
        <v>77532110374</v>
      </c>
      <c r="AY393" s="183">
        <v>0</v>
      </c>
      <c r="AZ393" s="183">
        <v>0</v>
      </c>
      <c r="BA393" s="43" t="str">
        <f t="shared" ref="BA393:BA410" si="448">TEXT(DATE(YEAR($F$2),MONTH($F$2),1),"ГГГГ-ММ-ДД")</f>
        <v>2020-01-01</v>
      </c>
      <c r="BB393" s="43" t="str">
        <f t="shared" ref="BB393:BB410" si="449">TEXT(DATE(YEAR($F$2),MONTH($F$2)+1,0),"ГГГГ-ММ-ДД")</f>
        <v>2020-01-31</v>
      </c>
      <c r="BC393" s="192" t="s">
        <v>90</v>
      </c>
      <c r="BD393" s="44" t="str">
        <f t="shared" ref="BD393:BD398" si="450">"a"&amp;J393</f>
        <v>a32110373</v>
      </c>
      <c r="BE393" s="189"/>
      <c r="BF393" s="189"/>
      <c r="BG393" s="186"/>
      <c r="BH393" s="149"/>
      <c r="BI393" s="149"/>
      <c r="BJ393" s="149"/>
      <c r="BK393" s="149"/>
      <c r="BL393" s="149"/>
      <c r="BM393" s="149"/>
      <c r="BN393" s="149"/>
      <c r="BO393" s="241"/>
      <c r="BQ393" s="194"/>
      <c r="BR393" s="373" t="s">
        <v>258</v>
      </c>
      <c r="BS393" s="194"/>
      <c r="BU393" s="357" t="str">
        <f t="shared" ca="1" si="421"/>
        <v>insert into x_t_contract2(TMP_ID,ID,EXTERNAL_ID,CLIENT_ID) values(s_x_t_contract2.NEXTVAL, 1210000066, '1210000066/20',21210000066);insert into x_t_contract_collateral(TMP_ID,ID,CONTRACT2_ID,DT,IS_SIGNED) values(s_x_t_contract_collateral.NEXTVAL, 12100000661, 1210000066, date'2020-01-01', date'2020-01-01');insert into x_mv_contract_signed_attr (TMP_ID,CONTRACT_ID,COLLATERAL_ID,CODE,VALUE_DT) values (s_x_mv_contract_signed_attr.NEXTVAL, 1210000066, 12100000661,'FINISH_DT' ,date'2021-01-01');insert into x_mv_contract_signed_attr_hist(TMP_ID,VALUE_NUM,UPDATE_DT,CONTRACT2_ID,CODE,CL_DT,STAMP,DT) values(s_x_mv_contract_signed_attr_hist.NEXTVAL, 1, date'2020-01-01', 1210000066,'FIRM',date'2020-01-01',888532110374,date'2020-01-01');insert into x_mv_contract_signed_attr_hist(TMP_ID,VALUE_NUM,UPDATE_DT,CONTRACT2_ID,CODE,CL_DT,STAMP,DT) values(s_x_mv_contract_signed_attr_hist.NEXTVAL, 2, date'2020-01-01', 1210000066,'WHOLESALE_AGENT_PREMIUM_AWARDS_SCALE_TYPE',date'2020-01-01',888532110374,date'2020-01-01');insert into x_mv_contract_signed_attr_hist(TMP_ID,VALUE_NUM,UPDATE_DT,CONTRACT2_ID,CODE,CL_DT,STAMP,DT) values(s_x_mv_contract_signed_attr_hist.NEXTVAL, 3, date'2020-01-01', 1210000066,'PAYMENT_TYPE',date'2020-01-01',888532110374,date'2020-01-01');insert into x_t_invoice (TMP_ID,ID,DT, CLIENT_ID,EXTERNAL_ID,CONTRACT_ID,TOTAL_SUM,CURRENCY,DISCOUNT_TYPE,COMMISSION_TYPE,TYPE,LOYAL_CLIENTS,NDS,NDS_PCT,PERSON_ID) values (s_x_t_invoice.NEXTVAL, 32110373, date'2020-01-01',21210000066,'Б-32110373-1',1210000066,1200000.1,'RUR',7,7,'y_invoice',0,1,20, 77532110374);insert into x_t_person (TMP_ID,ID) values (s_x_t_person.NEXTVAL, 77532110374);insert into x_t_act_internal(TMP_ID,ID,DT,CLIENT_ID,INVOICE_ID,HIDDEN,AMOUNT,EXTERNAL_ID,PAYMENT_TERM_DT,IS_LOYAL,TYPE) values (s_x_t_act_internal.NEXTVAL, 4321103731,date'2020-01-08',21210000066, 32110373    ,1,  1200000.1  ,'43211037311',null, 0,'generic');insert into x_t_act_trans(TMP_ID, ACT_ID, CONSUME_ID, AMOUNT, AMOUNT_NDS, AMOUNT_NSP, NETTING, COMMISSION_TYPE) values (s_x_t_act_trans.NEXTVAL, 4321103731,  5532110373, 1200000.1, 200000.016666667,  0,null, 7);insert into x_t_consume (TMP_ID, ID, PARENT_ORDER_ID) values (s_x_t_consume.NEXTVAL, 5532110373,  9932110373);insert into x_t_order(TMP_ID, ID, SERVICE_ID, SERVICE_ORDER_ID, CLIENT_ID) values (s_x_t_order.NEXTVAL, 9932110373,  7,  7732110373,  532110374 );insert into x_mv_oebs_receipts_2(TMP_ID, INVOICE_EID, SUM, DT, DOC_DATE, COMISS_DATE, PAYMENT_NUMBER, SOURCE_TYPE) values (s_x_mv_oebs_receipts_2.NEXTVAL, 'Б-32110373-1', 1200000.1, date'2020-01-31',date'2020-01-31', null, '888532110374' ,'PAYCASH');insert into x_yt_ar_direct_domain_stats (ID,IS_GRAY,DOMAIN,IS_BLACKLIST,SERVICE_ID,COST,BILLING_EXPORT_ID,FROM_DT,TILL_DT,SERVICE_ORDER_ID) values(s_x_yt_ar_direct_domain_stats.NEXTVAL, 0, 'a32110373', 0,7,3330000000,7732110373,  date'2020-01-01',to_date('2020-01-31'||' '||'23:59:59','YYYY-MM-DD HH24:MI:SS'),7732110373);</v>
      </c>
    </row>
    <row r="394" spans="1:73" s="195" customFormat="1" x14ac:dyDescent="0.35">
      <c r="A394" s="127">
        <v>66</v>
      </c>
      <c r="B394" s="178"/>
      <c r="C394" s="42" t="str">
        <f t="shared" si="422"/>
        <v>1210000066</v>
      </c>
      <c r="D394" s="42" t="str">
        <f t="shared" si="423"/>
        <v>1210000066/20</v>
      </c>
      <c r="E394" s="43" t="str">
        <f t="shared" si="424"/>
        <v>2020-01-01</v>
      </c>
      <c r="F394" s="43" t="str">
        <f t="shared" si="425"/>
        <v>2021-01-01</v>
      </c>
      <c r="G394" s="44" t="str">
        <f t="shared" si="426"/>
        <v>21210000066</v>
      </c>
      <c r="H394" s="45">
        <f t="shared" si="427"/>
        <v>2</v>
      </c>
      <c r="I394" s="179">
        <v>3</v>
      </c>
      <c r="J394" s="180">
        <f t="shared" ref="J394:J410" si="451">J393+1</f>
        <v>32110374</v>
      </c>
      <c r="K394" s="42" t="str">
        <f t="shared" si="428"/>
        <v>Б-32110374-1</v>
      </c>
      <c r="L394" s="43" t="str">
        <f t="shared" si="429"/>
        <v>2020-01-01</v>
      </c>
      <c r="M394" s="42" t="s">
        <v>87</v>
      </c>
      <c r="N394" s="181">
        <f t="shared" si="430"/>
        <v>180000</v>
      </c>
      <c r="O394" s="42" t="s">
        <v>88</v>
      </c>
      <c r="P394" s="179">
        <v>1</v>
      </c>
      <c r="Q394" s="42">
        <v>20</v>
      </c>
      <c r="R394" s="182">
        <f>S394</f>
        <v>7</v>
      </c>
      <c r="S394" s="182">
        <v>7</v>
      </c>
      <c r="T394" s="52" t="str">
        <f t="shared" si="431"/>
        <v>4321103741</v>
      </c>
      <c r="U394" s="183" t="str">
        <f t="shared" si="432"/>
        <v>43211037411</v>
      </c>
      <c r="V394" s="42">
        <v>1</v>
      </c>
      <c r="W394" s="43" t="str">
        <f t="shared" ca="1" si="433"/>
        <v>2020-01-03</v>
      </c>
      <c r="X394" s="2"/>
      <c r="Y394" s="185">
        <v>180000</v>
      </c>
      <c r="Z394" s="185">
        <f t="shared" si="434"/>
        <v>30000</v>
      </c>
      <c r="AA394" s="42">
        <v>0</v>
      </c>
      <c r="AB394" s="186" t="s">
        <v>89</v>
      </c>
      <c r="AC394" s="185">
        <f t="shared" si="435"/>
        <v>180000</v>
      </c>
      <c r="AD394" s="45">
        <v>0</v>
      </c>
      <c r="AE394" s="52">
        <f t="shared" ref="AE394:AE410" si="452">AE393+1</f>
        <v>532110375</v>
      </c>
      <c r="AF394" s="187">
        <f t="shared" si="436"/>
        <v>150000</v>
      </c>
      <c r="AG394" s="188" t="s">
        <v>259</v>
      </c>
      <c r="AH394" s="58">
        <f t="shared" si="437"/>
        <v>150000</v>
      </c>
      <c r="AI394" s="60">
        <f t="shared" si="438"/>
        <v>180000</v>
      </c>
      <c r="AJ394" s="49" t="str">
        <f t="shared" si="439"/>
        <v>2020-01-31</v>
      </c>
      <c r="AK394" s="189" t="str">
        <f t="shared" si="440"/>
        <v>888532110375</v>
      </c>
      <c r="AL394" s="45" t="str">
        <f t="shared" si="441"/>
        <v>12100000661</v>
      </c>
      <c r="AM394" s="190"/>
      <c r="AN394" s="190"/>
      <c r="AO394" s="45" t="s">
        <v>89</v>
      </c>
      <c r="AP394" s="56" t="s">
        <v>89</v>
      </c>
      <c r="AQ394" s="45"/>
      <c r="AR394" s="45"/>
      <c r="AS394" s="191" t="str">
        <f t="shared" si="442"/>
        <v>888532110375</v>
      </c>
      <c r="AT394" s="189" t="str">
        <f t="shared" si="443"/>
        <v>5532110374</v>
      </c>
      <c r="AU394" s="183" t="str">
        <f t="shared" si="444"/>
        <v>9932110374</v>
      </c>
      <c r="AV394" s="183">
        <f t="shared" si="445"/>
        <v>7</v>
      </c>
      <c r="AW394" s="183" t="str">
        <f t="shared" si="446"/>
        <v>7732110374</v>
      </c>
      <c r="AX394" s="183" t="str">
        <f t="shared" si="447"/>
        <v>77532110375</v>
      </c>
      <c r="AY394" s="183">
        <v>0</v>
      </c>
      <c r="AZ394" s="183">
        <v>0</v>
      </c>
      <c r="BA394" s="43" t="str">
        <f t="shared" si="448"/>
        <v>2020-01-01</v>
      </c>
      <c r="BB394" s="43" t="str">
        <f t="shared" si="449"/>
        <v>2020-01-31</v>
      </c>
      <c r="BC394" s="192" t="s">
        <v>90</v>
      </c>
      <c r="BD394" s="44" t="str">
        <f t="shared" si="450"/>
        <v>a32110374</v>
      </c>
      <c r="BE394" s="189"/>
      <c r="BF394" s="189"/>
      <c r="BG394" s="186"/>
      <c r="BH394" s="149"/>
      <c r="BI394" s="149"/>
      <c r="BJ394" s="149"/>
      <c r="BK394" s="149"/>
      <c r="BL394" s="149"/>
      <c r="BM394" s="149"/>
      <c r="BN394" s="149"/>
      <c r="BO394" s="241" t="s">
        <v>267</v>
      </c>
      <c r="BQ394" s="194"/>
      <c r="BR394" s="373" t="s">
        <v>259</v>
      </c>
      <c r="BS394" s="194"/>
      <c r="BU394" s="357" t="str">
        <f ca="1">IF(((LEN(C394)&gt;0) *(C394&lt;&gt;C393)=1), "insert into x_t_contract2(TMP_ID,ID,EXTERNAL_ID,CLIENT_ID) values(s_x_t_contract2.NEXTVAL, "&amp;C394&amp;", '"&amp;D394&amp;"',"&amp;G394&amp;");","")&amp;IF(((LEN(C394)&gt;0) *(C394&lt;&gt;C393)=1), "insert into x_t_contract_collateral(TMP_ID,ID,CONTRACT2_ID,DT,IS_SIGNED) values(s_x_t_contract_collateral.NEXTVAL, "&amp;AL394&amp;", "&amp;C394&amp;", date'"&amp;E394&amp;"', date'"&amp;E394&amp;"');","")&amp;         IF(((LEN(C394)&gt;0) *(C394&lt;&gt;C393)=1),"insert into x_mv_contract_signed_attr (TMP_ID,CONTRACT_ID,COLLATERAL_ID,CODE,VALUE_DT) values (s_x_mv_contract_signed_attr.NEXTVAL, "&amp;C394&amp;", "&amp;AL394&amp;",'FINISH_DT' ,date'"&amp;F394&amp;"');","")&amp;
IF(((LEN(C394)&gt;0) *(C394&lt;&gt;C393)=1), "insert into x_mv_contract_signed_attr_hist(TMP_ID,VALUE_NUM,UPDATE_DT,CONTRACT2_ID,CODE,CL_DT,STAMP,DT) values(s_x_mv_contract_signed_attr_hist.NEXTVAL, "&amp;$E$2&amp;", date'"&amp;E394&amp;"', "&amp;C394&amp;",'FIRM',date'"&amp;E394&amp;"',"&amp;AS394&amp;",date'"&amp;E394&amp;"');","")&amp;IF(((LEN(C394)&gt;0) *(C394&lt;&gt;C393)*($G$2="opt")=1), "insert into x_mv_contract_signed_attr_hist(TMP_ID,VALUE_NUM,UPDATE_DT,CONTRACT2_ID,CODE,CL_DT,STAMP,DT) values(s_x_mv_contract_signed_attr_hist.NEXTVAL, "&amp;H394&amp;", date'"&amp;E394&amp;"', "&amp;C394&amp;",'WHOLESALE_AGENT_PREMIUM_AWARDS_SCALE_TYPE',date'"&amp;E394&amp;"',"&amp;AS394&amp;",date'"&amp;E394&amp;"');","")&amp;IF(((LEN(C394)&gt;0) *(C394&lt;&gt;C393)*($G$2="comm")=1), "insert into x_mv_contract_signed_attr(TMP_ID,VALUE_NUM,CONTRACT_ID,CODE,DT,COLLATERAL_ID) values(s_x_mv_contract_signed_attr.NEXTVAL, "&amp;H394&amp;","&amp;C394&amp;",'COMMISSION_TYPE',date'"&amp;E394&amp;"', "&amp;AL394&amp;");","")&amp;IF(((LEN(C394)&gt;0) *(C394&lt;&gt;C393)*($G$2="opt")=1), "insert into x_mv_contract_signed_attr_hist(TMP_ID,VALUE_NUM,UPDATE_DT,CONTRACT2_ID,CODE,CL_DT,STAMP,DT) values(s_x_mv_contract_signed_attr_hist.NEXTVAL, "&amp;I394&amp;", date'"&amp;E394&amp;"', "&amp;C394&amp;",'PAYMENT_TYPE',date'"&amp;E394&amp;"',"&amp;AS394&amp;",date'"&amp;E394&amp;"');","")&amp;IF(((LEN(C394)&gt;0) *(C394&lt;&gt;C393)*($G$2="comm")=1), "insert into x_mv_contract_signed_attr(TMP_ID,VALUE_NUM,CONTRACT_ID,CODE,DT,COLLATERAL_ID) values(s_x_mv_contract_signed_attr.NEXTVAL,  "&amp;I394&amp;","&amp;C394&amp;",'PAYMENT_TYPE',date'"&amp;E394&amp;"', "&amp;AL394&amp;");","")&amp;IF(LEN(BG394)&gt;0, "insert into x_mv_contract_signed_attr_hist(TMP_ID,VALUE_NUM,UPDATE_DT,CONTRACT2_ID,CODE,CL_DT,STAMP,DT) values(s_x_mv_contract_signed_attr_hist.NEXTVAL, "&amp;BG394&amp;", date'"&amp;E394&amp;"', "&amp;C394&amp;",'AR_PAYMENT_CONTROL_TYPE',date'"&amp;E394&amp;"',"&amp;AS394&amp;",date'"&amp;E394&amp;"');","")&amp;
IF(((LEN(J394)&gt;0) *(J394&lt;&gt;J393)*(N394&lt;&gt;"null")=1), "insert into x_t_invoice (TMP_ID,ID,DT, CLIENT_ID,EXTERNAL_ID,CONTRACT_ID,TOTAL_SUM,CURRENCY,DISCOUNT_TYPE,COMMISSION_TYPE,TYPE,LOYAL_CLIENTS,NDS,NDS_PCT,PERSON_ID) values (s_x_t_invoice.NEXTVAL, "&amp;J394&amp;", date'"&amp;L394&amp;"',"&amp;G394&amp;",'"&amp;K394&amp;"',"&amp;IF((LEN(C394)&gt;0),""&amp;C394&amp;"","null")&amp;","&amp;N394&amp;",'"&amp;O394&amp;"',"&amp;R394&amp;","&amp;R394&amp;",'"&amp;M394&amp;"',"&amp;AD394&amp;","&amp;P394&amp;","&amp;Q394&amp;", "&amp;AX394&amp;");","")&amp;IF(((LEN(AX394)&gt;0) *(AX394&lt;&gt;AX393)=1), "insert into x_t_person (TMP_ID,ID) values (s_x_t_person.NEXTVAL, "&amp;AX394&amp;");","")&amp;
IF(AQ394=1,"insert into x_t_extprops(TMP_ID, CLASSNAME,ATTRNAME,OBJECT_ID,VALUE_NUM) values (s_x_t_extprops.NEXTVAL, 'PersonalAccount', 'subclient_id',"&amp;AR394&amp;" , "&amp;AE394&amp;");insert into x_t_invoice_repayment(TMP_ID, INVOICE_ID,REPAYMENT_INVOICE_ID) values (s_x_t_invoice_repayment.NEXTVAL,"&amp;AR394&amp;" , "&amp;J394&amp;");","")&amp;IF(((LEN(T394)&gt;0) *(T394&lt;&gt;T393)=1), "insert into x_t_act_internal(TMP_ID,ID,DT,CLIENT_ID,INVOICE_ID,HIDDEN,AMOUNT,EXTERNAL_ID,PAYMENT_TERM_DT,IS_LOYAL,TYPE) values (s_x_t_act_internal.NEXTVAL, "&amp;T394&amp;",date'"&amp;W394&amp;"',"&amp;G394&amp;", "&amp;J394&amp;"    ,"&amp;V394&amp;",  "&amp;AC394&amp;"  ,'"&amp;U394&amp;"',"&amp;IF((LEN(X394)&gt;0),"date'"&amp;X394&amp;"'","null")&amp;", "&amp;AD394&amp;",'generic');","")&amp;
IF(((LEN(T394)&gt;0) *(Y394&lt;&gt;"null")=1),"insert into x_t_act_trans(TMP_ID, ACT_ID, CONSUME_ID, AMOUNT, AMOUNT_NDS, AMOUNT_NSP, NETTING, COMMISSION_TYPE) values (s_x_t_act_trans.NEXTVAL, "&amp;T394&amp;",  "&amp;AT394&amp;", "&amp;Y394&amp;", "&amp;Z394&amp;",  "&amp;AA394&amp;","&amp;AB394&amp;", "&amp;S394&amp;");","")&amp;
IF(((LEN(AT394)&gt;0)*(AT394&lt;&gt;AT393)=1),"insert into x_t_consume (TMP_ID, ID, PARENT_ORDER_ID) values (s_x_t_consume.NEXTVAL, "&amp;AT394&amp;",  "&amp;AU394&amp;");","")&amp;
IF(((LEN(AU394)&gt;0)*(AU394&lt;&gt;AU393))=1,"insert into x_t_order(TMP_ID, ID, SERVICE_ID, SERVICE_ORDER_ID, CLIENT_ID) values (s_x_t_order.NEXTVAL, "&amp;AU394&amp;",  "&amp;AV394&amp;",  "&amp;AW394&amp;",  "&amp;AE394&amp;" );","")&amp;IF(LEN(AI394)&gt;0,"insert into x_mv_oebs_receipts_2(TMP_ID, INVOICE_EID, SUM, DT, DOC_DATE, COMISS_DATE, PAYMENT_NUMBER, SOURCE_TYPE) values (s_x_mv_oebs_receipts_2.NEXTVAL, '"&amp;K394&amp;"', "&amp;AI394&amp;", date'"&amp;AJ394&amp;"',date'"&amp;AJ394&amp;"', null, '"&amp;AK394&amp;"' ,'PAYCASH');","")&amp;
IF(((AP394&lt;&gt;AP393)* (AP395&lt;&gt;"null")=1),"insert into x_mv_ui_contract_apex (TMP_ID,CONTRACT_ID,CONTRACT_EID,DT,FINISH_DT,CLIENT_ID,AGENCY_ID) values (s_x_mv_ui_contract_apex.NEXTVAL, "&amp;C394&amp;", '"&amp;D394&amp;"',"&amp;IF((LEN(AM394)&gt;0),"date'"&amp;AM394&amp;"'","null")&amp;", "&amp;IF((LEN(AN394)&gt;0),"date'"&amp;AN394&amp;"'","null")&amp;","&amp;AP394&amp;","&amp;G394&amp;" );","")&amp;IF(AP394&lt;&gt;"null","insert into x_mv_contract_signed_attr (TMP_ID,CONTRACT_ID,COLLATERAL_ID,CODE,KEY_NUM,COLLATERAL_DT,VALUE_NUM) values (s_x_mv_contract_signed_attr.NEXTVAL, "&amp;C394&amp;", "&amp;AL394&amp;",'BRAND_CLIENTS' , "&amp;AE394&amp;", "&amp;IF((LEN(AM394)&gt;0),"date'"&amp;AM394&amp;"'","null")&amp;",  "&amp;AO394&amp;");","")&amp;IF(LEN(BA394)&gt;0,"insert into x_yt_ar_direct_domain_stats (ID,IS_GRAY,DOMAIN,IS_BLACKLIST,SERVICE_ID,COST,BILLING_EXPORT_ID,FROM_DT,TILL_DT,SERVICE_ORDER_ID) values(s_x_yt_ar_direct_domain_stats.NEXTVAL, "&amp;AY394&amp;", '"&amp;BD394&amp;"', "&amp;AZ394&amp;","&amp;AV394&amp;","&amp;BC394&amp;","&amp;AW394&amp;",  date'"&amp;BA394&amp;"',to_date('"&amp;BB394&amp;"'||' '||'23:59:59','YYYY-MM-DD HH24:MI:SS'),"&amp;AW394&amp;");","")&amp;IF(LEN(BE394)&gt;0,"insert into x_yt_fin_docs (ID, CONTRACT_EID, AGENCY_ID, FROM_DT, RECEIVE_DT) values (s_x_yt_fin_docs.NEXTVAL, '"&amp;D394&amp;"', "&amp;G394&amp;", date'"&amp;BE394&amp;"', date'"&amp;BF394&amp;"');","")&amp; IF(((LEN(BL394)&gt;0)*(LEN(BM394)&gt;0)=1), "insert into x_mv_contract_signed_attr_hist(TMP_ID,VALUE_DT,CODE,COLLATERAL_ID,CL_DT,CONTRACT2_ID) values(s_x_mv_contract_signed_attr_hist.NEXTVAL, date'"&amp;AN394&amp;"', 'CONSOLIDATION_FINISH_DT', "&amp;AL394&amp;",date'"&amp;AM394&amp;"',"&amp;C394&amp;");insert into x_mv_contract_signed_attr_hist(TMP_ID,VALUE_NUM,CODE,COLLATERAL_ID,CL_DT,CONTRACT2_ID,KEY_NUM) values(s_x_mv_contract_signed_attr_hist.NEXTVAL, "&amp;AO394&amp;", 'LINKED_REWARD_CONTRACTS', "&amp;AL394&amp;",date'"&amp;AM394&amp;"',"&amp;C394&amp;","&amp;BL394&amp;");","")&amp; IF(((LEN(BL394)&gt;0)*(LEN(BM394)=0)=1), "insert into x_mv_contract_signed_attr_hist(TMP_ID,VALUE_NUM,CODE,COLLATERAL_ID,CL_DT,CONTRACT2_ID,KEY_NUM) values(s_x_mv_contract_signed_attr_hist.NEXTVAL, "&amp;AO394&amp;", 'LINKED_REWARD_CONTRACTS', "&amp;AL394&amp;",date'"&amp;AM394&amp;"',"&amp;C394&amp;","&amp;BL394&amp;");","")&amp;IF(LEN(BM394)&gt;0, "insert into x_mv_contract_signed_attr_hist(TMP_ID,VALUE_NUM,CL_DT,CODE,COLLATERAL_ID,CONTRACT2_ID) values(s_x_mv_contract_signed_attr_hist.NEXTVAL,"&amp;BM394&amp;", date'"&amp;AM394&amp;"','REWARD_CONSOLIDATION_PERIOD', "&amp;AL394&amp;","&amp;C394&amp;");","")&amp;IF(LEN(BN394)&gt;0, "insert into x_mv_contract_signed_attr_hist(TMP_ID,VALUE_NUM,CL_DT,CODE,COLLATERAL_ID,CONTRACT2_ID) values(s_x_mv_contract_signed_attr_hist.NEXTVAL,"&amp;BN394&amp;", date'"&amp;AM394&amp;"','REWARD_CONSOLIDATION_TYPE', "&amp;AL394&amp;","&amp;C394&amp;");","")&amp;IF(LEN(BH394)&gt;0, "insert into x_yt_loyal_domains(TMP_ID,DOMAIN,PERIOD) values(s_x_yt_loyal_domains.NEXTVAL,'"&amp;BD394&amp;"', date'"&amp;BI394&amp;"');","")&amp;IF(LEN(BJ394)&gt;0, "insert into x_yt_new_domains(TMP_ID,DOMAIN,PERIOD) values(s_x_yt_new_domains.NEXTVAL,'"&amp;BD394&amp;"', date'"&amp;BK394&amp;"');","")</f>
        <v>insert into x_t_invoice (TMP_ID,ID,DT, CLIENT_ID,EXTERNAL_ID,CONTRACT_ID,TOTAL_SUM,CURRENCY,DISCOUNT_TYPE,COMMISSION_TYPE,TYPE,LOYAL_CLIENTS,NDS,NDS_PCT,PERSON_ID) values (s_x_t_invoice.NEXTVAL, 32110374, date'2020-01-01',21210000066,'Б-32110374-1',1210000066,180000,'RUR',7,7,'y_invoice',0,1,20, 77532110375);insert into x_t_person (TMP_ID,ID) values (s_x_t_person.NEXTVAL, 77532110375);insert into x_t_act_internal(TMP_ID,ID,DT,CLIENT_ID,INVOICE_ID,HIDDEN,AMOUNT,EXTERNAL_ID,PAYMENT_TERM_DT,IS_LOYAL,TYPE) values (s_x_t_act_internal.NEXTVAL, 4321103741,date'2020-01-03',21210000066, 32110374    ,1,  180000  ,'43211037411',null, 0,'generic');insert into x_t_act_trans(TMP_ID, ACT_ID, CONSUME_ID, AMOUNT, AMOUNT_NDS, AMOUNT_NSP, NETTING, COMMISSION_TYPE) values (s_x_t_act_trans.NEXTVAL, 4321103741,  5532110374, 180000, 30000,  0,null, 7);insert into x_t_consume (TMP_ID, ID, PARENT_ORDER_ID) values (s_x_t_consume.NEXTVAL, 5532110374,  9932110374);insert into x_t_order(TMP_ID, ID, SERVICE_ID, SERVICE_ORDER_ID, CLIENT_ID) values (s_x_t_order.NEXTVAL, 9932110374,  7,  7732110374,  532110375 );insert into x_mv_oebs_receipts_2(TMP_ID, INVOICE_EID, SUM, DT, DOC_DATE, COMISS_DATE, PAYMENT_NUMBER, SOURCE_TYPE) values (s_x_mv_oebs_receipts_2.NEXTVAL, 'Б-32110374-1', 180000, date'2020-01-31',date'2020-01-31', null, '888532110375' ,'PAYCASH');insert into x_yt_ar_direct_domain_stats (ID,IS_GRAY,DOMAIN,IS_BLACKLIST,SERVICE_ID,COST,BILLING_EXPORT_ID,FROM_DT,TILL_DT,SERVICE_ORDER_ID) values(s_x_yt_ar_direct_domain_stats.NEXTVAL, 0, 'a32110374', 0,7,3330000000,7732110374,  date'2020-01-01',to_date('2020-01-31'||' '||'23:59:59','YYYY-MM-DD HH24:MI:SS'),7732110374);</v>
      </c>
    </row>
    <row r="395" spans="1:73" s="195" customFormat="1" x14ac:dyDescent="0.35">
      <c r="A395" s="127">
        <v>66</v>
      </c>
      <c r="B395" s="178"/>
      <c r="C395" s="42" t="str">
        <f t="shared" si="422"/>
        <v>1210000066</v>
      </c>
      <c r="D395" s="42" t="str">
        <f t="shared" si="423"/>
        <v>1210000066/20</v>
      </c>
      <c r="E395" s="43" t="str">
        <f t="shared" si="424"/>
        <v>2020-01-01</v>
      </c>
      <c r="F395" s="43" t="str">
        <f t="shared" si="425"/>
        <v>2021-01-01</v>
      </c>
      <c r="G395" s="44" t="str">
        <f t="shared" si="426"/>
        <v>21210000066</v>
      </c>
      <c r="H395" s="45">
        <f t="shared" si="427"/>
        <v>2</v>
      </c>
      <c r="I395" s="179">
        <v>3</v>
      </c>
      <c r="J395" s="180">
        <f t="shared" si="451"/>
        <v>32110375</v>
      </c>
      <c r="K395" s="42" t="str">
        <f t="shared" si="428"/>
        <v>Б-32110375-1</v>
      </c>
      <c r="L395" s="43" t="str">
        <f t="shared" si="429"/>
        <v>2020-01-01</v>
      </c>
      <c r="M395" s="42" t="s">
        <v>87</v>
      </c>
      <c r="N395" s="181">
        <f t="shared" si="430"/>
        <v>180000.1</v>
      </c>
      <c r="O395" s="42" t="s">
        <v>88</v>
      </c>
      <c r="P395" s="179">
        <v>1</v>
      </c>
      <c r="Q395" s="42">
        <v>20</v>
      </c>
      <c r="R395" s="182">
        <f>S395</f>
        <v>7</v>
      </c>
      <c r="S395" s="182">
        <v>7</v>
      </c>
      <c r="T395" s="52" t="str">
        <f t="shared" si="431"/>
        <v>4321103751</v>
      </c>
      <c r="U395" s="183" t="str">
        <f t="shared" si="432"/>
        <v>43211037511</v>
      </c>
      <c r="V395" s="42">
        <v>1</v>
      </c>
      <c r="W395" s="43" t="str">
        <f t="shared" ca="1" si="433"/>
        <v>2020-01-04</v>
      </c>
      <c r="X395" s="2"/>
      <c r="Y395" s="185">
        <v>180000.1</v>
      </c>
      <c r="Z395" s="185">
        <f t="shared" si="434"/>
        <v>30000.016666666663</v>
      </c>
      <c r="AA395" s="42">
        <v>0</v>
      </c>
      <c r="AB395" s="186" t="s">
        <v>89</v>
      </c>
      <c r="AC395" s="185">
        <f t="shared" si="435"/>
        <v>180000.1</v>
      </c>
      <c r="AD395" s="45">
        <v>0</v>
      </c>
      <c r="AE395" s="52">
        <f t="shared" si="452"/>
        <v>532110376</v>
      </c>
      <c r="AF395" s="187">
        <f t="shared" si="436"/>
        <v>150000.08333333334</v>
      </c>
      <c r="AG395" s="188" t="s">
        <v>260</v>
      </c>
      <c r="AH395" s="58">
        <f t="shared" si="437"/>
        <v>150000.08333333334</v>
      </c>
      <c r="AI395" s="60">
        <f>Y395</f>
        <v>180000.1</v>
      </c>
      <c r="AJ395" s="49" t="str">
        <f t="shared" si="439"/>
        <v>2020-01-31</v>
      </c>
      <c r="AK395" s="189" t="str">
        <f t="shared" si="440"/>
        <v>888532110376</v>
      </c>
      <c r="AL395" s="45" t="str">
        <f t="shared" si="441"/>
        <v>12100000661</v>
      </c>
      <c r="AM395" s="190"/>
      <c r="AN395" s="190"/>
      <c r="AO395" s="45" t="s">
        <v>89</v>
      </c>
      <c r="AP395" s="56" t="s">
        <v>89</v>
      </c>
      <c r="AQ395" s="45"/>
      <c r="AR395" s="45"/>
      <c r="AS395" s="191" t="str">
        <f t="shared" si="442"/>
        <v>888532110376</v>
      </c>
      <c r="AT395" s="189" t="str">
        <f t="shared" si="443"/>
        <v>5532110375</v>
      </c>
      <c r="AU395" s="183" t="str">
        <f t="shared" si="444"/>
        <v>9932110375</v>
      </c>
      <c r="AV395" s="183">
        <f t="shared" si="445"/>
        <v>7</v>
      </c>
      <c r="AW395" s="183" t="str">
        <f t="shared" si="446"/>
        <v>7732110375</v>
      </c>
      <c r="AX395" s="183" t="str">
        <f t="shared" si="447"/>
        <v>77532110376</v>
      </c>
      <c r="AY395" s="183">
        <v>0</v>
      </c>
      <c r="AZ395" s="183">
        <v>0</v>
      </c>
      <c r="BA395" s="43" t="str">
        <f t="shared" si="448"/>
        <v>2020-01-01</v>
      </c>
      <c r="BB395" s="43" t="str">
        <f t="shared" si="449"/>
        <v>2020-01-31</v>
      </c>
      <c r="BC395" s="192" t="s">
        <v>90</v>
      </c>
      <c r="BD395" s="44" t="str">
        <f t="shared" si="450"/>
        <v>a32110375</v>
      </c>
      <c r="BE395" s="189"/>
      <c r="BF395" s="189"/>
      <c r="BG395" s="186"/>
      <c r="BH395" s="149"/>
      <c r="BI395" s="149"/>
      <c r="BJ395" s="149"/>
      <c r="BK395" s="149"/>
      <c r="BL395" s="149"/>
      <c r="BM395" s="149"/>
      <c r="BN395" s="149"/>
      <c r="BO395" s="243"/>
      <c r="BR395" s="373" t="s">
        <v>260</v>
      </c>
      <c r="BU395" s="357" t="str">
        <f t="shared" ca="1" si="421"/>
        <v>insert into x_t_invoice (TMP_ID,ID,DT, CLIENT_ID,EXTERNAL_ID,CONTRACT_ID,TOTAL_SUM,CURRENCY,DISCOUNT_TYPE,COMMISSION_TYPE,TYPE,LOYAL_CLIENTS,NDS,NDS_PCT,PERSON_ID) values (s_x_t_invoice.NEXTVAL, 32110375, date'2020-01-01',21210000066,'Б-32110375-1',1210000066,180000.1,'RUR',7,7,'y_invoice',0,1,20, 77532110376);insert into x_t_person (TMP_ID,ID) values (s_x_t_person.NEXTVAL, 77532110376);insert into x_t_act_internal(TMP_ID,ID,DT,CLIENT_ID,INVOICE_ID,HIDDEN,AMOUNT,EXTERNAL_ID,PAYMENT_TERM_DT,IS_LOYAL,TYPE) values (s_x_t_act_internal.NEXTVAL, 4321103751,date'2020-01-04',21210000066, 32110375    ,1,  180000.1  ,'43211037511',null, 0,'generic');insert into x_t_act_trans(TMP_ID, ACT_ID, CONSUME_ID, AMOUNT, AMOUNT_NDS, AMOUNT_NSP, NETTING, COMMISSION_TYPE) values (s_x_t_act_trans.NEXTVAL, 4321103751,  5532110375, 180000.1, 30000.0166666667,  0,null, 7);insert into x_t_consume (TMP_ID, ID, PARENT_ORDER_ID) values (s_x_t_consume.NEXTVAL, 5532110375,  9932110375);insert into x_t_order(TMP_ID, ID, SERVICE_ID, SERVICE_ORDER_ID, CLIENT_ID) values (s_x_t_order.NEXTVAL, 9932110375,  7,  7732110375,  532110376 );insert into x_mv_oebs_receipts_2(TMP_ID, INVOICE_EID, SUM, DT, DOC_DATE, COMISS_DATE, PAYMENT_NUMBER, SOURCE_TYPE) values (s_x_mv_oebs_receipts_2.NEXTVAL, 'Б-32110375-1', 180000.1, date'2020-01-31',date'2020-01-31', null, '888532110376' ,'PAYCASH');insert into x_yt_ar_direct_domain_stats (ID,IS_GRAY,DOMAIN,IS_BLACKLIST,SERVICE_ID,COST,BILLING_EXPORT_ID,FROM_DT,TILL_DT,SERVICE_ORDER_ID) values(s_x_yt_ar_direct_domain_stats.NEXTVAL, 0, 'a32110375', 0,7,3330000000,7732110375,  date'2020-01-01',to_date('2020-01-31'||' '||'23:59:59','YYYY-MM-DD HH24:MI:SS'),7732110375);</v>
      </c>
    </row>
    <row r="396" spans="1:73" s="195" customFormat="1" x14ac:dyDescent="0.35">
      <c r="A396" s="127">
        <v>66</v>
      </c>
      <c r="B396" s="178"/>
      <c r="C396" s="42" t="str">
        <f t="shared" si="422"/>
        <v>1210000066</v>
      </c>
      <c r="D396" s="42" t="str">
        <f t="shared" si="423"/>
        <v>1210000066/20</v>
      </c>
      <c r="E396" s="43" t="str">
        <f t="shared" si="424"/>
        <v>2020-01-01</v>
      </c>
      <c r="F396" s="43" t="str">
        <f t="shared" si="425"/>
        <v>2021-01-01</v>
      </c>
      <c r="G396" s="44" t="str">
        <f t="shared" si="426"/>
        <v>21210000066</v>
      </c>
      <c r="H396" s="45">
        <f t="shared" si="427"/>
        <v>2</v>
      </c>
      <c r="I396" s="179">
        <v>3</v>
      </c>
      <c r="J396" s="180">
        <f t="shared" si="451"/>
        <v>32110376</v>
      </c>
      <c r="K396" s="42" t="str">
        <f t="shared" si="428"/>
        <v>Б-32110376-1</v>
      </c>
      <c r="L396" s="43" t="str">
        <f t="shared" si="429"/>
        <v>2020-01-01</v>
      </c>
      <c r="M396" s="42" t="s">
        <v>87</v>
      </c>
      <c r="N396" s="181">
        <f t="shared" si="430"/>
        <v>1200000</v>
      </c>
      <c r="O396" s="42" t="s">
        <v>88</v>
      </c>
      <c r="P396" s="179">
        <v>1</v>
      </c>
      <c r="Q396" s="42">
        <v>20</v>
      </c>
      <c r="R396" s="182">
        <f>S396</f>
        <v>7</v>
      </c>
      <c r="S396" s="182">
        <v>7</v>
      </c>
      <c r="T396" s="52" t="str">
        <f t="shared" si="431"/>
        <v>4321103761</v>
      </c>
      <c r="U396" s="183" t="str">
        <f t="shared" si="432"/>
        <v>43211037611</v>
      </c>
      <c r="V396" s="42">
        <v>1</v>
      </c>
      <c r="W396" s="43" t="str">
        <f t="shared" ca="1" si="433"/>
        <v>2020-01-02</v>
      </c>
      <c r="X396" s="2"/>
      <c r="Y396" s="185">
        <v>1200000</v>
      </c>
      <c r="Z396" s="185">
        <f t="shared" si="434"/>
        <v>200000</v>
      </c>
      <c r="AA396" s="42">
        <v>0</v>
      </c>
      <c r="AB396" s="186" t="s">
        <v>89</v>
      </c>
      <c r="AC396" s="185">
        <f t="shared" si="435"/>
        <v>1200000</v>
      </c>
      <c r="AD396" s="45">
        <v>0</v>
      </c>
      <c r="AE396" s="52">
        <f t="shared" si="452"/>
        <v>532110377</v>
      </c>
      <c r="AF396" s="187">
        <f t="shared" si="436"/>
        <v>1000000</v>
      </c>
      <c r="AG396" s="188" t="s">
        <v>260</v>
      </c>
      <c r="AH396" s="58">
        <f t="shared" si="437"/>
        <v>1000000</v>
      </c>
      <c r="AI396" s="60">
        <f t="shared" ref="AI396:AI400" si="453">Y396</f>
        <v>1200000</v>
      </c>
      <c r="AJ396" s="49" t="str">
        <f t="shared" si="439"/>
        <v>2020-01-31</v>
      </c>
      <c r="AK396" s="189" t="str">
        <f t="shared" si="440"/>
        <v>888532110377</v>
      </c>
      <c r="AL396" s="45" t="str">
        <f t="shared" si="441"/>
        <v>12100000661</v>
      </c>
      <c r="AM396" s="190"/>
      <c r="AN396" s="190"/>
      <c r="AO396" s="45" t="s">
        <v>89</v>
      </c>
      <c r="AP396" s="56" t="s">
        <v>89</v>
      </c>
      <c r="AQ396" s="45"/>
      <c r="AR396" s="45"/>
      <c r="AS396" s="191" t="str">
        <f t="shared" si="442"/>
        <v>888532110377</v>
      </c>
      <c r="AT396" s="189" t="str">
        <f t="shared" si="443"/>
        <v>5532110376</v>
      </c>
      <c r="AU396" s="183" t="str">
        <f t="shared" si="444"/>
        <v>9932110376</v>
      </c>
      <c r="AV396" s="183">
        <f t="shared" si="445"/>
        <v>7</v>
      </c>
      <c r="AW396" s="183" t="str">
        <f t="shared" si="446"/>
        <v>7732110376</v>
      </c>
      <c r="AX396" s="183" t="str">
        <f t="shared" si="447"/>
        <v>77532110377</v>
      </c>
      <c r="AY396" s="366">
        <v>1</v>
      </c>
      <c r="AZ396" s="183">
        <v>0</v>
      </c>
      <c r="BA396" s="43" t="str">
        <f t="shared" si="448"/>
        <v>2020-01-01</v>
      </c>
      <c r="BB396" s="43" t="str">
        <f t="shared" si="449"/>
        <v>2020-01-31</v>
      </c>
      <c r="BC396" s="192" t="s">
        <v>90</v>
      </c>
      <c r="BD396" s="44" t="str">
        <f t="shared" si="450"/>
        <v>a32110376</v>
      </c>
      <c r="BE396" s="189"/>
      <c r="BF396" s="189"/>
      <c r="BG396" s="186"/>
      <c r="BH396" s="149"/>
      <c r="BI396" s="149"/>
      <c r="BJ396" s="149"/>
      <c r="BK396" s="149"/>
      <c r="BL396" s="149"/>
      <c r="BM396" s="149"/>
      <c r="BN396" s="149"/>
      <c r="BQ396" s="196"/>
      <c r="BR396" s="373" t="s">
        <v>260</v>
      </c>
      <c r="BS396" s="196"/>
      <c r="BT396" s="197"/>
      <c r="BU396" s="357" t="str">
        <f t="shared" ca="1" si="421"/>
        <v>insert into x_t_invoice (TMP_ID,ID,DT, CLIENT_ID,EXTERNAL_ID,CONTRACT_ID,TOTAL_SUM,CURRENCY,DISCOUNT_TYPE,COMMISSION_TYPE,TYPE,LOYAL_CLIENTS,NDS,NDS_PCT,PERSON_ID) values (s_x_t_invoice.NEXTVAL, 32110376, date'2020-01-01',21210000066,'Б-32110376-1',1210000066,1200000,'RUR',7,7,'y_invoice',0,1,20, 77532110377);insert into x_t_person (TMP_ID,ID) values (s_x_t_person.NEXTVAL, 77532110377);insert into x_t_act_internal(TMP_ID,ID,DT,CLIENT_ID,INVOICE_ID,HIDDEN,AMOUNT,EXTERNAL_ID,PAYMENT_TERM_DT,IS_LOYAL,TYPE) values (s_x_t_act_internal.NEXTVAL, 4321103761,date'2020-01-02',21210000066, 32110376    ,1,  1200000  ,'43211037611',null, 0,'generic');insert into x_t_act_trans(TMP_ID, ACT_ID, CONSUME_ID, AMOUNT, AMOUNT_NDS, AMOUNT_NSP, NETTING, COMMISSION_TYPE) values (s_x_t_act_trans.NEXTVAL, 4321103761,  5532110376, 1200000, 200000,  0,null, 7);insert into x_t_consume (TMP_ID, ID, PARENT_ORDER_ID) values (s_x_t_consume.NEXTVAL, 5532110376,  9932110376);insert into x_t_order(TMP_ID, ID, SERVICE_ID, SERVICE_ORDER_ID, CLIENT_ID) values (s_x_t_order.NEXTVAL, 9932110376,  7,  7732110376,  532110377 );insert into x_mv_oebs_receipts_2(TMP_ID, INVOICE_EID, SUM, DT, DOC_DATE, COMISS_DATE, PAYMENT_NUMBER, SOURCE_TYPE) values (s_x_mv_oebs_receipts_2.NEXTVAL, 'Б-32110376-1', 1200000, date'2020-01-31',date'2020-01-31', null, '888532110377' ,'PAYCASH');insert into x_yt_ar_direct_domain_stats (ID,IS_GRAY,DOMAIN,IS_BLACKLIST,SERVICE_ID,COST,BILLING_EXPORT_ID,FROM_DT,TILL_DT,SERVICE_ORDER_ID) values(s_x_yt_ar_direct_domain_stats.NEXTVAL, 1, 'a32110376', 0,7,3330000000,7732110376,  date'2020-01-01',to_date('2020-01-31'||' '||'23:59:59','YYYY-MM-DD HH24:MI:SS'),7732110376);</v>
      </c>
    </row>
    <row r="397" spans="1:73" s="195" customFormat="1" ht="15" thickBot="1" x14ac:dyDescent="0.4">
      <c r="A397" s="127">
        <v>66</v>
      </c>
      <c r="B397" s="178"/>
      <c r="C397" s="42" t="str">
        <f t="shared" si="422"/>
        <v>1210000066</v>
      </c>
      <c r="D397" s="42" t="str">
        <f t="shared" si="423"/>
        <v>1210000066/20</v>
      </c>
      <c r="E397" s="43" t="str">
        <f t="shared" si="424"/>
        <v>2020-01-01</v>
      </c>
      <c r="F397" s="43" t="str">
        <f t="shared" si="425"/>
        <v>2021-01-01</v>
      </c>
      <c r="G397" s="44" t="str">
        <f t="shared" si="426"/>
        <v>21210000066</v>
      </c>
      <c r="H397" s="45">
        <f t="shared" si="427"/>
        <v>2</v>
      </c>
      <c r="I397" s="179">
        <v>3</v>
      </c>
      <c r="J397" s="180">
        <f t="shared" si="451"/>
        <v>32110377</v>
      </c>
      <c r="K397" s="42" t="str">
        <f t="shared" si="428"/>
        <v>Б-32110377-1</v>
      </c>
      <c r="L397" s="43" t="str">
        <f t="shared" si="429"/>
        <v>2020-01-01</v>
      </c>
      <c r="M397" s="42" t="s">
        <v>87</v>
      </c>
      <c r="N397" s="181">
        <f t="shared" si="430"/>
        <v>1200000</v>
      </c>
      <c r="O397" s="42" t="s">
        <v>88</v>
      </c>
      <c r="P397" s="179">
        <v>1</v>
      </c>
      <c r="Q397" s="42">
        <v>20</v>
      </c>
      <c r="R397" s="182">
        <f>S397</f>
        <v>7</v>
      </c>
      <c r="S397" s="182">
        <v>7</v>
      </c>
      <c r="T397" s="52" t="str">
        <f t="shared" si="431"/>
        <v>4321103771</v>
      </c>
      <c r="U397" s="183" t="str">
        <f t="shared" si="432"/>
        <v>43211037711</v>
      </c>
      <c r="V397" s="42">
        <v>1</v>
      </c>
      <c r="W397" s="43" t="str">
        <f t="shared" ca="1" si="433"/>
        <v>2020-01-06</v>
      </c>
      <c r="X397" s="2"/>
      <c r="Y397" s="185">
        <v>1200000</v>
      </c>
      <c r="Z397" s="185">
        <f t="shared" si="434"/>
        <v>200000</v>
      </c>
      <c r="AA397" s="42">
        <v>0</v>
      </c>
      <c r="AB397" s="186" t="s">
        <v>89</v>
      </c>
      <c r="AC397" s="185">
        <f t="shared" si="435"/>
        <v>1200000</v>
      </c>
      <c r="AD397" s="45">
        <v>0</v>
      </c>
      <c r="AE397" s="52">
        <f t="shared" si="452"/>
        <v>532110378</v>
      </c>
      <c r="AF397" s="187">
        <f t="shared" si="436"/>
        <v>1000000</v>
      </c>
      <c r="AG397" s="188" t="s">
        <v>261</v>
      </c>
      <c r="AH397" s="58">
        <f t="shared" si="437"/>
        <v>1000000</v>
      </c>
      <c r="AI397" s="60">
        <f t="shared" si="453"/>
        <v>1200000</v>
      </c>
      <c r="AJ397" s="49" t="str">
        <f t="shared" si="439"/>
        <v>2020-01-31</v>
      </c>
      <c r="AK397" s="189" t="str">
        <f t="shared" si="440"/>
        <v>888532110378</v>
      </c>
      <c r="AL397" s="45" t="str">
        <f t="shared" si="441"/>
        <v>12100000661</v>
      </c>
      <c r="AM397" s="190"/>
      <c r="AN397" s="190"/>
      <c r="AO397" s="45" t="s">
        <v>89</v>
      </c>
      <c r="AP397" s="56" t="s">
        <v>89</v>
      </c>
      <c r="AQ397" s="45"/>
      <c r="AR397" s="45"/>
      <c r="AS397" s="191" t="str">
        <f t="shared" si="442"/>
        <v>888532110378</v>
      </c>
      <c r="AT397" s="189" t="str">
        <f t="shared" si="443"/>
        <v>5532110377</v>
      </c>
      <c r="AU397" s="183" t="str">
        <f t="shared" si="444"/>
        <v>9932110377</v>
      </c>
      <c r="AV397" s="183">
        <f t="shared" si="445"/>
        <v>7</v>
      </c>
      <c r="AW397" s="183" t="str">
        <f t="shared" si="446"/>
        <v>7732110377</v>
      </c>
      <c r="AX397" s="183" t="str">
        <f t="shared" si="447"/>
        <v>77532110378</v>
      </c>
      <c r="AY397" s="366">
        <v>1</v>
      </c>
      <c r="AZ397" s="366">
        <v>1</v>
      </c>
      <c r="BA397" s="43" t="str">
        <f t="shared" si="448"/>
        <v>2020-01-01</v>
      </c>
      <c r="BB397" s="43" t="str">
        <f t="shared" si="449"/>
        <v>2020-01-31</v>
      </c>
      <c r="BC397" s="192" t="s">
        <v>90</v>
      </c>
      <c r="BD397" s="44" t="str">
        <f t="shared" si="450"/>
        <v>a32110377</v>
      </c>
      <c r="BE397" s="189"/>
      <c r="BF397" s="189"/>
      <c r="BG397" s="186"/>
      <c r="BH397" s="174"/>
      <c r="BI397" s="174"/>
      <c r="BJ397" s="174"/>
      <c r="BK397" s="174"/>
      <c r="BL397" s="149"/>
      <c r="BM397" s="149"/>
      <c r="BN397" s="149"/>
      <c r="BO397" s="247"/>
      <c r="BQ397" s="194"/>
      <c r="BR397" s="373" t="s">
        <v>261</v>
      </c>
      <c r="BS397" s="194"/>
      <c r="BT397" s="197"/>
      <c r="BU397" s="357" t="str">
        <f t="shared" ca="1" si="421"/>
        <v>insert into x_t_invoice (TMP_ID,ID,DT, CLIENT_ID,EXTERNAL_ID,CONTRACT_ID,TOTAL_SUM,CURRENCY,DISCOUNT_TYPE,COMMISSION_TYPE,TYPE,LOYAL_CLIENTS,NDS,NDS_PCT,PERSON_ID) values (s_x_t_invoice.NEXTVAL, 32110377, date'2020-01-01',21210000066,'Б-32110377-1',1210000066,1200000,'RUR',7,7,'y_invoice',0,1,20, 77532110378);insert into x_t_person (TMP_ID,ID) values (s_x_t_person.NEXTVAL, 77532110378);insert into x_t_act_internal(TMP_ID,ID,DT,CLIENT_ID,INVOICE_ID,HIDDEN,AMOUNT,EXTERNAL_ID,PAYMENT_TERM_DT,IS_LOYAL,TYPE) values (s_x_t_act_internal.NEXTVAL, 4321103771,date'2020-01-06',21210000066, 32110377    ,1,  1200000  ,'43211037711',null, 0,'generic');insert into x_t_act_trans(TMP_ID, ACT_ID, CONSUME_ID, AMOUNT, AMOUNT_NDS, AMOUNT_NSP, NETTING, COMMISSION_TYPE) values (s_x_t_act_trans.NEXTVAL, 4321103771,  5532110377, 1200000, 200000,  0,null, 7);insert into x_t_consume (TMP_ID, ID, PARENT_ORDER_ID) values (s_x_t_consume.NEXTVAL, 5532110377,  9932110377);insert into x_t_order(TMP_ID, ID, SERVICE_ID, SERVICE_ORDER_ID, CLIENT_ID) values (s_x_t_order.NEXTVAL, 9932110377,  7,  7732110377,  532110378 );insert into x_mv_oebs_receipts_2(TMP_ID, INVOICE_EID, SUM, DT, DOC_DATE, COMISS_DATE, PAYMENT_NUMBER, SOURCE_TYPE) values (s_x_mv_oebs_receipts_2.NEXTVAL, 'Б-32110377-1', 1200000, date'2020-01-31',date'2020-01-31', null, '888532110378' ,'PAYCASH');insert into x_yt_ar_direct_domain_stats (ID,IS_GRAY,DOMAIN,IS_BLACKLIST,SERVICE_ID,COST,BILLING_EXPORT_ID,FROM_DT,TILL_DT,SERVICE_ORDER_ID) values(s_x_yt_ar_direct_domain_stats.NEXTVAL, 1, 'a32110377', 1,7,3330000000,7732110377,  date'2020-01-01',to_date('2020-01-31'||' '||'23:59:59','YYYY-MM-DD HH24:MI:SS'),7732110377);</v>
      </c>
    </row>
    <row r="398" spans="1:73" s="215" customFormat="1" ht="15" thickBot="1" x14ac:dyDescent="0.4">
      <c r="A398" s="127">
        <v>66</v>
      </c>
      <c r="B398" s="199"/>
      <c r="C398" s="76" t="str">
        <f t="shared" si="422"/>
        <v>1210000066</v>
      </c>
      <c r="D398" s="76" t="str">
        <f t="shared" si="423"/>
        <v>1210000066/20</v>
      </c>
      <c r="E398" s="77" t="str">
        <f t="shared" si="424"/>
        <v>2020-01-01</v>
      </c>
      <c r="F398" s="77" t="str">
        <f t="shared" si="425"/>
        <v>2021-01-01</v>
      </c>
      <c r="G398" s="78" t="str">
        <f t="shared" si="426"/>
        <v>21210000066</v>
      </c>
      <c r="H398" s="79">
        <f t="shared" si="427"/>
        <v>2</v>
      </c>
      <c r="I398" s="200">
        <v>3</v>
      </c>
      <c r="J398" s="180">
        <f t="shared" si="451"/>
        <v>32110378</v>
      </c>
      <c r="K398" s="76" t="str">
        <f t="shared" si="428"/>
        <v>Б-32110378-1</v>
      </c>
      <c r="L398" s="77" t="str">
        <f t="shared" si="429"/>
        <v>2020-01-01</v>
      </c>
      <c r="M398" s="76" t="s">
        <v>87</v>
      </c>
      <c r="N398" s="202">
        <f t="shared" si="430"/>
        <v>36000</v>
      </c>
      <c r="O398" s="76" t="s">
        <v>88</v>
      </c>
      <c r="P398" s="200">
        <v>1</v>
      </c>
      <c r="Q398" s="76">
        <v>20</v>
      </c>
      <c r="R398" s="201">
        <v>37</v>
      </c>
      <c r="S398" s="201">
        <v>37</v>
      </c>
      <c r="T398" s="81" t="str">
        <f t="shared" si="431"/>
        <v>4321103781</v>
      </c>
      <c r="U398" s="203" t="str">
        <f t="shared" si="432"/>
        <v>43211037811</v>
      </c>
      <c r="V398" s="76">
        <v>1</v>
      </c>
      <c r="W398" s="77" t="str">
        <f t="shared" ca="1" si="433"/>
        <v>2020-01-09</v>
      </c>
      <c r="X398" s="218"/>
      <c r="Y398" s="205">
        <v>36000</v>
      </c>
      <c r="Z398" s="205">
        <f t="shared" si="434"/>
        <v>6000</v>
      </c>
      <c r="AA398" s="76">
        <v>0</v>
      </c>
      <c r="AB398" s="206" t="s">
        <v>89</v>
      </c>
      <c r="AC398" s="205">
        <f t="shared" si="435"/>
        <v>36000</v>
      </c>
      <c r="AD398" s="79">
        <v>0</v>
      </c>
      <c r="AE398" s="52">
        <f t="shared" si="452"/>
        <v>532110379</v>
      </c>
      <c r="AF398" s="207">
        <f t="shared" si="436"/>
        <v>30000</v>
      </c>
      <c r="AG398" s="208"/>
      <c r="AH398" s="91">
        <f t="shared" si="437"/>
        <v>30000</v>
      </c>
      <c r="AI398" s="93">
        <f t="shared" si="453"/>
        <v>36000</v>
      </c>
      <c r="AJ398" s="83" t="str">
        <f t="shared" si="439"/>
        <v>2020-01-31</v>
      </c>
      <c r="AK398" s="209" t="str">
        <f t="shared" si="440"/>
        <v>888532110379</v>
      </c>
      <c r="AL398" s="79" t="str">
        <f t="shared" si="441"/>
        <v>12100000661</v>
      </c>
      <c r="AM398" s="210"/>
      <c r="AN398" s="210"/>
      <c r="AO398" s="79" t="s">
        <v>89</v>
      </c>
      <c r="AP398" s="79" t="s">
        <v>89</v>
      </c>
      <c r="AQ398" s="79"/>
      <c r="AR398" s="79"/>
      <c r="AS398" s="211" t="str">
        <f t="shared" si="442"/>
        <v>888532110379</v>
      </c>
      <c r="AT398" s="209" t="str">
        <f t="shared" si="443"/>
        <v>5532110378</v>
      </c>
      <c r="AU398" s="203" t="str">
        <f t="shared" si="444"/>
        <v>9932110378</v>
      </c>
      <c r="AV398" s="203">
        <f t="shared" si="445"/>
        <v>37</v>
      </c>
      <c r="AW398" s="203" t="str">
        <f t="shared" si="446"/>
        <v>7732110378</v>
      </c>
      <c r="AX398" s="203" t="str">
        <f t="shared" si="447"/>
        <v>77532110379</v>
      </c>
      <c r="AY398" s="203">
        <v>0</v>
      </c>
      <c r="AZ398" s="203">
        <v>0</v>
      </c>
      <c r="BA398" s="77" t="str">
        <f t="shared" si="448"/>
        <v>2020-01-01</v>
      </c>
      <c r="BB398" s="77" t="str">
        <f t="shared" si="449"/>
        <v>2020-01-31</v>
      </c>
      <c r="BC398" s="212" t="s">
        <v>90</v>
      </c>
      <c r="BD398" s="78" t="str">
        <f t="shared" si="450"/>
        <v>a32110378</v>
      </c>
      <c r="BE398" s="209"/>
      <c r="BF398" s="209"/>
      <c r="BG398" s="206"/>
      <c r="BH398" s="174"/>
      <c r="BI398" s="174"/>
      <c r="BJ398" s="174"/>
      <c r="BK398" s="174"/>
      <c r="BL398" s="174"/>
      <c r="BM398" s="174"/>
      <c r="BN398" s="174"/>
      <c r="BO398" s="213"/>
      <c r="BQ398" s="214"/>
      <c r="BR398" s="374"/>
      <c r="BS398" s="214"/>
      <c r="BU398" s="357" t="str">
        <f t="shared" ca="1" si="421"/>
        <v>insert into x_t_invoice (TMP_ID,ID,DT, CLIENT_ID,EXTERNAL_ID,CONTRACT_ID,TOTAL_SUM,CURRENCY,DISCOUNT_TYPE,COMMISSION_TYPE,TYPE,LOYAL_CLIENTS,NDS,NDS_PCT,PERSON_ID) values (s_x_t_invoice.NEXTVAL, 32110378, date'2020-01-01',21210000066,'Б-32110378-1',1210000066,36000,'RUR',37,37,'y_invoice',0,1,20, 77532110379);insert into x_t_person (TMP_ID,ID) values (s_x_t_person.NEXTVAL, 77532110379);insert into x_t_act_internal(TMP_ID,ID,DT,CLIENT_ID,INVOICE_ID,HIDDEN,AMOUNT,EXTERNAL_ID,PAYMENT_TERM_DT,IS_LOYAL,TYPE) values (s_x_t_act_internal.NEXTVAL, 4321103781,date'2020-01-09',21210000066, 32110378    ,1,  36000  ,'43211037811',null, 0,'generic');insert into x_t_act_trans(TMP_ID, ACT_ID, CONSUME_ID, AMOUNT, AMOUNT_NDS, AMOUNT_NSP, NETTING, COMMISSION_TYPE) values (s_x_t_act_trans.NEXTVAL, 4321103781,  5532110378, 36000, 6000,  0,null, 37);insert into x_t_consume (TMP_ID, ID, PARENT_ORDER_ID) values (s_x_t_consume.NEXTVAL, 5532110378,  9932110378);insert into x_t_order(TMP_ID, ID, SERVICE_ID, SERVICE_ORDER_ID, CLIENT_ID) values (s_x_t_order.NEXTVAL, 9932110378,  37,  7732110378,  532110379 );insert into x_mv_oebs_receipts_2(TMP_ID, INVOICE_EID, SUM, DT, DOC_DATE, COMISS_DATE, PAYMENT_NUMBER, SOURCE_TYPE) values (s_x_mv_oebs_receipts_2.NEXTVAL, 'Б-32110378-1', 36000, date'2020-01-31',date'2020-01-31', null, '888532110379' ,'PAYCASH');insert into x_yt_ar_direct_domain_stats (ID,IS_GRAY,DOMAIN,IS_BLACKLIST,SERVICE_ID,COST,BILLING_EXPORT_ID,FROM_DT,TILL_DT,SERVICE_ORDER_ID) values(s_x_yt_ar_direct_domain_stats.NEXTVAL, 0, 'a32110378', 0,37,3330000000,7732110378,  date'2020-01-01',to_date('2020-01-31'||' '||'23:59:59','YYYY-MM-DD HH24:MI:SS'),7732110378);</v>
      </c>
    </row>
    <row r="399" spans="1:73" s="195" customFormat="1" ht="15.5" customHeight="1" x14ac:dyDescent="0.35">
      <c r="A399" s="127">
        <v>67</v>
      </c>
      <c r="B399" s="178"/>
      <c r="C399" s="42" t="str">
        <f t="shared" ref="C399:C410" si="454">$H$2&amp;$C$2&amp;$D$2&amp;"00000"&amp;A399</f>
        <v>1210000067</v>
      </c>
      <c r="D399" s="42" t="str">
        <f t="shared" ref="D399:D410" si="455">C399&amp;"/"&amp;MID(YEAR($F$2),3,2)</f>
        <v>1210000067/20</v>
      </c>
      <c r="E399" s="43" t="str">
        <f t="shared" si="424"/>
        <v>2020-01-01</v>
      </c>
      <c r="F399" s="43" t="str">
        <f t="shared" si="425"/>
        <v>2021-01-01</v>
      </c>
      <c r="G399" s="44" t="str">
        <f t="shared" ref="G399:G410" si="456">$I$2&amp;C399</f>
        <v>21210000067</v>
      </c>
      <c r="H399" s="45">
        <f t="shared" si="427"/>
        <v>2</v>
      </c>
      <c r="I399" s="179">
        <v>3</v>
      </c>
      <c r="J399" s="102">
        <f t="shared" si="451"/>
        <v>32110379</v>
      </c>
      <c r="K399" s="42" t="str">
        <f t="shared" ref="K399:K410" si="457">"Б-"&amp;J399&amp;"-1"</f>
        <v>Б-32110379-1</v>
      </c>
      <c r="L399" s="43" t="str">
        <f t="shared" si="429"/>
        <v>2020-01-01</v>
      </c>
      <c r="M399" s="42" t="s">
        <v>87</v>
      </c>
      <c r="N399" s="181">
        <f t="shared" ref="N399:N410" si="458">Y399</f>
        <v>1200000.1000000001</v>
      </c>
      <c r="O399" s="42" t="s">
        <v>88</v>
      </c>
      <c r="P399" s="179">
        <v>1</v>
      </c>
      <c r="Q399" s="42">
        <v>20</v>
      </c>
      <c r="R399" s="182">
        <f>S399</f>
        <v>7</v>
      </c>
      <c r="S399" s="182">
        <v>7</v>
      </c>
      <c r="T399" s="104" t="str">
        <f t="shared" ref="T399:T410" si="459">$K$2&amp;J399&amp;"1"</f>
        <v>4321103791</v>
      </c>
      <c r="U399" s="183" t="str">
        <f t="shared" ref="U399:U410" si="460">T399&amp;1</f>
        <v>43211037911</v>
      </c>
      <c r="V399" s="42">
        <v>1</v>
      </c>
      <c r="W399" s="43" t="str">
        <f t="shared" ca="1" si="433"/>
        <v>2020-01-05</v>
      </c>
      <c r="X399" s="2"/>
      <c r="Y399" s="185">
        <v>1200000.1000000001</v>
      </c>
      <c r="Z399" s="185">
        <f t="shared" ref="Z399:Z410" si="461">Y399-(Y399/1.2)</f>
        <v>200000.0166666666</v>
      </c>
      <c r="AA399" s="42">
        <v>0</v>
      </c>
      <c r="AB399" s="186" t="s">
        <v>89</v>
      </c>
      <c r="AC399" s="185">
        <f t="shared" ref="AC399:AC410" si="462">N399</f>
        <v>1200000.1000000001</v>
      </c>
      <c r="AD399" s="45">
        <v>0</v>
      </c>
      <c r="AE399" s="52">
        <f t="shared" si="452"/>
        <v>532110380</v>
      </c>
      <c r="AF399" s="187">
        <f t="shared" ref="AF399:AF410" si="463">Y399-Z399</f>
        <v>1000000.0833333335</v>
      </c>
      <c r="AG399" s="188" t="s">
        <v>258</v>
      </c>
      <c r="AH399" s="58">
        <f t="shared" ref="AH399:AH410" si="464">AI399/(1+Q399/100)</f>
        <v>1000000.0833333335</v>
      </c>
      <c r="AI399" s="60">
        <f t="shared" si="453"/>
        <v>1200000.1000000001</v>
      </c>
      <c r="AJ399" s="49" t="str">
        <f t="shared" si="439"/>
        <v>2020-01-31</v>
      </c>
      <c r="AK399" s="189" t="str">
        <f t="shared" ref="AK399:AK410" si="465">"888"&amp;AE399</f>
        <v>888532110380</v>
      </c>
      <c r="AL399" s="45" t="str">
        <f t="shared" ref="AL399:AL410" si="466">C399&amp;1</f>
        <v>12100000671</v>
      </c>
      <c r="AM399" s="190"/>
      <c r="AN399" s="190"/>
      <c r="AO399" s="45" t="s">
        <v>89</v>
      </c>
      <c r="AP399" s="56" t="s">
        <v>89</v>
      </c>
      <c r="AQ399" s="45"/>
      <c r="AR399" s="45"/>
      <c r="AS399" s="191" t="str">
        <f t="shared" ref="AS399:AS410" si="467">AK399</f>
        <v>888532110380</v>
      </c>
      <c r="AT399" s="366" t="str">
        <f t="shared" ref="AT399:AT410" si="468">"55"&amp;J399</f>
        <v>5532110379</v>
      </c>
      <c r="AU399" s="366" t="str">
        <f t="shared" ref="AU399:AU410" si="469">"99"&amp;J399</f>
        <v>9932110379</v>
      </c>
      <c r="AV399" s="183">
        <f t="shared" ref="AV399:AV410" si="470">S399</f>
        <v>7</v>
      </c>
      <c r="AW399" s="366" t="str">
        <f t="shared" ref="AW399:AW410" si="471">"77"&amp;J399</f>
        <v>7732110379</v>
      </c>
      <c r="AX399" s="183" t="str">
        <f t="shared" ref="AX399:AX410" si="472">"77"&amp;AE399</f>
        <v>77532110380</v>
      </c>
      <c r="AY399" s="183">
        <v>0</v>
      </c>
      <c r="AZ399" s="183">
        <v>0</v>
      </c>
      <c r="BA399" s="43" t="str">
        <f t="shared" si="448"/>
        <v>2020-01-01</v>
      </c>
      <c r="BB399" s="43" t="str">
        <f t="shared" si="449"/>
        <v>2020-01-31</v>
      </c>
      <c r="BC399" s="192" t="s">
        <v>90</v>
      </c>
      <c r="BD399" s="370" t="str">
        <f t="shared" ref="BD399:BD410" si="473">"a"&amp;J399</f>
        <v>a32110379</v>
      </c>
      <c r="BE399" s="189"/>
      <c r="BF399" s="189"/>
      <c r="BG399" s="186"/>
      <c r="BH399" s="149"/>
      <c r="BI399" s="149"/>
      <c r="BJ399" s="149"/>
      <c r="BK399" s="149"/>
      <c r="BL399" s="149"/>
      <c r="BM399" s="149"/>
      <c r="BN399" s="149"/>
      <c r="BO399" s="241" t="s">
        <v>263</v>
      </c>
      <c r="BQ399" s="194"/>
      <c r="BR399" s="373" t="s">
        <v>258</v>
      </c>
      <c r="BS399" s="194"/>
      <c r="BU399" s="357" t="str">
        <f t="shared" ca="1" si="421"/>
        <v>insert into x_t_contract2(TMP_ID,ID,EXTERNAL_ID,CLIENT_ID) values(s_x_t_contract2.NEXTVAL, 1210000067, '1210000067/20',21210000067);insert into x_t_contract_collateral(TMP_ID,ID,CONTRACT2_ID,DT,IS_SIGNED) values(s_x_t_contract_collateral.NEXTVAL, 12100000671, 1210000067, date'2020-01-01', date'2020-01-01');insert into x_mv_contract_signed_attr (TMP_ID,CONTRACT_ID,COLLATERAL_ID,CODE,VALUE_DT) values (s_x_mv_contract_signed_attr.NEXTVAL, 1210000067, 12100000671,'FINISH_DT' ,date'2021-01-01');insert into x_mv_contract_signed_attr_hist(TMP_ID,VALUE_NUM,UPDATE_DT,CONTRACT2_ID,CODE,CL_DT,STAMP,DT) values(s_x_mv_contract_signed_attr_hist.NEXTVAL, 1, date'2020-01-01', 1210000067,'FIRM',date'2020-01-01',888532110380,date'2020-01-01');insert into x_mv_contract_signed_attr_hist(TMP_ID,VALUE_NUM,UPDATE_DT,CONTRACT2_ID,CODE,CL_DT,STAMP,DT) values(s_x_mv_contract_signed_attr_hist.NEXTVAL, 2, date'2020-01-01', 1210000067,'WHOLESALE_AGENT_PREMIUM_AWARDS_SCALE_TYPE',date'2020-01-01',888532110380,date'2020-01-01');insert into x_mv_contract_signed_attr_hist(TMP_ID,VALUE_NUM,UPDATE_DT,CONTRACT2_ID,CODE,CL_DT,STAMP,DT) values(s_x_mv_contract_signed_attr_hist.NEXTVAL, 3, date'2020-01-01', 1210000067,'PAYMENT_TYPE',date'2020-01-01',888532110380,date'2020-01-01');insert into x_t_invoice (TMP_ID,ID,DT, CLIENT_ID,EXTERNAL_ID,CONTRACT_ID,TOTAL_SUM,CURRENCY,DISCOUNT_TYPE,COMMISSION_TYPE,TYPE,LOYAL_CLIENTS,NDS,NDS_PCT,PERSON_ID) values (s_x_t_invoice.NEXTVAL, 32110379, date'2020-01-01',21210000067,'Б-32110379-1',1210000067,1200000.1,'RUR',7,7,'y_invoice',0,1,20, 77532110380);insert into x_t_person (TMP_ID,ID) values (s_x_t_person.NEXTVAL, 77532110380);insert into x_t_act_internal(TMP_ID,ID,DT,CLIENT_ID,INVOICE_ID,HIDDEN,AMOUNT,EXTERNAL_ID,PAYMENT_TERM_DT,IS_LOYAL,TYPE) values (s_x_t_act_internal.NEXTVAL, 4321103791,date'2020-01-05',21210000067, 32110379    ,1,  1200000.1  ,'43211037911',null, 0,'generic');insert into x_t_act_trans(TMP_ID, ACT_ID, CONSUME_ID, AMOUNT, AMOUNT_NDS, AMOUNT_NSP, NETTING, COMMISSION_TYPE) values (s_x_t_act_trans.NEXTVAL, 4321103791,  5532110379, 1200000.1, 200000.016666667,  0,null, 7);insert into x_t_consume (TMP_ID, ID, PARENT_ORDER_ID) values (s_x_t_consume.NEXTVAL, 5532110379,  9932110379);insert into x_t_order(TMP_ID, ID, SERVICE_ID, SERVICE_ORDER_ID, CLIENT_ID) values (s_x_t_order.NEXTVAL, 9932110379,  7,  7732110379,  532110380 );insert into x_mv_oebs_receipts_2(TMP_ID, INVOICE_EID, SUM, DT, DOC_DATE, COMISS_DATE, PAYMENT_NUMBER, SOURCE_TYPE) values (s_x_mv_oebs_receipts_2.NEXTVAL, 'Б-32110379-1', 1200000.1, date'2020-01-31',date'2020-01-31', null, '888532110380' ,'PAYCASH');insert into x_yt_ar_direct_domain_stats (ID,IS_GRAY,DOMAIN,IS_BLACKLIST,SERVICE_ID,COST,BILLING_EXPORT_ID,FROM_DT,TILL_DT,SERVICE_ORDER_ID) values(s_x_yt_ar_direct_domain_stats.NEXTVAL, 0, 'a32110379', 0,7,3330000000,7732110379,  date'2020-01-01',to_date('2020-01-31'||' '||'23:59:59','YYYY-MM-DD HH24:MI:SS'),7732110379);</v>
      </c>
    </row>
    <row r="400" spans="1:73" s="195" customFormat="1" x14ac:dyDescent="0.35">
      <c r="A400" s="127">
        <v>67</v>
      </c>
      <c r="B400" s="178"/>
      <c r="C400" s="42" t="str">
        <f t="shared" si="454"/>
        <v>1210000067</v>
      </c>
      <c r="D400" s="42" t="str">
        <f t="shared" si="455"/>
        <v>1210000067/20</v>
      </c>
      <c r="E400" s="43" t="str">
        <f t="shared" si="424"/>
        <v>2020-01-01</v>
      </c>
      <c r="F400" s="43" t="str">
        <f t="shared" si="425"/>
        <v>2021-01-01</v>
      </c>
      <c r="G400" s="44" t="str">
        <f t="shared" si="456"/>
        <v>21210000067</v>
      </c>
      <c r="H400" s="45">
        <f t="shared" si="427"/>
        <v>2</v>
      </c>
      <c r="I400" s="179">
        <v>3</v>
      </c>
      <c r="J400" s="102">
        <f>J399</f>
        <v>32110379</v>
      </c>
      <c r="K400" s="42" t="str">
        <f t="shared" si="457"/>
        <v>Б-32110379-1</v>
      </c>
      <c r="L400" s="43" t="str">
        <f t="shared" si="429"/>
        <v>2020-01-01</v>
      </c>
      <c r="M400" s="42" t="s">
        <v>87</v>
      </c>
      <c r="N400" s="181">
        <f t="shared" si="458"/>
        <v>18000</v>
      </c>
      <c r="O400" s="42" t="s">
        <v>88</v>
      </c>
      <c r="P400" s="179">
        <v>1</v>
      </c>
      <c r="Q400" s="42">
        <v>20</v>
      </c>
      <c r="R400" s="182">
        <f>S400</f>
        <v>7</v>
      </c>
      <c r="S400" s="182">
        <v>7</v>
      </c>
      <c r="T400" s="104" t="str">
        <f t="shared" si="459"/>
        <v>4321103791</v>
      </c>
      <c r="U400" s="183" t="str">
        <f t="shared" si="460"/>
        <v>43211037911</v>
      </c>
      <c r="V400" s="42">
        <v>1</v>
      </c>
      <c r="W400" s="43" t="str">
        <f t="shared" ca="1" si="433"/>
        <v>2020-01-05</v>
      </c>
      <c r="X400" s="2"/>
      <c r="Y400" s="185">
        <v>18000</v>
      </c>
      <c r="Z400" s="185">
        <f t="shared" si="461"/>
        <v>3000</v>
      </c>
      <c r="AA400" s="42">
        <v>0</v>
      </c>
      <c r="AB400" s="186" t="s">
        <v>89</v>
      </c>
      <c r="AC400" s="185">
        <f t="shared" si="462"/>
        <v>18000</v>
      </c>
      <c r="AD400" s="45">
        <v>0</v>
      </c>
      <c r="AE400" s="52">
        <f t="shared" si="452"/>
        <v>532110381</v>
      </c>
      <c r="AF400" s="187">
        <f t="shared" si="463"/>
        <v>15000</v>
      </c>
      <c r="AG400" s="188" t="s">
        <v>259</v>
      </c>
      <c r="AH400" s="58">
        <f t="shared" si="464"/>
        <v>15000</v>
      </c>
      <c r="AI400" s="60">
        <f t="shared" si="453"/>
        <v>18000</v>
      </c>
      <c r="AJ400" s="49" t="str">
        <f t="shared" si="439"/>
        <v>2020-01-31</v>
      </c>
      <c r="AK400" s="189" t="str">
        <f t="shared" si="465"/>
        <v>888532110381</v>
      </c>
      <c r="AL400" s="45" t="str">
        <f t="shared" si="466"/>
        <v>12100000671</v>
      </c>
      <c r="AM400" s="190"/>
      <c r="AN400" s="190"/>
      <c r="AO400" s="45" t="s">
        <v>89</v>
      </c>
      <c r="AP400" s="56" t="s">
        <v>89</v>
      </c>
      <c r="AQ400" s="45"/>
      <c r="AR400" s="45"/>
      <c r="AS400" s="191" t="str">
        <f t="shared" si="467"/>
        <v>888532110381</v>
      </c>
      <c r="AT400" s="367" t="str">
        <f>1&amp;"55"&amp;J400</f>
        <v>15532110379</v>
      </c>
      <c r="AU400" s="367" t="str">
        <f>1&amp;"99"&amp;J400</f>
        <v>19932110379</v>
      </c>
      <c r="AV400" s="183">
        <f t="shared" si="470"/>
        <v>7</v>
      </c>
      <c r="AW400" s="367" t="str">
        <f>1&amp;"77"&amp;J400</f>
        <v>17732110379</v>
      </c>
      <c r="AX400" s="183" t="str">
        <f t="shared" si="472"/>
        <v>77532110381</v>
      </c>
      <c r="AY400" s="183">
        <v>0</v>
      </c>
      <c r="AZ400" s="183">
        <v>0</v>
      </c>
      <c r="BA400" s="43" t="str">
        <f t="shared" si="448"/>
        <v>2020-01-01</v>
      </c>
      <c r="BB400" s="43" t="str">
        <f t="shared" si="449"/>
        <v>2020-01-31</v>
      </c>
      <c r="BC400" s="192" t="s">
        <v>90</v>
      </c>
      <c r="BD400" s="371" t="str">
        <f>1&amp;"a"&amp;J400</f>
        <v>1a32110379</v>
      </c>
      <c r="BE400" s="189"/>
      <c r="BF400" s="189"/>
      <c r="BG400" s="186"/>
      <c r="BH400" s="149"/>
      <c r="BI400" s="149"/>
      <c r="BJ400" s="149"/>
      <c r="BK400" s="149"/>
      <c r="BL400" s="149"/>
      <c r="BM400" s="149"/>
      <c r="BN400" s="149"/>
      <c r="BO400" s="241"/>
      <c r="BQ400" s="194"/>
      <c r="BR400" s="373" t="s">
        <v>259</v>
      </c>
      <c r="BS400" s="194"/>
      <c r="BU400" s="357" t="str">
        <f t="shared" si="421"/>
        <v>insert into x_t_person (TMP_ID,ID) values (s_x_t_person.NEXTVAL, 77532110381);insert into x_t_act_trans(TMP_ID, ACT_ID, CONSUME_ID, AMOUNT, AMOUNT_NDS, AMOUNT_NSP, NETTING, COMMISSION_TYPE) values (s_x_t_act_trans.NEXTVAL, 4321103791,  15532110379, 18000, 3000,  0,null, 7);insert into x_t_consume (TMP_ID, ID, PARENT_ORDER_ID) values (s_x_t_consume.NEXTVAL, 15532110379,  19932110379);insert into x_t_order(TMP_ID, ID, SERVICE_ID, SERVICE_ORDER_ID, CLIENT_ID) values (s_x_t_order.NEXTVAL, 19932110379,  7,  17732110379,  532110381 );insert into x_mv_oebs_receipts_2(TMP_ID, INVOICE_EID, SUM, DT, DOC_DATE, COMISS_DATE, PAYMENT_NUMBER, SOURCE_TYPE) values (s_x_mv_oebs_receipts_2.NEXTVAL, 'Б-32110379-1', 18000, date'2020-01-31',date'2020-01-31', null, '888532110381' ,'PAYCASH');insert into x_yt_ar_direct_domain_stats (ID,IS_GRAY,DOMAIN,IS_BLACKLIST,SERVICE_ID,COST,BILLING_EXPORT_ID,FROM_DT,TILL_DT,SERVICE_ORDER_ID) values(s_x_yt_ar_direct_domain_stats.NEXTVAL, 0, '1a32110379', 0,7,3330000000,17732110379,  date'2020-01-01',to_date('2020-01-31'||' '||'23:59:59','YYYY-MM-DD HH24:MI:SS'),17732110379);</v>
      </c>
    </row>
    <row r="401" spans="1:73" s="195" customFormat="1" x14ac:dyDescent="0.35">
      <c r="A401" s="127">
        <v>67</v>
      </c>
      <c r="B401" s="178"/>
      <c r="C401" s="42" t="str">
        <f t="shared" si="454"/>
        <v>1210000067</v>
      </c>
      <c r="D401" s="42" t="str">
        <f t="shared" si="455"/>
        <v>1210000067/20</v>
      </c>
      <c r="E401" s="43" t="str">
        <f t="shared" si="424"/>
        <v>2020-01-01</v>
      </c>
      <c r="F401" s="43" t="str">
        <f t="shared" si="425"/>
        <v>2021-01-01</v>
      </c>
      <c r="G401" s="44" t="str">
        <f t="shared" si="456"/>
        <v>21210000067</v>
      </c>
      <c r="H401" s="45">
        <f t="shared" si="427"/>
        <v>2</v>
      </c>
      <c r="I401" s="179">
        <v>3</v>
      </c>
      <c r="J401" s="180">
        <f t="shared" si="451"/>
        <v>32110380</v>
      </c>
      <c r="K401" s="42" t="str">
        <f t="shared" si="457"/>
        <v>Б-32110380-1</v>
      </c>
      <c r="L401" s="43" t="str">
        <f t="shared" si="429"/>
        <v>2020-01-01</v>
      </c>
      <c r="M401" s="42" t="s">
        <v>87</v>
      </c>
      <c r="N401" s="181">
        <f t="shared" si="458"/>
        <v>180000.1</v>
      </c>
      <c r="O401" s="42" t="s">
        <v>88</v>
      </c>
      <c r="P401" s="179">
        <v>1</v>
      </c>
      <c r="Q401" s="42">
        <v>20</v>
      </c>
      <c r="R401" s="182">
        <f>S401</f>
        <v>7</v>
      </c>
      <c r="S401" s="182">
        <v>7</v>
      </c>
      <c r="T401" s="52" t="str">
        <f t="shared" si="459"/>
        <v>4321103801</v>
      </c>
      <c r="U401" s="183" t="str">
        <f t="shared" si="460"/>
        <v>43211038011</v>
      </c>
      <c r="V401" s="42">
        <v>1</v>
      </c>
      <c r="W401" s="43" t="str">
        <f t="shared" ca="1" si="433"/>
        <v>2020-01-02</v>
      </c>
      <c r="X401" s="2"/>
      <c r="Y401" s="185">
        <v>180000.1</v>
      </c>
      <c r="Z401" s="185">
        <f t="shared" si="461"/>
        <v>30000.016666666663</v>
      </c>
      <c r="AA401" s="42">
        <v>0</v>
      </c>
      <c r="AB401" s="186" t="s">
        <v>89</v>
      </c>
      <c r="AC401" s="185">
        <f t="shared" si="462"/>
        <v>180000.1</v>
      </c>
      <c r="AD401" s="45">
        <v>0</v>
      </c>
      <c r="AE401" s="52">
        <f t="shared" si="452"/>
        <v>532110382</v>
      </c>
      <c r="AF401" s="187">
        <f t="shared" si="463"/>
        <v>150000.08333333334</v>
      </c>
      <c r="AG401" s="188" t="s">
        <v>261</v>
      </c>
      <c r="AH401" s="58">
        <f t="shared" si="464"/>
        <v>150000.08333333334</v>
      </c>
      <c r="AI401" s="60">
        <f>Y401</f>
        <v>180000.1</v>
      </c>
      <c r="AJ401" s="49" t="str">
        <f t="shared" si="439"/>
        <v>2020-01-31</v>
      </c>
      <c r="AK401" s="189" t="str">
        <f t="shared" si="465"/>
        <v>888532110382</v>
      </c>
      <c r="AL401" s="45" t="str">
        <f t="shared" si="466"/>
        <v>12100000671</v>
      </c>
      <c r="AM401" s="190"/>
      <c r="AN401" s="190"/>
      <c r="AO401" s="45" t="s">
        <v>89</v>
      </c>
      <c r="AP401" s="56" t="s">
        <v>89</v>
      </c>
      <c r="AQ401" s="45"/>
      <c r="AR401" s="45"/>
      <c r="AS401" s="191" t="str">
        <f t="shared" si="467"/>
        <v>888532110382</v>
      </c>
      <c r="AT401" s="189" t="str">
        <f t="shared" si="468"/>
        <v>5532110380</v>
      </c>
      <c r="AU401" s="183" t="str">
        <f t="shared" si="469"/>
        <v>9932110380</v>
      </c>
      <c r="AV401" s="183">
        <f t="shared" si="470"/>
        <v>7</v>
      </c>
      <c r="AW401" s="183" t="str">
        <f t="shared" si="471"/>
        <v>7732110380</v>
      </c>
      <c r="AX401" s="183" t="str">
        <f t="shared" si="472"/>
        <v>77532110382</v>
      </c>
      <c r="AY401" s="183">
        <v>0</v>
      </c>
      <c r="AZ401" s="366">
        <v>1</v>
      </c>
      <c r="BA401" s="43" t="str">
        <f t="shared" si="448"/>
        <v>2020-01-01</v>
      </c>
      <c r="BB401" s="43" t="str">
        <f t="shared" si="449"/>
        <v>2020-01-31</v>
      </c>
      <c r="BC401" s="192" t="s">
        <v>90</v>
      </c>
      <c r="BD401" s="44" t="str">
        <f t="shared" si="473"/>
        <v>a32110380</v>
      </c>
      <c r="BE401" s="189"/>
      <c r="BF401" s="189"/>
      <c r="BG401" s="186"/>
      <c r="BH401" s="149"/>
      <c r="BI401" s="149"/>
      <c r="BJ401" s="149"/>
      <c r="BK401" s="149"/>
      <c r="BL401" s="149"/>
      <c r="BM401" s="149"/>
      <c r="BN401" s="149"/>
      <c r="BO401" s="243"/>
      <c r="BR401" s="373" t="s">
        <v>261</v>
      </c>
      <c r="BU401" s="357" t="str">
        <f t="shared" ca="1" si="421"/>
        <v>insert into x_t_invoice (TMP_ID,ID,DT, CLIENT_ID,EXTERNAL_ID,CONTRACT_ID,TOTAL_SUM,CURRENCY,DISCOUNT_TYPE,COMMISSION_TYPE,TYPE,LOYAL_CLIENTS,NDS,NDS_PCT,PERSON_ID) values (s_x_t_invoice.NEXTVAL, 32110380, date'2020-01-01',21210000067,'Б-32110380-1',1210000067,180000.1,'RUR',7,7,'y_invoice',0,1,20, 77532110382);insert into x_t_person (TMP_ID,ID) values (s_x_t_person.NEXTVAL, 77532110382);insert into x_t_act_internal(TMP_ID,ID,DT,CLIENT_ID,INVOICE_ID,HIDDEN,AMOUNT,EXTERNAL_ID,PAYMENT_TERM_DT,IS_LOYAL,TYPE) values (s_x_t_act_internal.NEXTVAL, 4321103801,date'2020-01-02',21210000067, 32110380    ,1,  180000.1  ,'43211038011',null, 0,'generic');insert into x_t_act_trans(TMP_ID, ACT_ID, CONSUME_ID, AMOUNT, AMOUNT_NDS, AMOUNT_NSP, NETTING, COMMISSION_TYPE) values (s_x_t_act_trans.NEXTVAL, 4321103801,  5532110380, 180000.1, 30000.0166666667,  0,null, 7);insert into x_t_consume (TMP_ID, ID, PARENT_ORDER_ID) values (s_x_t_consume.NEXTVAL, 5532110380,  9932110380);insert into x_t_order(TMP_ID, ID, SERVICE_ID, SERVICE_ORDER_ID, CLIENT_ID) values (s_x_t_order.NEXTVAL, 9932110380,  7,  7732110380,  532110382 );insert into x_mv_oebs_receipts_2(TMP_ID, INVOICE_EID, SUM, DT, DOC_DATE, COMISS_DATE, PAYMENT_NUMBER, SOURCE_TYPE) values (s_x_mv_oebs_receipts_2.NEXTVAL, 'Б-32110380-1', 180000.1, date'2020-01-31',date'2020-01-31', null, '888532110382' ,'PAYCASH');insert into x_yt_ar_direct_domain_stats (ID,IS_GRAY,DOMAIN,IS_BLACKLIST,SERVICE_ID,COST,BILLING_EXPORT_ID,FROM_DT,TILL_DT,SERVICE_ORDER_ID) values(s_x_yt_ar_direct_domain_stats.NEXTVAL, 0, 'a32110380', 1,7,3330000000,7732110380,  date'2020-01-01',to_date('2020-01-31'||' '||'23:59:59','YYYY-MM-DD HH24:MI:SS'),7732110380);</v>
      </c>
    </row>
    <row r="402" spans="1:73" s="195" customFormat="1" x14ac:dyDescent="0.35">
      <c r="A402" s="127">
        <v>67</v>
      </c>
      <c r="B402" s="178"/>
      <c r="C402" s="42" t="str">
        <f t="shared" si="454"/>
        <v>1210000067</v>
      </c>
      <c r="D402" s="42" t="str">
        <f t="shared" si="455"/>
        <v>1210000067/20</v>
      </c>
      <c r="E402" s="43" t="str">
        <f t="shared" si="424"/>
        <v>2020-01-01</v>
      </c>
      <c r="F402" s="43" t="str">
        <f t="shared" si="425"/>
        <v>2021-01-01</v>
      </c>
      <c r="G402" s="44" t="str">
        <f t="shared" si="456"/>
        <v>21210000067</v>
      </c>
      <c r="H402" s="45">
        <f t="shared" si="427"/>
        <v>2</v>
      </c>
      <c r="I402" s="179">
        <v>3</v>
      </c>
      <c r="J402" s="180">
        <f t="shared" si="451"/>
        <v>32110381</v>
      </c>
      <c r="K402" s="42" t="str">
        <f t="shared" si="457"/>
        <v>Б-32110381-1</v>
      </c>
      <c r="L402" s="43" t="str">
        <f t="shared" si="429"/>
        <v>2020-01-01</v>
      </c>
      <c r="M402" s="42" t="s">
        <v>87</v>
      </c>
      <c r="N402" s="181">
        <f t="shared" si="458"/>
        <v>190000</v>
      </c>
      <c r="O402" s="42" t="s">
        <v>88</v>
      </c>
      <c r="P402" s="179">
        <v>1</v>
      </c>
      <c r="Q402" s="42">
        <v>20</v>
      </c>
      <c r="R402" s="182">
        <f>S402</f>
        <v>7</v>
      </c>
      <c r="S402" s="182">
        <v>7</v>
      </c>
      <c r="T402" s="52" t="str">
        <f t="shared" si="459"/>
        <v>4321103811</v>
      </c>
      <c r="U402" s="183" t="str">
        <f t="shared" si="460"/>
        <v>43211038111</v>
      </c>
      <c r="V402" s="42">
        <v>1</v>
      </c>
      <c r="W402" s="43" t="str">
        <f t="shared" ca="1" si="433"/>
        <v>2020-01-05</v>
      </c>
      <c r="X402" s="2"/>
      <c r="Y402" s="185">
        <v>190000</v>
      </c>
      <c r="Z402" s="185">
        <f t="shared" si="461"/>
        <v>31666.666666666657</v>
      </c>
      <c r="AA402" s="42">
        <v>0</v>
      </c>
      <c r="AB402" s="186" t="s">
        <v>89</v>
      </c>
      <c r="AC402" s="185">
        <f t="shared" si="462"/>
        <v>190000</v>
      </c>
      <c r="AD402" s="45">
        <v>0</v>
      </c>
      <c r="AE402" s="52">
        <f t="shared" si="452"/>
        <v>532110383</v>
      </c>
      <c r="AF402" s="187">
        <f t="shared" si="463"/>
        <v>158333.33333333334</v>
      </c>
      <c r="AG402" s="188" t="s">
        <v>262</v>
      </c>
      <c r="AH402" s="58">
        <f t="shared" si="464"/>
        <v>158333.33333333334</v>
      </c>
      <c r="AI402" s="60">
        <f t="shared" ref="AI402:AI406" si="474">Y402</f>
        <v>190000</v>
      </c>
      <c r="AJ402" s="49" t="str">
        <f t="shared" si="439"/>
        <v>2020-01-31</v>
      </c>
      <c r="AK402" s="189" t="str">
        <f t="shared" si="465"/>
        <v>888532110383</v>
      </c>
      <c r="AL402" s="45" t="str">
        <f t="shared" si="466"/>
        <v>12100000671</v>
      </c>
      <c r="AM402" s="190"/>
      <c r="AN402" s="190"/>
      <c r="AO402" s="45" t="s">
        <v>89</v>
      </c>
      <c r="AP402" s="56" t="s">
        <v>89</v>
      </c>
      <c r="AQ402" s="45"/>
      <c r="AR402" s="45"/>
      <c r="AS402" s="191" t="str">
        <f t="shared" si="467"/>
        <v>888532110383</v>
      </c>
      <c r="AT402" s="189" t="str">
        <f t="shared" si="468"/>
        <v>5532110381</v>
      </c>
      <c r="AU402" s="183" t="str">
        <f t="shared" si="469"/>
        <v>9932110381</v>
      </c>
      <c r="AV402" s="183">
        <f t="shared" si="470"/>
        <v>7</v>
      </c>
      <c r="AW402" s="183" t="str">
        <f t="shared" si="471"/>
        <v>7732110381</v>
      </c>
      <c r="AX402" s="183" t="str">
        <f t="shared" si="472"/>
        <v>77532110383</v>
      </c>
      <c r="AY402" s="183">
        <v>0</v>
      </c>
      <c r="AZ402" s="183">
        <v>0</v>
      </c>
      <c r="BA402" s="43" t="str">
        <f t="shared" si="448"/>
        <v>2020-01-01</v>
      </c>
      <c r="BB402" s="43" t="str">
        <f t="shared" si="449"/>
        <v>2020-01-31</v>
      </c>
      <c r="BC402" s="192" t="s">
        <v>90</v>
      </c>
      <c r="BD402" s="44" t="str">
        <f t="shared" si="473"/>
        <v>a32110381</v>
      </c>
      <c r="BE402" s="189"/>
      <c r="BF402" s="189"/>
      <c r="BG402" s="186"/>
      <c r="BH402" s="149"/>
      <c r="BI402" s="149"/>
      <c r="BJ402" s="149"/>
      <c r="BK402" s="149"/>
      <c r="BL402" s="149"/>
      <c r="BM402" s="149"/>
      <c r="BN402" s="149"/>
      <c r="BO402" s="241" t="s">
        <v>267</v>
      </c>
      <c r="BQ402" s="196"/>
      <c r="BR402" s="373" t="s">
        <v>262</v>
      </c>
      <c r="BS402" s="196"/>
      <c r="BT402" s="197"/>
      <c r="BU402" s="357" t="str">
        <f t="shared" ca="1" si="421"/>
        <v>insert into x_t_invoice (TMP_ID,ID,DT, CLIENT_ID,EXTERNAL_ID,CONTRACT_ID,TOTAL_SUM,CURRENCY,DISCOUNT_TYPE,COMMISSION_TYPE,TYPE,LOYAL_CLIENTS,NDS,NDS_PCT,PERSON_ID) values (s_x_t_invoice.NEXTVAL, 32110381, date'2020-01-01',21210000067,'Б-32110381-1',1210000067,190000,'RUR',7,7,'y_invoice',0,1,20, 77532110383);insert into x_t_person (TMP_ID,ID) values (s_x_t_person.NEXTVAL, 77532110383);insert into x_t_act_internal(TMP_ID,ID,DT,CLIENT_ID,INVOICE_ID,HIDDEN,AMOUNT,EXTERNAL_ID,PAYMENT_TERM_DT,IS_LOYAL,TYPE) values (s_x_t_act_internal.NEXTVAL, 4321103811,date'2020-01-05',21210000067, 32110381    ,1,  190000  ,'43211038111',null, 0,'generic');insert into x_t_act_trans(TMP_ID, ACT_ID, CONSUME_ID, AMOUNT, AMOUNT_NDS, AMOUNT_NSP, NETTING, COMMISSION_TYPE) values (s_x_t_act_trans.NEXTVAL, 4321103811,  5532110381, 190000, 31666.6666666667,  0,null, 7);insert into x_t_consume (TMP_ID, ID, PARENT_ORDER_ID) values (s_x_t_consume.NEXTVAL, 5532110381,  9932110381);insert into x_t_order(TMP_ID, ID, SERVICE_ID, SERVICE_ORDER_ID, CLIENT_ID) values (s_x_t_order.NEXTVAL, 9932110381,  7,  7732110381,  532110383 );insert into x_mv_oebs_receipts_2(TMP_ID, INVOICE_EID, SUM, DT, DOC_DATE, COMISS_DATE, PAYMENT_NUMBER, SOURCE_TYPE) values (s_x_mv_oebs_receipts_2.NEXTVAL, 'Б-32110381-1', 190000, date'2020-01-31',date'2020-01-31', null, '888532110383' ,'PAYCASH');insert into x_yt_ar_direct_domain_stats (ID,IS_GRAY,DOMAIN,IS_BLACKLIST,SERVICE_ID,COST,BILLING_EXPORT_ID,FROM_DT,TILL_DT,SERVICE_ORDER_ID) values(s_x_yt_ar_direct_domain_stats.NEXTVAL, 0, 'a32110381', 0,7,3330000000,7732110381,  date'2020-01-01',to_date('2020-01-31'||' '||'23:59:59','YYYY-MM-DD HH24:MI:SS'),7732110381);</v>
      </c>
    </row>
    <row r="403" spans="1:73" s="195" customFormat="1" ht="15" thickBot="1" x14ac:dyDescent="0.4">
      <c r="A403" s="127">
        <v>67</v>
      </c>
      <c r="B403" s="178"/>
      <c r="C403" s="42" t="str">
        <f t="shared" si="454"/>
        <v>1210000067</v>
      </c>
      <c r="D403" s="42" t="str">
        <f t="shared" si="455"/>
        <v>1210000067/20</v>
      </c>
      <c r="E403" s="43" t="str">
        <f t="shared" si="424"/>
        <v>2020-01-01</v>
      </c>
      <c r="F403" s="43" t="str">
        <f t="shared" si="425"/>
        <v>2021-01-01</v>
      </c>
      <c r="G403" s="44" t="str">
        <f t="shared" si="456"/>
        <v>21210000067</v>
      </c>
      <c r="H403" s="45">
        <f t="shared" si="427"/>
        <v>2</v>
      </c>
      <c r="I403" s="179">
        <v>3</v>
      </c>
      <c r="J403" s="180">
        <f t="shared" si="451"/>
        <v>32110382</v>
      </c>
      <c r="K403" s="42" t="str">
        <f t="shared" si="457"/>
        <v>Б-32110382-1</v>
      </c>
      <c r="L403" s="43" t="str">
        <f t="shared" si="429"/>
        <v>2020-01-01</v>
      </c>
      <c r="M403" s="42" t="s">
        <v>87</v>
      </c>
      <c r="N403" s="181">
        <f t="shared" si="458"/>
        <v>200000</v>
      </c>
      <c r="O403" s="42" t="s">
        <v>88</v>
      </c>
      <c r="P403" s="179">
        <v>1</v>
      </c>
      <c r="Q403" s="42">
        <v>20</v>
      </c>
      <c r="R403" s="182">
        <f>S403</f>
        <v>7</v>
      </c>
      <c r="S403" s="182">
        <v>7</v>
      </c>
      <c r="T403" s="52" t="str">
        <f t="shared" si="459"/>
        <v>4321103821</v>
      </c>
      <c r="U403" s="183" t="str">
        <f t="shared" si="460"/>
        <v>43211038211</v>
      </c>
      <c r="V403" s="42">
        <v>1</v>
      </c>
      <c r="W403" s="43" t="str">
        <f t="shared" ca="1" si="433"/>
        <v>2020-01-03</v>
      </c>
      <c r="X403" s="2"/>
      <c r="Y403" s="185">
        <v>200000</v>
      </c>
      <c r="Z403" s="185">
        <f t="shared" si="461"/>
        <v>33333.333333333314</v>
      </c>
      <c r="AA403" s="42">
        <v>0</v>
      </c>
      <c r="AB403" s="186" t="s">
        <v>89</v>
      </c>
      <c r="AC403" s="185">
        <f t="shared" si="462"/>
        <v>200000</v>
      </c>
      <c r="AD403" s="45">
        <v>0</v>
      </c>
      <c r="AE403" s="52">
        <f t="shared" si="452"/>
        <v>532110384</v>
      </c>
      <c r="AF403" s="187">
        <f t="shared" si="463"/>
        <v>166666.66666666669</v>
      </c>
      <c r="AG403" s="188" t="s">
        <v>262</v>
      </c>
      <c r="AH403" s="58">
        <f t="shared" si="464"/>
        <v>166666.66666666669</v>
      </c>
      <c r="AI403" s="60">
        <f t="shared" si="474"/>
        <v>200000</v>
      </c>
      <c r="AJ403" s="49" t="str">
        <f t="shared" si="439"/>
        <v>2020-01-31</v>
      </c>
      <c r="AK403" s="189" t="str">
        <f t="shared" si="465"/>
        <v>888532110384</v>
      </c>
      <c r="AL403" s="45" t="str">
        <f t="shared" si="466"/>
        <v>12100000671</v>
      </c>
      <c r="AM403" s="190"/>
      <c r="AN403" s="190"/>
      <c r="AO403" s="45" t="s">
        <v>89</v>
      </c>
      <c r="AP403" s="56" t="s">
        <v>89</v>
      </c>
      <c r="AQ403" s="45"/>
      <c r="AR403" s="45"/>
      <c r="AS403" s="191" t="str">
        <f t="shared" si="467"/>
        <v>888532110384</v>
      </c>
      <c r="AT403" s="189" t="str">
        <f t="shared" si="468"/>
        <v>5532110382</v>
      </c>
      <c r="AU403" s="183" t="str">
        <f t="shared" si="469"/>
        <v>9932110382</v>
      </c>
      <c r="AV403" s="183">
        <f t="shared" si="470"/>
        <v>7</v>
      </c>
      <c r="AW403" s="183" t="str">
        <f t="shared" si="471"/>
        <v>7732110382</v>
      </c>
      <c r="AX403" s="183" t="str">
        <f t="shared" si="472"/>
        <v>77532110384</v>
      </c>
      <c r="AY403" s="183">
        <v>0</v>
      </c>
      <c r="AZ403" s="183">
        <v>0</v>
      </c>
      <c r="BA403" s="43" t="str">
        <f t="shared" si="448"/>
        <v>2020-01-01</v>
      </c>
      <c r="BB403" s="43" t="str">
        <f t="shared" si="449"/>
        <v>2020-01-31</v>
      </c>
      <c r="BC403" s="192" t="s">
        <v>90</v>
      </c>
      <c r="BD403" s="44" t="str">
        <f t="shared" si="473"/>
        <v>a32110382</v>
      </c>
      <c r="BE403" s="189"/>
      <c r="BF403" s="189"/>
      <c r="BG403" s="186"/>
      <c r="BH403" s="174"/>
      <c r="BI403" s="174"/>
      <c r="BJ403" s="174"/>
      <c r="BK403" s="174"/>
      <c r="BL403" s="149"/>
      <c r="BM403" s="149"/>
      <c r="BN403" s="149"/>
      <c r="BO403" s="247"/>
      <c r="BQ403" s="194"/>
      <c r="BR403" s="373" t="s">
        <v>262</v>
      </c>
      <c r="BS403" s="194"/>
      <c r="BT403" s="197"/>
      <c r="BU403" s="357" t="str">
        <f t="shared" ca="1" si="421"/>
        <v>insert into x_t_invoice (TMP_ID,ID,DT, CLIENT_ID,EXTERNAL_ID,CONTRACT_ID,TOTAL_SUM,CURRENCY,DISCOUNT_TYPE,COMMISSION_TYPE,TYPE,LOYAL_CLIENTS,NDS,NDS_PCT,PERSON_ID) values (s_x_t_invoice.NEXTVAL, 32110382, date'2020-01-01',21210000067,'Б-32110382-1',1210000067,200000,'RUR',7,7,'y_invoice',0,1,20, 77532110384);insert into x_t_person (TMP_ID,ID) values (s_x_t_person.NEXTVAL, 77532110384);insert into x_t_act_internal(TMP_ID,ID,DT,CLIENT_ID,INVOICE_ID,HIDDEN,AMOUNT,EXTERNAL_ID,PAYMENT_TERM_DT,IS_LOYAL,TYPE) values (s_x_t_act_internal.NEXTVAL, 4321103821,date'2020-01-03',21210000067, 32110382    ,1,  200000  ,'43211038211',null, 0,'generic');insert into x_t_act_trans(TMP_ID, ACT_ID, CONSUME_ID, AMOUNT, AMOUNT_NDS, AMOUNT_NSP, NETTING, COMMISSION_TYPE) values (s_x_t_act_trans.NEXTVAL, 4321103821,  5532110382, 200000, 33333.3333333333,  0,null, 7);insert into x_t_consume (TMP_ID, ID, PARENT_ORDER_ID) values (s_x_t_consume.NEXTVAL, 5532110382,  9932110382);insert into x_t_order(TMP_ID, ID, SERVICE_ID, SERVICE_ORDER_ID, CLIENT_ID) values (s_x_t_order.NEXTVAL, 9932110382,  7,  7732110382,  532110384 );insert into x_mv_oebs_receipts_2(TMP_ID, INVOICE_EID, SUM, DT, DOC_DATE, COMISS_DATE, PAYMENT_NUMBER, SOURCE_TYPE) values (s_x_mv_oebs_receipts_2.NEXTVAL, 'Б-32110382-1', 200000, date'2020-01-31',date'2020-01-31', null, '888532110384' ,'PAYCASH');insert into x_yt_ar_direct_domain_stats (ID,IS_GRAY,DOMAIN,IS_BLACKLIST,SERVICE_ID,COST,BILLING_EXPORT_ID,FROM_DT,TILL_DT,SERVICE_ORDER_ID) values(s_x_yt_ar_direct_domain_stats.NEXTVAL, 0, 'a32110382', 0,7,3330000000,7732110382,  date'2020-01-01',to_date('2020-01-31'||' '||'23:59:59','YYYY-MM-DD HH24:MI:SS'),7732110382);</v>
      </c>
    </row>
    <row r="404" spans="1:73" s="215" customFormat="1" ht="15" thickBot="1" x14ac:dyDescent="0.4">
      <c r="A404" s="127">
        <v>67</v>
      </c>
      <c r="B404" s="199"/>
      <c r="C404" s="76" t="str">
        <f t="shared" si="454"/>
        <v>1210000067</v>
      </c>
      <c r="D404" s="76" t="str">
        <f t="shared" si="455"/>
        <v>1210000067/20</v>
      </c>
      <c r="E404" s="77" t="str">
        <f t="shared" si="424"/>
        <v>2020-01-01</v>
      </c>
      <c r="F404" s="77" t="str">
        <f t="shared" si="425"/>
        <v>2021-01-01</v>
      </c>
      <c r="G404" s="78" t="str">
        <f t="shared" si="456"/>
        <v>21210000067</v>
      </c>
      <c r="H404" s="79">
        <f t="shared" si="427"/>
        <v>2</v>
      </c>
      <c r="I404" s="200">
        <v>3</v>
      </c>
      <c r="J404" s="180">
        <f t="shared" si="451"/>
        <v>32110383</v>
      </c>
      <c r="K404" s="76" t="str">
        <f t="shared" si="457"/>
        <v>Б-32110383-1</v>
      </c>
      <c r="L404" s="77" t="str">
        <f t="shared" si="429"/>
        <v>2020-01-01</v>
      </c>
      <c r="M404" s="76" t="s">
        <v>87</v>
      </c>
      <c r="N404" s="202">
        <f t="shared" si="458"/>
        <v>36000</v>
      </c>
      <c r="O404" s="76" t="s">
        <v>88</v>
      </c>
      <c r="P404" s="200">
        <v>1</v>
      </c>
      <c r="Q404" s="76">
        <v>20</v>
      </c>
      <c r="R404" s="201">
        <v>37</v>
      </c>
      <c r="S404" s="201">
        <v>37</v>
      </c>
      <c r="T404" s="81" t="str">
        <f t="shared" si="459"/>
        <v>4321103831</v>
      </c>
      <c r="U404" s="203" t="str">
        <f t="shared" si="460"/>
        <v>43211038311</v>
      </c>
      <c r="V404" s="76">
        <v>1</v>
      </c>
      <c r="W404" s="77" t="str">
        <f t="shared" ca="1" si="433"/>
        <v>2020-01-04</v>
      </c>
      <c r="X404" s="218"/>
      <c r="Y404" s="205">
        <v>36000</v>
      </c>
      <c r="Z404" s="205">
        <f t="shared" si="461"/>
        <v>6000</v>
      </c>
      <c r="AA404" s="76">
        <v>0</v>
      </c>
      <c r="AB404" s="206" t="s">
        <v>89</v>
      </c>
      <c r="AC404" s="205">
        <f t="shared" si="462"/>
        <v>36000</v>
      </c>
      <c r="AD404" s="79">
        <v>0</v>
      </c>
      <c r="AE404" s="52">
        <f t="shared" si="452"/>
        <v>532110385</v>
      </c>
      <c r="AF404" s="207">
        <f t="shared" si="463"/>
        <v>30000</v>
      </c>
      <c r="AG404" s="208"/>
      <c r="AH404" s="91">
        <f t="shared" si="464"/>
        <v>30000</v>
      </c>
      <c r="AI404" s="93">
        <f t="shared" si="474"/>
        <v>36000</v>
      </c>
      <c r="AJ404" s="83" t="str">
        <f t="shared" si="439"/>
        <v>2020-01-31</v>
      </c>
      <c r="AK404" s="209" t="str">
        <f t="shared" si="465"/>
        <v>888532110385</v>
      </c>
      <c r="AL404" s="79" t="str">
        <f t="shared" si="466"/>
        <v>12100000671</v>
      </c>
      <c r="AM404" s="210"/>
      <c r="AN404" s="210"/>
      <c r="AO404" s="79" t="s">
        <v>89</v>
      </c>
      <c r="AP404" s="79" t="s">
        <v>89</v>
      </c>
      <c r="AQ404" s="79"/>
      <c r="AR404" s="79"/>
      <c r="AS404" s="211" t="str">
        <f t="shared" si="467"/>
        <v>888532110385</v>
      </c>
      <c r="AT404" s="209" t="str">
        <f t="shared" si="468"/>
        <v>5532110383</v>
      </c>
      <c r="AU404" s="203" t="str">
        <f t="shared" si="469"/>
        <v>9932110383</v>
      </c>
      <c r="AV404" s="203">
        <f t="shared" si="470"/>
        <v>37</v>
      </c>
      <c r="AW404" s="203" t="str">
        <f t="shared" si="471"/>
        <v>7732110383</v>
      </c>
      <c r="AX404" s="203" t="str">
        <f t="shared" si="472"/>
        <v>77532110385</v>
      </c>
      <c r="AY404" s="203">
        <v>0</v>
      </c>
      <c r="AZ404" s="203">
        <v>0</v>
      </c>
      <c r="BA404" s="77" t="str">
        <f t="shared" si="448"/>
        <v>2020-01-01</v>
      </c>
      <c r="BB404" s="77" t="str">
        <f t="shared" si="449"/>
        <v>2020-01-31</v>
      </c>
      <c r="BC404" s="212" t="s">
        <v>90</v>
      </c>
      <c r="BD404" s="78" t="str">
        <f t="shared" si="473"/>
        <v>a32110383</v>
      </c>
      <c r="BE404" s="209"/>
      <c r="BF404" s="209"/>
      <c r="BG404" s="206"/>
      <c r="BH404" s="174"/>
      <c r="BI404" s="174"/>
      <c r="BJ404" s="174"/>
      <c r="BK404" s="174"/>
      <c r="BL404" s="174"/>
      <c r="BM404" s="174"/>
      <c r="BN404" s="174"/>
      <c r="BO404" s="213"/>
      <c r="BQ404" s="214"/>
      <c r="BR404" s="374"/>
      <c r="BS404" s="214"/>
      <c r="BU404" s="357" t="str">
        <f t="shared" ca="1" si="421"/>
        <v>insert into x_t_invoice (TMP_ID,ID,DT, CLIENT_ID,EXTERNAL_ID,CONTRACT_ID,TOTAL_SUM,CURRENCY,DISCOUNT_TYPE,COMMISSION_TYPE,TYPE,LOYAL_CLIENTS,NDS,NDS_PCT,PERSON_ID) values (s_x_t_invoice.NEXTVAL, 32110383, date'2020-01-01',21210000067,'Б-32110383-1',1210000067,36000,'RUR',37,37,'y_invoice',0,1,20, 77532110385);insert into x_t_person (TMP_ID,ID) values (s_x_t_person.NEXTVAL, 77532110385);insert into x_t_act_internal(TMP_ID,ID,DT,CLIENT_ID,INVOICE_ID,HIDDEN,AMOUNT,EXTERNAL_ID,PAYMENT_TERM_DT,IS_LOYAL,TYPE) values (s_x_t_act_internal.NEXTVAL, 4321103831,date'2020-01-04',21210000067, 32110383    ,1,  36000  ,'43211038311',null, 0,'generic');insert into x_t_act_trans(TMP_ID, ACT_ID, CONSUME_ID, AMOUNT, AMOUNT_NDS, AMOUNT_NSP, NETTING, COMMISSION_TYPE) values (s_x_t_act_trans.NEXTVAL, 4321103831,  5532110383, 36000, 6000,  0,null, 37);insert into x_t_consume (TMP_ID, ID, PARENT_ORDER_ID) values (s_x_t_consume.NEXTVAL, 5532110383,  9932110383);insert into x_t_order(TMP_ID, ID, SERVICE_ID, SERVICE_ORDER_ID, CLIENT_ID) values (s_x_t_order.NEXTVAL, 9932110383,  37,  7732110383,  532110385 );insert into x_mv_oebs_receipts_2(TMP_ID, INVOICE_EID, SUM, DT, DOC_DATE, COMISS_DATE, PAYMENT_NUMBER, SOURCE_TYPE) values (s_x_mv_oebs_receipts_2.NEXTVAL, 'Б-32110383-1', 36000, date'2020-01-31',date'2020-01-31', null, '888532110385' ,'PAYCASH');insert into x_yt_ar_direct_domain_stats (ID,IS_GRAY,DOMAIN,IS_BLACKLIST,SERVICE_ID,COST,BILLING_EXPORT_ID,FROM_DT,TILL_DT,SERVICE_ORDER_ID) values(s_x_yt_ar_direct_domain_stats.NEXTVAL, 0, 'a32110383', 0,37,3330000000,7732110383,  date'2020-01-01',to_date('2020-01-31'||' '||'23:59:59','YYYY-MM-DD HH24:MI:SS'),7732110383);</v>
      </c>
    </row>
    <row r="405" spans="1:73" s="195" customFormat="1" ht="15.5" customHeight="1" x14ac:dyDescent="0.35">
      <c r="A405" s="127">
        <v>68</v>
      </c>
      <c r="B405" s="178"/>
      <c r="C405" s="42" t="str">
        <f t="shared" si="454"/>
        <v>1210000068</v>
      </c>
      <c r="D405" s="42" t="str">
        <f t="shared" si="455"/>
        <v>1210000068/20</v>
      </c>
      <c r="E405" s="43" t="str">
        <f t="shared" si="424"/>
        <v>2020-01-01</v>
      </c>
      <c r="F405" s="43" t="str">
        <f t="shared" si="425"/>
        <v>2021-01-01</v>
      </c>
      <c r="G405" s="44" t="str">
        <f t="shared" si="456"/>
        <v>21210000068</v>
      </c>
      <c r="H405" s="45">
        <f t="shared" si="427"/>
        <v>2</v>
      </c>
      <c r="I405" s="179">
        <v>3</v>
      </c>
      <c r="J405" s="180">
        <f t="shared" si="451"/>
        <v>32110384</v>
      </c>
      <c r="K405" s="42" t="str">
        <f t="shared" si="457"/>
        <v>Б-32110384-1</v>
      </c>
      <c r="L405" s="43" t="str">
        <f t="shared" si="429"/>
        <v>2020-01-01</v>
      </c>
      <c r="M405" s="42" t="s">
        <v>87</v>
      </c>
      <c r="N405" s="181">
        <f t="shared" si="458"/>
        <v>1200000.1000000001</v>
      </c>
      <c r="O405" s="42" t="s">
        <v>88</v>
      </c>
      <c r="P405" s="179">
        <v>1</v>
      </c>
      <c r="Q405" s="42">
        <v>20</v>
      </c>
      <c r="R405" s="182">
        <f>S405</f>
        <v>7</v>
      </c>
      <c r="S405" s="182">
        <v>7</v>
      </c>
      <c r="T405" s="52" t="str">
        <f t="shared" si="459"/>
        <v>4321103841</v>
      </c>
      <c r="U405" s="183" t="str">
        <f t="shared" si="460"/>
        <v>43211038411</v>
      </c>
      <c r="V405" s="42">
        <v>1</v>
      </c>
      <c r="W405" s="43" t="str">
        <f t="shared" ca="1" si="433"/>
        <v>2020-01-02</v>
      </c>
      <c r="X405" s="2"/>
      <c r="Y405" s="185">
        <v>1200000.1000000001</v>
      </c>
      <c r="Z405" s="185">
        <f t="shared" si="461"/>
        <v>200000.0166666666</v>
      </c>
      <c r="AA405" s="42">
        <v>0</v>
      </c>
      <c r="AB405" s="186" t="s">
        <v>89</v>
      </c>
      <c r="AC405" s="185">
        <f t="shared" si="462"/>
        <v>1200000.1000000001</v>
      </c>
      <c r="AD405" s="45">
        <v>0</v>
      </c>
      <c r="AE405" s="52">
        <f t="shared" si="452"/>
        <v>532110386</v>
      </c>
      <c r="AF405" s="187">
        <f t="shared" si="463"/>
        <v>1000000.0833333335</v>
      </c>
      <c r="AG405" s="188" t="s">
        <v>262</v>
      </c>
      <c r="AH405" s="58">
        <f t="shared" si="464"/>
        <v>1000000.0833333335</v>
      </c>
      <c r="AI405" s="60">
        <f t="shared" si="474"/>
        <v>1200000.1000000001</v>
      </c>
      <c r="AJ405" s="49" t="str">
        <f t="shared" si="439"/>
        <v>2020-01-31</v>
      </c>
      <c r="AK405" s="189" t="str">
        <f t="shared" si="465"/>
        <v>888532110386</v>
      </c>
      <c r="AL405" s="45" t="str">
        <f t="shared" si="466"/>
        <v>12100000681</v>
      </c>
      <c r="AM405" s="190"/>
      <c r="AN405" s="190"/>
      <c r="AO405" s="45" t="s">
        <v>89</v>
      </c>
      <c r="AP405" s="56" t="s">
        <v>89</v>
      </c>
      <c r="AQ405" s="45"/>
      <c r="AR405" s="45"/>
      <c r="AS405" s="191" t="str">
        <f t="shared" si="467"/>
        <v>888532110386</v>
      </c>
      <c r="AT405" s="189" t="str">
        <f t="shared" si="468"/>
        <v>5532110384</v>
      </c>
      <c r="AU405" s="183" t="str">
        <f t="shared" si="469"/>
        <v>9932110384</v>
      </c>
      <c r="AV405" s="183">
        <f t="shared" si="470"/>
        <v>7</v>
      </c>
      <c r="AW405" s="366" t="str">
        <f t="shared" si="471"/>
        <v>7732110384</v>
      </c>
      <c r="AX405" s="183" t="str">
        <f t="shared" si="472"/>
        <v>77532110386</v>
      </c>
      <c r="AY405" s="183">
        <v>0</v>
      </c>
      <c r="AZ405" s="183">
        <v>0</v>
      </c>
      <c r="BA405" s="43" t="str">
        <f t="shared" si="448"/>
        <v>2020-01-01</v>
      </c>
      <c r="BB405" s="43" t="str">
        <f t="shared" si="449"/>
        <v>2020-01-31</v>
      </c>
      <c r="BC405" s="369">
        <v>100</v>
      </c>
      <c r="BD405" s="44" t="str">
        <f t="shared" si="473"/>
        <v>a32110384</v>
      </c>
      <c r="BE405" s="189"/>
      <c r="BF405" s="189"/>
      <c r="BG405" s="186"/>
      <c r="BH405" s="149"/>
      <c r="BI405" s="149"/>
      <c r="BJ405" s="149"/>
      <c r="BK405" s="149"/>
      <c r="BL405" s="149"/>
      <c r="BM405" s="149"/>
      <c r="BN405" s="149"/>
      <c r="BO405" s="241" t="s">
        <v>264</v>
      </c>
      <c r="BQ405" s="193"/>
      <c r="BR405" s="373" t="s">
        <v>262</v>
      </c>
      <c r="BS405" s="368"/>
      <c r="BT405" s="368"/>
      <c r="BU405" s="357" t="str">
        <f t="shared" ca="1" si="421"/>
        <v>insert into x_t_contract2(TMP_ID,ID,EXTERNAL_ID,CLIENT_ID) values(s_x_t_contract2.NEXTVAL, 1210000068, '1210000068/20',21210000068);insert into x_t_contract_collateral(TMP_ID,ID,CONTRACT2_ID,DT,IS_SIGNED) values(s_x_t_contract_collateral.NEXTVAL, 12100000681, 1210000068, date'2020-01-01', date'2020-01-01');insert into x_mv_contract_signed_attr (TMP_ID,CONTRACT_ID,COLLATERAL_ID,CODE,VALUE_DT) values (s_x_mv_contract_signed_attr.NEXTVAL, 1210000068, 12100000681,'FINISH_DT' ,date'2021-01-01');insert into x_mv_contract_signed_attr_hist(TMP_ID,VALUE_NUM,UPDATE_DT,CONTRACT2_ID,CODE,CL_DT,STAMP,DT) values(s_x_mv_contract_signed_attr_hist.NEXTVAL, 1, date'2020-01-01', 1210000068,'FIRM',date'2020-01-01',888532110386,date'2020-01-01');insert into x_mv_contract_signed_attr_hist(TMP_ID,VALUE_NUM,UPDATE_DT,CONTRACT2_ID,CODE,CL_DT,STAMP,DT) values(s_x_mv_contract_signed_attr_hist.NEXTVAL, 2, date'2020-01-01', 1210000068,'WHOLESALE_AGENT_PREMIUM_AWARDS_SCALE_TYPE',date'2020-01-01',888532110386,date'2020-01-01');insert into x_mv_contract_signed_attr_hist(TMP_ID,VALUE_NUM,UPDATE_DT,CONTRACT2_ID,CODE,CL_DT,STAMP,DT) values(s_x_mv_contract_signed_attr_hist.NEXTVAL, 3, date'2020-01-01', 1210000068,'PAYMENT_TYPE',date'2020-01-01',888532110386,date'2020-01-01');insert into x_t_invoice (TMP_ID,ID,DT, CLIENT_ID,EXTERNAL_ID,CONTRACT_ID,TOTAL_SUM,CURRENCY,DISCOUNT_TYPE,COMMISSION_TYPE,TYPE,LOYAL_CLIENTS,NDS,NDS_PCT,PERSON_ID) values (s_x_t_invoice.NEXTVAL, 32110384, date'2020-01-01',21210000068,'Б-32110384-1',1210000068,1200000.1,'RUR',7,7,'y_invoice',0,1,20, 77532110386);insert into x_t_person (TMP_ID,ID) values (s_x_t_person.NEXTVAL, 77532110386);insert into x_t_act_internal(TMP_ID,ID,DT,CLIENT_ID,INVOICE_ID,HIDDEN,AMOUNT,EXTERNAL_ID,PAYMENT_TERM_DT,IS_LOYAL,TYPE) values (s_x_t_act_internal.NEXTVAL, 4321103841,date'2020-01-02',21210000068, 32110384    ,1,  1200000.1  ,'43211038411',null, 0,'generic');insert into x_t_act_trans(TMP_ID, ACT_ID, CONSUME_ID, AMOUNT, AMOUNT_NDS, AMOUNT_NSP, NETTING, COMMISSION_TYPE) values (s_x_t_act_trans.NEXTVAL, 4321103841,  5532110384, 1200000.1, 200000.016666667,  0,null, 7);insert into x_t_consume (TMP_ID, ID, PARENT_ORDER_ID) values (s_x_t_consume.NEXTVAL, 5532110384,  9932110384);insert into x_t_order(TMP_ID, ID, SERVICE_ID, SERVICE_ORDER_ID, CLIENT_ID) values (s_x_t_order.NEXTVAL, 9932110384,  7,  7732110384,  532110386 );insert into x_mv_oebs_receipts_2(TMP_ID, INVOICE_EID, SUM, DT, DOC_DATE, COMISS_DATE, PAYMENT_NUMBER, SOURCE_TYPE) values (s_x_mv_oebs_receipts_2.NEXTVAL, 'Б-32110384-1', 1200000.1, date'2020-01-31',date'2020-01-31', null, '888532110386' ,'PAYCASH');insert into x_yt_ar_direct_domain_stats (ID,IS_GRAY,DOMAIN,IS_BLACKLIST,SERVICE_ID,COST,BILLING_EXPORT_ID,FROM_DT,TILL_DT,SERVICE_ORDER_ID) values(s_x_yt_ar_direct_domain_stats.NEXTVAL, 0, 'a32110384', 0,7,100,7732110384,  date'2020-01-01',to_date('2020-01-31'||' '||'23:59:59','YYYY-MM-DD HH24:MI:SS'),7732110384);</v>
      </c>
    </row>
    <row r="406" spans="1:73" s="195" customFormat="1" x14ac:dyDescent="0.35">
      <c r="A406" s="127">
        <v>68</v>
      </c>
      <c r="B406" s="178"/>
      <c r="C406" s="42" t="str">
        <f t="shared" si="454"/>
        <v>1210000068</v>
      </c>
      <c r="D406" s="42" t="str">
        <f t="shared" si="455"/>
        <v>1210000068/20</v>
      </c>
      <c r="E406" s="43" t="str">
        <f t="shared" si="424"/>
        <v>2020-01-01</v>
      </c>
      <c r="F406" s="43" t="str">
        <f t="shared" si="425"/>
        <v>2021-01-01</v>
      </c>
      <c r="G406" s="44" t="str">
        <f t="shared" si="456"/>
        <v>21210000068</v>
      </c>
      <c r="H406" s="45">
        <f t="shared" si="427"/>
        <v>2</v>
      </c>
      <c r="I406" s="179">
        <v>3</v>
      </c>
      <c r="J406" s="180">
        <f t="shared" si="451"/>
        <v>32110385</v>
      </c>
      <c r="K406" s="42" t="str">
        <f t="shared" si="457"/>
        <v>Б-32110385-1</v>
      </c>
      <c r="L406" s="43" t="str">
        <f t="shared" si="429"/>
        <v>2020-01-01</v>
      </c>
      <c r="M406" s="42" t="s">
        <v>87</v>
      </c>
      <c r="N406" s="181">
        <f t="shared" si="458"/>
        <v>180000</v>
      </c>
      <c r="O406" s="42" t="s">
        <v>88</v>
      </c>
      <c r="P406" s="179">
        <v>1</v>
      </c>
      <c r="Q406" s="42">
        <v>20</v>
      </c>
      <c r="R406" s="182">
        <f>S406</f>
        <v>7</v>
      </c>
      <c r="S406" s="182">
        <v>7</v>
      </c>
      <c r="T406" s="52" t="str">
        <f t="shared" si="459"/>
        <v>4321103851</v>
      </c>
      <c r="U406" s="183" t="str">
        <f t="shared" si="460"/>
        <v>43211038511</v>
      </c>
      <c r="V406" s="42">
        <v>1</v>
      </c>
      <c r="W406" s="43" t="str">
        <f t="shared" ca="1" si="433"/>
        <v>2020-01-02</v>
      </c>
      <c r="X406" s="2"/>
      <c r="Y406" s="185">
        <v>180000</v>
      </c>
      <c r="Z406" s="185">
        <f t="shared" si="461"/>
        <v>30000</v>
      </c>
      <c r="AA406" s="42">
        <v>0</v>
      </c>
      <c r="AB406" s="186" t="s">
        <v>89</v>
      </c>
      <c r="AC406" s="185">
        <f t="shared" si="462"/>
        <v>180000</v>
      </c>
      <c r="AD406" s="45">
        <v>0</v>
      </c>
      <c r="AE406" s="52">
        <f t="shared" si="452"/>
        <v>532110387</v>
      </c>
      <c r="AF406" s="187">
        <f t="shared" si="463"/>
        <v>150000</v>
      </c>
      <c r="AG406" s="188" t="s">
        <v>262</v>
      </c>
      <c r="AH406" s="58">
        <f t="shared" si="464"/>
        <v>150000</v>
      </c>
      <c r="AI406" s="60">
        <f t="shared" si="474"/>
        <v>180000</v>
      </c>
      <c r="AJ406" s="49" t="str">
        <f t="shared" si="439"/>
        <v>2020-01-31</v>
      </c>
      <c r="AK406" s="189" t="str">
        <f t="shared" si="465"/>
        <v>888532110387</v>
      </c>
      <c r="AL406" s="45" t="str">
        <f t="shared" si="466"/>
        <v>12100000681</v>
      </c>
      <c r="AM406" s="190"/>
      <c r="AN406" s="190"/>
      <c r="AO406" s="45" t="s">
        <v>89</v>
      </c>
      <c r="AP406" s="56" t="s">
        <v>89</v>
      </c>
      <c r="AQ406" s="45"/>
      <c r="AR406" s="45"/>
      <c r="AS406" s="191" t="str">
        <f t="shared" si="467"/>
        <v>888532110387</v>
      </c>
      <c r="AT406" s="189" t="str">
        <f t="shared" si="468"/>
        <v>5532110385</v>
      </c>
      <c r="AU406" s="183" t="str">
        <f t="shared" si="469"/>
        <v>9932110385</v>
      </c>
      <c r="AV406" s="183">
        <f t="shared" si="470"/>
        <v>7</v>
      </c>
      <c r="AW406" s="366" t="str">
        <f>AW405</f>
        <v>7732110384</v>
      </c>
      <c r="AX406" s="183" t="str">
        <f t="shared" si="472"/>
        <v>77532110387</v>
      </c>
      <c r="AY406" s="183">
        <v>0</v>
      </c>
      <c r="AZ406" s="183">
        <v>0</v>
      </c>
      <c r="BA406" s="43" t="str">
        <f t="shared" si="448"/>
        <v>2020-01-01</v>
      </c>
      <c r="BB406" s="43" t="str">
        <f t="shared" si="449"/>
        <v>2020-01-31</v>
      </c>
      <c r="BC406" s="369">
        <v>200</v>
      </c>
      <c r="BD406" s="44" t="str">
        <f t="shared" si="473"/>
        <v>a32110385</v>
      </c>
      <c r="BE406" s="189"/>
      <c r="BF406" s="189"/>
      <c r="BG406" s="186"/>
      <c r="BH406" s="149"/>
      <c r="BI406" s="149"/>
      <c r="BJ406" s="149"/>
      <c r="BK406" s="149"/>
      <c r="BL406" s="149"/>
      <c r="BM406" s="149"/>
      <c r="BN406" s="149"/>
      <c r="BO406" s="241" t="s">
        <v>266</v>
      </c>
      <c r="BQ406" s="193"/>
      <c r="BR406" s="373" t="s">
        <v>262</v>
      </c>
      <c r="BS406" s="368"/>
      <c r="BT406" s="368"/>
      <c r="BU406" s="357" t="str">
        <f t="shared" ca="1" si="421"/>
        <v>insert into x_t_invoice (TMP_ID,ID,DT, CLIENT_ID,EXTERNAL_ID,CONTRACT_ID,TOTAL_SUM,CURRENCY,DISCOUNT_TYPE,COMMISSION_TYPE,TYPE,LOYAL_CLIENTS,NDS,NDS_PCT,PERSON_ID) values (s_x_t_invoice.NEXTVAL, 32110385, date'2020-01-01',21210000068,'Б-32110385-1',1210000068,180000,'RUR',7,7,'y_invoice',0,1,20, 77532110387);insert into x_t_person (TMP_ID,ID) values (s_x_t_person.NEXTVAL, 77532110387);insert into x_t_act_internal(TMP_ID,ID,DT,CLIENT_ID,INVOICE_ID,HIDDEN,AMOUNT,EXTERNAL_ID,PAYMENT_TERM_DT,IS_LOYAL,TYPE) values (s_x_t_act_internal.NEXTVAL, 4321103851,date'2020-01-02',21210000068, 32110385    ,1,  180000  ,'43211038511',null, 0,'generic');insert into x_t_act_trans(TMP_ID, ACT_ID, CONSUME_ID, AMOUNT, AMOUNT_NDS, AMOUNT_NSP, NETTING, COMMISSION_TYPE) values (s_x_t_act_trans.NEXTVAL, 4321103851,  5532110385, 180000, 30000,  0,null, 7);insert into x_t_consume (TMP_ID, ID, PARENT_ORDER_ID) values (s_x_t_consume.NEXTVAL, 5532110385,  9932110385);insert into x_t_order(TMP_ID, ID, SERVICE_ID, SERVICE_ORDER_ID, CLIENT_ID) values (s_x_t_order.NEXTVAL, 9932110385,  7,  7732110384,  532110387 );insert into x_mv_oebs_receipts_2(TMP_ID, INVOICE_EID, SUM, DT, DOC_DATE, COMISS_DATE, PAYMENT_NUMBER, SOURCE_TYPE) values (s_x_mv_oebs_receipts_2.NEXTVAL, 'Б-32110385-1', 180000, date'2020-01-31',date'2020-01-31', null, '888532110387' ,'PAYCASH');insert into x_yt_ar_direct_domain_stats (ID,IS_GRAY,DOMAIN,IS_BLACKLIST,SERVICE_ID,COST,BILLING_EXPORT_ID,FROM_DT,TILL_DT,SERVICE_ORDER_ID) values(s_x_yt_ar_direct_domain_stats.NEXTVAL, 0, 'a32110385', 0,7,200,7732110384,  date'2020-01-01',to_date('2020-01-31'||' '||'23:59:59','YYYY-MM-DD HH24:MI:SS'),7732110384);</v>
      </c>
    </row>
    <row r="407" spans="1:73" s="195" customFormat="1" ht="16.5" customHeight="1" x14ac:dyDescent="0.35">
      <c r="A407" s="127">
        <v>68</v>
      </c>
      <c r="B407" s="178"/>
      <c r="C407" s="42" t="str">
        <f t="shared" si="454"/>
        <v>1210000068</v>
      </c>
      <c r="D407" s="42" t="str">
        <f t="shared" si="455"/>
        <v>1210000068/20</v>
      </c>
      <c r="E407" s="43" t="str">
        <f t="shared" si="424"/>
        <v>2020-01-01</v>
      </c>
      <c r="F407" s="43" t="str">
        <f t="shared" si="425"/>
        <v>2021-01-01</v>
      </c>
      <c r="G407" s="44" t="str">
        <f t="shared" si="456"/>
        <v>21210000068</v>
      </c>
      <c r="H407" s="45">
        <f t="shared" si="427"/>
        <v>2</v>
      </c>
      <c r="I407" s="179">
        <v>3</v>
      </c>
      <c r="J407" s="180">
        <f t="shared" si="451"/>
        <v>32110386</v>
      </c>
      <c r="K407" s="42" t="str">
        <f t="shared" si="457"/>
        <v>Б-32110386-1</v>
      </c>
      <c r="L407" s="43" t="str">
        <f t="shared" si="429"/>
        <v>2020-01-01</v>
      </c>
      <c r="M407" s="42" t="s">
        <v>87</v>
      </c>
      <c r="N407" s="181">
        <f t="shared" si="458"/>
        <v>180000.1</v>
      </c>
      <c r="O407" s="42" t="s">
        <v>88</v>
      </c>
      <c r="P407" s="179">
        <v>1</v>
      </c>
      <c r="Q407" s="42">
        <v>20</v>
      </c>
      <c r="R407" s="182">
        <f>S407</f>
        <v>7</v>
      </c>
      <c r="S407" s="182">
        <v>7</v>
      </c>
      <c r="T407" s="52" t="str">
        <f t="shared" si="459"/>
        <v>4321103861</v>
      </c>
      <c r="U407" s="183" t="str">
        <f t="shared" si="460"/>
        <v>43211038611</v>
      </c>
      <c r="V407" s="42">
        <v>1</v>
      </c>
      <c r="W407" s="43" t="str">
        <f t="shared" ca="1" si="433"/>
        <v>2020-01-08</v>
      </c>
      <c r="X407" s="2"/>
      <c r="Y407" s="185">
        <v>180000.1</v>
      </c>
      <c r="Z407" s="185">
        <f t="shared" si="461"/>
        <v>30000.016666666663</v>
      </c>
      <c r="AA407" s="42">
        <v>0</v>
      </c>
      <c r="AB407" s="186" t="s">
        <v>89</v>
      </c>
      <c r="AC407" s="185">
        <f t="shared" si="462"/>
        <v>180000.1</v>
      </c>
      <c r="AD407" s="45">
        <v>0</v>
      </c>
      <c r="AE407" s="52">
        <f t="shared" si="452"/>
        <v>532110388</v>
      </c>
      <c r="AF407" s="187">
        <f t="shared" si="463"/>
        <v>150000.08333333334</v>
      </c>
      <c r="AG407" s="188" t="s">
        <v>260</v>
      </c>
      <c r="AH407" s="58">
        <f t="shared" si="464"/>
        <v>150000.08333333334</v>
      </c>
      <c r="AI407" s="60">
        <f>Y407</f>
        <v>180000.1</v>
      </c>
      <c r="AJ407" s="49" t="str">
        <f t="shared" si="439"/>
        <v>2020-01-31</v>
      </c>
      <c r="AK407" s="189" t="str">
        <f t="shared" si="465"/>
        <v>888532110388</v>
      </c>
      <c r="AL407" s="45" t="str">
        <f t="shared" si="466"/>
        <v>12100000681</v>
      </c>
      <c r="AM407" s="190"/>
      <c r="AN407" s="190"/>
      <c r="AO407" s="45" t="s">
        <v>89</v>
      </c>
      <c r="AP407" s="56" t="s">
        <v>89</v>
      </c>
      <c r="AQ407" s="45"/>
      <c r="AR407" s="45"/>
      <c r="AS407" s="191" t="str">
        <f t="shared" si="467"/>
        <v>888532110388</v>
      </c>
      <c r="AT407" s="189" t="str">
        <f t="shared" si="468"/>
        <v>5532110386</v>
      </c>
      <c r="AU407" s="183" t="str">
        <f t="shared" si="469"/>
        <v>9932110386</v>
      </c>
      <c r="AV407" s="183">
        <f t="shared" si="470"/>
        <v>7</v>
      </c>
      <c r="AW407" s="183" t="str">
        <f t="shared" si="471"/>
        <v>7732110386</v>
      </c>
      <c r="AX407" s="183" t="str">
        <f t="shared" si="472"/>
        <v>77532110388</v>
      </c>
      <c r="AY407" s="183">
        <v>0</v>
      </c>
      <c r="AZ407" s="183">
        <v>0</v>
      </c>
      <c r="BA407" s="43" t="str">
        <f t="shared" si="448"/>
        <v>2020-01-01</v>
      </c>
      <c r="BB407" s="43" t="str">
        <f t="shared" si="449"/>
        <v>2020-01-31</v>
      </c>
      <c r="BC407" s="369">
        <v>300</v>
      </c>
      <c r="BD407" s="44" t="str">
        <f t="shared" si="473"/>
        <v>a32110386</v>
      </c>
      <c r="BE407" s="189"/>
      <c r="BF407" s="189"/>
      <c r="BG407" s="186"/>
      <c r="BH407" s="149"/>
      <c r="BI407" s="149"/>
      <c r="BJ407" s="149"/>
      <c r="BK407" s="149"/>
      <c r="BL407" s="149"/>
      <c r="BM407" s="149"/>
      <c r="BN407" s="149"/>
      <c r="BO407" s="243"/>
      <c r="BQ407" s="193"/>
      <c r="BR407" s="373" t="s">
        <v>260</v>
      </c>
      <c r="BU407" s="357" t="str">
        <f t="shared" ca="1" si="421"/>
        <v>insert into x_t_invoice (TMP_ID,ID,DT, CLIENT_ID,EXTERNAL_ID,CONTRACT_ID,TOTAL_SUM,CURRENCY,DISCOUNT_TYPE,COMMISSION_TYPE,TYPE,LOYAL_CLIENTS,NDS,NDS_PCT,PERSON_ID) values (s_x_t_invoice.NEXTVAL, 32110386, date'2020-01-01',21210000068,'Б-32110386-1',1210000068,180000.1,'RUR',7,7,'y_invoice',0,1,20, 77532110388);insert into x_t_person (TMP_ID,ID) values (s_x_t_person.NEXTVAL, 77532110388);insert into x_t_act_internal(TMP_ID,ID,DT,CLIENT_ID,INVOICE_ID,HIDDEN,AMOUNT,EXTERNAL_ID,PAYMENT_TERM_DT,IS_LOYAL,TYPE) values (s_x_t_act_internal.NEXTVAL, 4321103861,date'2020-01-08',21210000068, 32110386    ,1,  180000.1  ,'43211038611',null, 0,'generic');insert into x_t_act_trans(TMP_ID, ACT_ID, CONSUME_ID, AMOUNT, AMOUNT_NDS, AMOUNT_NSP, NETTING, COMMISSION_TYPE) values (s_x_t_act_trans.NEXTVAL, 4321103861,  5532110386, 180000.1, 30000.0166666667,  0,null, 7);insert into x_t_consume (TMP_ID, ID, PARENT_ORDER_ID) values (s_x_t_consume.NEXTVAL, 5532110386,  9932110386);insert into x_t_order(TMP_ID, ID, SERVICE_ID, SERVICE_ORDER_ID, CLIENT_ID) values (s_x_t_order.NEXTVAL, 9932110386,  7,  7732110386,  532110388 );insert into x_mv_oebs_receipts_2(TMP_ID, INVOICE_EID, SUM, DT, DOC_DATE, COMISS_DATE, PAYMENT_NUMBER, SOURCE_TYPE) values (s_x_mv_oebs_receipts_2.NEXTVAL, 'Б-32110386-1', 180000.1, date'2020-01-31',date'2020-01-31', null, '888532110388' ,'PAYCASH');insert into x_yt_ar_direct_domain_stats (ID,IS_GRAY,DOMAIN,IS_BLACKLIST,SERVICE_ID,COST,BILLING_EXPORT_ID,FROM_DT,TILL_DT,SERVICE_ORDER_ID) values(s_x_yt_ar_direct_domain_stats.NEXTVAL, 0, 'a32110386', 0,7,300,7732110386,  date'2020-01-01',to_date('2020-01-31'||' '||'23:59:59','YYYY-MM-DD HH24:MI:SS'),7732110386);</v>
      </c>
    </row>
    <row r="408" spans="1:73" s="195" customFormat="1" x14ac:dyDescent="0.35">
      <c r="A408" s="127">
        <v>68</v>
      </c>
      <c r="B408" s="178"/>
      <c r="C408" s="42" t="str">
        <f t="shared" si="454"/>
        <v>1210000068</v>
      </c>
      <c r="D408" s="42" t="str">
        <f t="shared" si="455"/>
        <v>1210000068/20</v>
      </c>
      <c r="E408" s="43" t="str">
        <f t="shared" si="424"/>
        <v>2020-01-01</v>
      </c>
      <c r="F408" s="43" t="str">
        <f t="shared" si="425"/>
        <v>2021-01-01</v>
      </c>
      <c r="G408" s="44" t="str">
        <f t="shared" si="456"/>
        <v>21210000068</v>
      </c>
      <c r="H408" s="45">
        <f t="shared" si="427"/>
        <v>2</v>
      </c>
      <c r="I408" s="179">
        <v>3</v>
      </c>
      <c r="J408" s="180">
        <f t="shared" si="451"/>
        <v>32110387</v>
      </c>
      <c r="K408" s="42" t="str">
        <f t="shared" si="457"/>
        <v>Б-32110387-1</v>
      </c>
      <c r="L408" s="43" t="str">
        <f t="shared" si="429"/>
        <v>2020-01-01</v>
      </c>
      <c r="M408" s="42" t="s">
        <v>87</v>
      </c>
      <c r="N408" s="181">
        <f t="shared" si="458"/>
        <v>30</v>
      </c>
      <c r="O408" s="42" t="s">
        <v>88</v>
      </c>
      <c r="P408" s="179">
        <v>1</v>
      </c>
      <c r="Q408" s="42">
        <v>20</v>
      </c>
      <c r="R408" s="182">
        <f>S408</f>
        <v>7</v>
      </c>
      <c r="S408" s="182">
        <v>7</v>
      </c>
      <c r="T408" s="52" t="str">
        <f t="shared" si="459"/>
        <v>4321103871</v>
      </c>
      <c r="U408" s="183" t="str">
        <f t="shared" si="460"/>
        <v>43211038711</v>
      </c>
      <c r="V408" s="42">
        <v>1</v>
      </c>
      <c r="W408" s="43" t="str">
        <f t="shared" ca="1" si="433"/>
        <v>2020-01-04</v>
      </c>
      <c r="X408" s="2"/>
      <c r="Y408" s="185">
        <v>30</v>
      </c>
      <c r="Z408" s="185">
        <f t="shared" si="461"/>
        <v>5</v>
      </c>
      <c r="AA408" s="42">
        <v>0</v>
      </c>
      <c r="AB408" s="186" t="s">
        <v>89</v>
      </c>
      <c r="AC408" s="185">
        <f t="shared" si="462"/>
        <v>30</v>
      </c>
      <c r="AD408" s="45">
        <v>0</v>
      </c>
      <c r="AE408" s="52">
        <f t="shared" si="452"/>
        <v>532110389</v>
      </c>
      <c r="AF408" s="187">
        <f t="shared" si="463"/>
        <v>25</v>
      </c>
      <c r="AG408" s="188" t="s">
        <v>262</v>
      </c>
      <c r="AH408" s="58">
        <f t="shared" si="464"/>
        <v>25</v>
      </c>
      <c r="AI408" s="60">
        <f t="shared" ref="AI408:AI410" si="475">Y408</f>
        <v>30</v>
      </c>
      <c r="AJ408" s="49" t="str">
        <f t="shared" si="439"/>
        <v>2020-01-31</v>
      </c>
      <c r="AK408" s="189" t="str">
        <f t="shared" si="465"/>
        <v>888532110389</v>
      </c>
      <c r="AL408" s="45" t="str">
        <f t="shared" si="466"/>
        <v>12100000681</v>
      </c>
      <c r="AM408" s="190"/>
      <c r="AN408" s="190"/>
      <c r="AO408" s="45" t="s">
        <v>89</v>
      </c>
      <c r="AP408" s="56" t="s">
        <v>89</v>
      </c>
      <c r="AQ408" s="45"/>
      <c r="AR408" s="45"/>
      <c r="AS408" s="191" t="str">
        <f t="shared" si="467"/>
        <v>888532110389</v>
      </c>
      <c r="AT408" s="189" t="str">
        <f t="shared" si="468"/>
        <v>5532110387</v>
      </c>
      <c r="AU408" s="183" t="str">
        <f t="shared" si="469"/>
        <v>9932110387</v>
      </c>
      <c r="AV408" s="183">
        <f t="shared" si="470"/>
        <v>7</v>
      </c>
      <c r="AW408" s="183" t="str">
        <f t="shared" si="471"/>
        <v>7732110387</v>
      </c>
      <c r="AX408" s="183" t="str">
        <f t="shared" si="472"/>
        <v>77532110389</v>
      </c>
      <c r="AY408" s="366">
        <v>1</v>
      </c>
      <c r="AZ408" s="183">
        <v>0</v>
      </c>
      <c r="BA408" s="43" t="str">
        <f t="shared" si="448"/>
        <v>2020-01-01</v>
      </c>
      <c r="BB408" s="43" t="str">
        <f t="shared" si="449"/>
        <v>2020-01-31</v>
      </c>
      <c r="BC408" s="369">
        <v>400</v>
      </c>
      <c r="BD408" s="44" t="str">
        <f t="shared" si="473"/>
        <v>a32110387</v>
      </c>
      <c r="BE408" s="189"/>
      <c r="BF408" s="189"/>
      <c r="BG408" s="186"/>
      <c r="BH408" s="149"/>
      <c r="BI408" s="149"/>
      <c r="BJ408" s="149"/>
      <c r="BK408" s="149"/>
      <c r="BL408" s="149"/>
      <c r="BM408" s="149"/>
      <c r="BN408" s="149"/>
      <c r="BO408" s="372" t="s">
        <v>265</v>
      </c>
      <c r="BQ408" s="196"/>
      <c r="BR408" s="373" t="s">
        <v>262</v>
      </c>
      <c r="BS408" s="196"/>
      <c r="BT408" s="197"/>
      <c r="BU408" s="357" t="str">
        <f t="shared" ca="1" si="421"/>
        <v>insert into x_t_invoice (TMP_ID,ID,DT, CLIENT_ID,EXTERNAL_ID,CONTRACT_ID,TOTAL_SUM,CURRENCY,DISCOUNT_TYPE,COMMISSION_TYPE,TYPE,LOYAL_CLIENTS,NDS,NDS_PCT,PERSON_ID) values (s_x_t_invoice.NEXTVAL, 32110387, date'2020-01-01',21210000068,'Б-32110387-1',1210000068,30,'RUR',7,7,'y_invoice',0,1,20, 77532110389);insert into x_t_person (TMP_ID,ID) values (s_x_t_person.NEXTVAL, 77532110389);insert into x_t_act_internal(TMP_ID,ID,DT,CLIENT_ID,INVOICE_ID,HIDDEN,AMOUNT,EXTERNAL_ID,PAYMENT_TERM_DT,IS_LOYAL,TYPE) values (s_x_t_act_internal.NEXTVAL, 4321103871,date'2020-01-04',21210000068, 32110387    ,1,  30  ,'43211038711',null, 0,'generic');insert into x_t_act_trans(TMP_ID, ACT_ID, CONSUME_ID, AMOUNT, AMOUNT_NDS, AMOUNT_NSP, NETTING, COMMISSION_TYPE) values (s_x_t_act_trans.NEXTVAL, 4321103871,  5532110387, 30, 5,  0,null, 7);insert into x_t_consume (TMP_ID, ID, PARENT_ORDER_ID) values (s_x_t_consume.NEXTVAL, 5532110387,  9932110387);insert into x_t_order(TMP_ID, ID, SERVICE_ID, SERVICE_ORDER_ID, CLIENT_ID) values (s_x_t_order.NEXTVAL, 9932110387,  7,  7732110387,  532110389 );insert into x_mv_oebs_receipts_2(TMP_ID, INVOICE_EID, SUM, DT, DOC_DATE, COMISS_DATE, PAYMENT_NUMBER, SOURCE_TYPE) values (s_x_mv_oebs_receipts_2.NEXTVAL, 'Б-32110387-1', 30, date'2020-01-31',date'2020-01-31', null, '888532110389' ,'PAYCASH');insert into x_yt_ar_direct_domain_stats (ID,IS_GRAY,DOMAIN,IS_BLACKLIST,SERVICE_ID,COST,BILLING_EXPORT_ID,FROM_DT,TILL_DT,SERVICE_ORDER_ID) values(s_x_yt_ar_direct_domain_stats.NEXTVAL, 1, 'a32110387', 0,7,400,7732110387,  date'2020-01-01',to_date('2020-01-31'||' '||'23:59:59','YYYY-MM-DD HH24:MI:SS'),7732110387);</v>
      </c>
    </row>
    <row r="409" spans="1:73" s="195" customFormat="1" ht="15" thickBot="1" x14ac:dyDescent="0.4">
      <c r="A409" s="127">
        <v>68</v>
      </c>
      <c r="B409" s="178"/>
      <c r="C409" s="42" t="str">
        <f t="shared" si="454"/>
        <v>1210000068</v>
      </c>
      <c r="D409" s="42" t="str">
        <f t="shared" si="455"/>
        <v>1210000068/20</v>
      </c>
      <c r="E409" s="43" t="str">
        <f t="shared" si="424"/>
        <v>2020-01-01</v>
      </c>
      <c r="F409" s="43" t="str">
        <f t="shared" si="425"/>
        <v>2021-01-01</v>
      </c>
      <c r="G409" s="44" t="str">
        <f t="shared" si="456"/>
        <v>21210000068</v>
      </c>
      <c r="H409" s="45">
        <f t="shared" si="427"/>
        <v>2</v>
      </c>
      <c r="I409" s="179">
        <v>3</v>
      </c>
      <c r="J409" s="180">
        <f t="shared" si="451"/>
        <v>32110388</v>
      </c>
      <c r="K409" s="42" t="str">
        <f t="shared" si="457"/>
        <v>Б-32110388-1</v>
      </c>
      <c r="L409" s="43" t="str">
        <f t="shared" si="429"/>
        <v>2020-01-01</v>
      </c>
      <c r="M409" s="42" t="s">
        <v>87</v>
      </c>
      <c r="N409" s="181">
        <f t="shared" si="458"/>
        <v>1200000</v>
      </c>
      <c r="O409" s="42" t="s">
        <v>88</v>
      </c>
      <c r="P409" s="179">
        <v>1</v>
      </c>
      <c r="Q409" s="42">
        <v>20</v>
      </c>
      <c r="R409" s="182">
        <f>S409</f>
        <v>7</v>
      </c>
      <c r="S409" s="182">
        <v>7</v>
      </c>
      <c r="T409" s="52" t="str">
        <f t="shared" si="459"/>
        <v>4321103881</v>
      </c>
      <c r="U409" s="183" t="str">
        <f t="shared" si="460"/>
        <v>43211038811</v>
      </c>
      <c r="V409" s="42">
        <v>1</v>
      </c>
      <c r="W409" s="43" t="str">
        <f t="shared" ca="1" si="433"/>
        <v>2020-01-07</v>
      </c>
      <c r="X409" s="2"/>
      <c r="Y409" s="185">
        <v>1200000</v>
      </c>
      <c r="Z409" s="185">
        <f t="shared" si="461"/>
        <v>200000</v>
      </c>
      <c r="AA409" s="42">
        <v>0</v>
      </c>
      <c r="AB409" s="186" t="s">
        <v>89</v>
      </c>
      <c r="AC409" s="185">
        <f t="shared" si="462"/>
        <v>1200000</v>
      </c>
      <c r="AD409" s="45">
        <v>0</v>
      </c>
      <c r="AE409" s="52">
        <f t="shared" si="452"/>
        <v>532110390</v>
      </c>
      <c r="AF409" s="187">
        <f t="shared" si="463"/>
        <v>1000000</v>
      </c>
      <c r="AG409" s="188" t="s">
        <v>261</v>
      </c>
      <c r="AH409" s="58">
        <f t="shared" si="464"/>
        <v>1000000</v>
      </c>
      <c r="AI409" s="60">
        <f t="shared" si="475"/>
        <v>1200000</v>
      </c>
      <c r="AJ409" s="49" t="str">
        <f t="shared" si="439"/>
        <v>2020-01-31</v>
      </c>
      <c r="AK409" s="189" t="str">
        <f t="shared" si="465"/>
        <v>888532110390</v>
      </c>
      <c r="AL409" s="45" t="str">
        <f t="shared" si="466"/>
        <v>12100000681</v>
      </c>
      <c r="AM409" s="190"/>
      <c r="AN409" s="190"/>
      <c r="AO409" s="45" t="s">
        <v>89</v>
      </c>
      <c r="AP409" s="56" t="s">
        <v>89</v>
      </c>
      <c r="AQ409" s="45"/>
      <c r="AR409" s="45"/>
      <c r="AS409" s="191" t="str">
        <f t="shared" si="467"/>
        <v>888532110390</v>
      </c>
      <c r="AT409" s="189" t="str">
        <f t="shared" si="468"/>
        <v>5532110388</v>
      </c>
      <c r="AU409" s="183" t="str">
        <f t="shared" si="469"/>
        <v>9932110388</v>
      </c>
      <c r="AV409" s="183">
        <f t="shared" si="470"/>
        <v>7</v>
      </c>
      <c r="AW409" s="183" t="str">
        <f t="shared" si="471"/>
        <v>7732110388</v>
      </c>
      <c r="AX409" s="183" t="str">
        <f t="shared" si="472"/>
        <v>77532110390</v>
      </c>
      <c r="AY409" s="366">
        <v>1</v>
      </c>
      <c r="AZ409" s="366">
        <v>1</v>
      </c>
      <c r="BA409" s="43" t="str">
        <f t="shared" si="448"/>
        <v>2020-01-01</v>
      </c>
      <c r="BB409" s="43" t="str">
        <f t="shared" si="449"/>
        <v>2020-01-31</v>
      </c>
      <c r="BC409" s="369">
        <v>500</v>
      </c>
      <c r="BD409" s="44" t="str">
        <f t="shared" si="473"/>
        <v>a32110388</v>
      </c>
      <c r="BE409" s="189"/>
      <c r="BF409" s="189"/>
      <c r="BG409" s="186"/>
      <c r="BH409" s="174"/>
      <c r="BI409" s="174"/>
      <c r="BJ409" s="174"/>
      <c r="BK409" s="174"/>
      <c r="BL409" s="149"/>
      <c r="BM409" s="149"/>
      <c r="BN409" s="149"/>
      <c r="BO409" s="241" t="s">
        <v>267</v>
      </c>
      <c r="BQ409" s="194"/>
      <c r="BR409" s="373" t="s">
        <v>261</v>
      </c>
      <c r="BS409" s="194"/>
      <c r="BT409" s="197"/>
      <c r="BU409" s="357" t="str">
        <f t="shared" ca="1" si="421"/>
        <v>insert into x_t_invoice (TMP_ID,ID,DT, CLIENT_ID,EXTERNAL_ID,CONTRACT_ID,TOTAL_SUM,CURRENCY,DISCOUNT_TYPE,COMMISSION_TYPE,TYPE,LOYAL_CLIENTS,NDS,NDS_PCT,PERSON_ID) values (s_x_t_invoice.NEXTVAL, 32110388, date'2020-01-01',21210000068,'Б-32110388-1',1210000068,1200000,'RUR',7,7,'y_invoice',0,1,20, 77532110390);insert into x_t_person (TMP_ID,ID) values (s_x_t_person.NEXTVAL, 77532110390);insert into x_t_act_internal(TMP_ID,ID,DT,CLIENT_ID,INVOICE_ID,HIDDEN,AMOUNT,EXTERNAL_ID,PAYMENT_TERM_DT,IS_LOYAL,TYPE) values (s_x_t_act_internal.NEXTVAL, 4321103881,date'2020-01-07',21210000068, 32110388    ,1,  1200000  ,'43211038811',null, 0,'generic');insert into x_t_act_trans(TMP_ID, ACT_ID, CONSUME_ID, AMOUNT, AMOUNT_NDS, AMOUNT_NSP, NETTING, COMMISSION_TYPE) values (s_x_t_act_trans.NEXTVAL, 4321103881,  5532110388, 1200000, 200000,  0,null, 7);insert into x_t_consume (TMP_ID, ID, PARENT_ORDER_ID) values (s_x_t_consume.NEXTVAL, 5532110388,  9932110388);insert into x_t_order(TMP_ID, ID, SERVICE_ID, SERVICE_ORDER_ID, CLIENT_ID) values (s_x_t_order.NEXTVAL, 9932110388,  7,  7732110388,  532110390 );insert into x_mv_oebs_receipts_2(TMP_ID, INVOICE_EID, SUM, DT, DOC_DATE, COMISS_DATE, PAYMENT_NUMBER, SOURCE_TYPE) values (s_x_mv_oebs_receipts_2.NEXTVAL, 'Б-32110388-1', 1200000, date'2020-01-31',date'2020-01-31', null, '888532110390' ,'PAYCASH');insert into x_yt_ar_direct_domain_stats (ID,IS_GRAY,DOMAIN,IS_BLACKLIST,SERVICE_ID,COST,BILLING_EXPORT_ID,FROM_DT,TILL_DT,SERVICE_ORDER_ID) values(s_x_yt_ar_direct_domain_stats.NEXTVAL, 1, 'a32110388', 1,7,500,7732110388,  date'2020-01-01',to_date('2020-01-31'||' '||'23:59:59','YYYY-MM-DD HH24:MI:SS'),7732110388);</v>
      </c>
    </row>
    <row r="410" spans="1:73" s="215" customFormat="1" ht="15" thickBot="1" x14ac:dyDescent="0.4">
      <c r="A410" s="127">
        <v>68</v>
      </c>
      <c r="B410" s="199"/>
      <c r="C410" s="76" t="str">
        <f t="shared" si="454"/>
        <v>1210000068</v>
      </c>
      <c r="D410" s="76" t="str">
        <f t="shared" si="455"/>
        <v>1210000068/20</v>
      </c>
      <c r="E410" s="77" t="str">
        <f t="shared" si="424"/>
        <v>2020-01-01</v>
      </c>
      <c r="F410" s="77" t="str">
        <f t="shared" si="425"/>
        <v>2021-01-01</v>
      </c>
      <c r="G410" s="78" t="str">
        <f t="shared" si="456"/>
        <v>21210000068</v>
      </c>
      <c r="H410" s="79">
        <f t="shared" si="427"/>
        <v>2</v>
      </c>
      <c r="I410" s="200">
        <v>3</v>
      </c>
      <c r="J410" s="180">
        <f t="shared" si="451"/>
        <v>32110389</v>
      </c>
      <c r="K410" s="76" t="str">
        <f t="shared" si="457"/>
        <v>Б-32110389-1</v>
      </c>
      <c r="L410" s="77" t="str">
        <f t="shared" si="429"/>
        <v>2020-01-01</v>
      </c>
      <c r="M410" s="76" t="s">
        <v>87</v>
      </c>
      <c r="N410" s="202">
        <f t="shared" si="458"/>
        <v>36000</v>
      </c>
      <c r="O410" s="76" t="s">
        <v>88</v>
      </c>
      <c r="P410" s="200">
        <v>1</v>
      </c>
      <c r="Q410" s="76">
        <v>20</v>
      </c>
      <c r="R410" s="201">
        <v>37</v>
      </c>
      <c r="S410" s="201">
        <v>37</v>
      </c>
      <c r="T410" s="81" t="str">
        <f t="shared" si="459"/>
        <v>4321103891</v>
      </c>
      <c r="U410" s="203" t="str">
        <f t="shared" si="460"/>
        <v>43211038911</v>
      </c>
      <c r="V410" s="76">
        <v>1</v>
      </c>
      <c r="W410" s="77" t="str">
        <f t="shared" ca="1" si="433"/>
        <v>2020-01-03</v>
      </c>
      <c r="X410" s="218"/>
      <c r="Y410" s="205">
        <v>36000</v>
      </c>
      <c r="Z410" s="205">
        <f t="shared" si="461"/>
        <v>6000</v>
      </c>
      <c r="AA410" s="76">
        <v>0</v>
      </c>
      <c r="AB410" s="206" t="s">
        <v>89</v>
      </c>
      <c r="AC410" s="205">
        <f t="shared" si="462"/>
        <v>36000</v>
      </c>
      <c r="AD410" s="79">
        <v>0</v>
      </c>
      <c r="AE410" s="52">
        <f t="shared" si="452"/>
        <v>532110391</v>
      </c>
      <c r="AF410" s="207">
        <f t="shared" si="463"/>
        <v>30000</v>
      </c>
      <c r="AG410" s="208"/>
      <c r="AH410" s="91">
        <f t="shared" si="464"/>
        <v>30000</v>
      </c>
      <c r="AI410" s="93">
        <f t="shared" si="475"/>
        <v>36000</v>
      </c>
      <c r="AJ410" s="83" t="str">
        <f t="shared" si="439"/>
        <v>2020-01-31</v>
      </c>
      <c r="AK410" s="209" t="str">
        <f t="shared" si="465"/>
        <v>888532110391</v>
      </c>
      <c r="AL410" s="79" t="str">
        <f t="shared" si="466"/>
        <v>12100000681</v>
      </c>
      <c r="AM410" s="210"/>
      <c r="AN410" s="210"/>
      <c r="AO410" s="79" t="s">
        <v>89</v>
      </c>
      <c r="AP410" s="79" t="s">
        <v>89</v>
      </c>
      <c r="AQ410" s="79"/>
      <c r="AR410" s="79"/>
      <c r="AS410" s="211" t="str">
        <f t="shared" si="467"/>
        <v>888532110391</v>
      </c>
      <c r="AT410" s="209" t="str">
        <f t="shared" si="468"/>
        <v>5532110389</v>
      </c>
      <c r="AU410" s="203" t="str">
        <f t="shared" si="469"/>
        <v>9932110389</v>
      </c>
      <c r="AV410" s="203">
        <f t="shared" si="470"/>
        <v>37</v>
      </c>
      <c r="AW410" s="203" t="str">
        <f t="shared" si="471"/>
        <v>7732110389</v>
      </c>
      <c r="AX410" s="203" t="str">
        <f t="shared" si="472"/>
        <v>77532110391</v>
      </c>
      <c r="AY410" s="203">
        <v>0</v>
      </c>
      <c r="AZ410" s="203">
        <v>0</v>
      </c>
      <c r="BA410" s="77" t="str">
        <f t="shared" si="448"/>
        <v>2020-01-01</v>
      </c>
      <c r="BB410" s="77" t="str">
        <f t="shared" si="449"/>
        <v>2020-01-31</v>
      </c>
      <c r="BC410" s="369">
        <v>600</v>
      </c>
      <c r="BD410" s="78" t="str">
        <f t="shared" si="473"/>
        <v>a32110389</v>
      </c>
      <c r="BE410" s="209"/>
      <c r="BF410" s="209"/>
      <c r="BG410" s="206"/>
      <c r="BH410" s="174"/>
      <c r="BI410" s="174"/>
      <c r="BJ410" s="174"/>
      <c r="BK410" s="174"/>
      <c r="BL410" s="174"/>
      <c r="BM410" s="174"/>
      <c r="BN410" s="174"/>
      <c r="BO410" s="213"/>
      <c r="BP410" s="329"/>
      <c r="BQ410" s="202"/>
      <c r="BR410" s="214"/>
      <c r="BS410" s="214"/>
      <c r="BU410" s="357" t="str">
        <f t="shared" ca="1" si="421"/>
        <v>insert into x_t_invoice (TMP_ID,ID,DT, CLIENT_ID,EXTERNAL_ID,CONTRACT_ID,TOTAL_SUM,CURRENCY,DISCOUNT_TYPE,COMMISSION_TYPE,TYPE,LOYAL_CLIENTS,NDS,NDS_PCT,PERSON_ID) values (s_x_t_invoice.NEXTVAL, 32110389, date'2020-01-01',21210000068,'Б-32110389-1',1210000068,36000,'RUR',37,37,'y_invoice',0,1,20, 77532110391);insert into x_t_person (TMP_ID,ID) values (s_x_t_person.NEXTVAL, 77532110391);insert into x_t_act_internal(TMP_ID,ID,DT,CLIENT_ID,INVOICE_ID,HIDDEN,AMOUNT,EXTERNAL_ID,PAYMENT_TERM_DT,IS_LOYAL,TYPE) values (s_x_t_act_internal.NEXTVAL, 4321103891,date'2020-01-03',21210000068, 32110389    ,1,  36000  ,'43211038911',null, 0,'generic');insert into x_t_act_trans(TMP_ID, ACT_ID, CONSUME_ID, AMOUNT, AMOUNT_NDS, AMOUNT_NSP, NETTING, COMMISSION_TYPE) values (s_x_t_act_trans.NEXTVAL, 4321103891,  5532110389, 36000, 6000,  0,null, 37);insert into x_t_consume (TMP_ID, ID, PARENT_ORDER_ID) values (s_x_t_consume.NEXTVAL, 5532110389,  9932110389);insert into x_t_order(TMP_ID, ID, SERVICE_ID, SERVICE_ORDER_ID, CLIENT_ID) values (s_x_t_order.NEXTVAL, 9932110389,  37,  7732110389,  532110391 );insert into x_mv_oebs_receipts_2(TMP_ID, INVOICE_EID, SUM, DT, DOC_DATE, COMISS_DATE, PAYMENT_NUMBER, SOURCE_TYPE) values (s_x_mv_oebs_receipts_2.NEXTVAL, 'Б-32110389-1', 36000, date'2020-01-31',date'2020-01-31', null, '888532110391' ,'PAYCASH');insert into x_yt_ar_direct_domain_stats (ID,IS_GRAY,DOMAIN,IS_BLACKLIST,SERVICE_ID,COST,BILLING_EXPORT_ID,FROM_DT,TILL_DT,SERVICE_ORDER_ID) values(s_x_yt_ar_direct_domain_stats.NEXTVAL, 0, 'a32110389', 0,37,600,7732110389,  date'2020-01-01',to_date('2020-01-31'||' '||'23:59:59','YYYY-MM-DD HH24:MI:SS'),7732110389);</v>
      </c>
    </row>
    <row r="411" spans="1:73" x14ac:dyDescent="0.35">
      <c r="BC411" s="369"/>
    </row>
  </sheetData>
  <mergeCells count="3">
    <mergeCell ref="AY2:BG2"/>
    <mergeCell ref="BH2:BK2"/>
    <mergeCell ref="BL2:BN2"/>
  </mergeCells>
  <hyperlinks>
    <hyperlink ref="M2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73"/>
  <sheetViews>
    <sheetView topLeftCell="A19" zoomScale="55" zoomScaleNormal="55" workbookViewId="0">
      <pane xSplit="1" topLeftCell="AV1" activePane="topRight" state="frozen"/>
      <selection pane="topRight" activeCell="BU1" sqref="BU1:BU1048576"/>
    </sheetView>
  </sheetViews>
  <sheetFormatPr defaultRowHeight="14.5" x14ac:dyDescent="0.35"/>
  <cols>
    <col min="1" max="1" width="4.26953125" style="1" customWidth="1"/>
    <col min="2" max="2" width="2" style="2" customWidth="1"/>
    <col min="3" max="3" width="11.54296875" style="6" customWidth="1"/>
    <col min="4" max="4" width="12.81640625" style="6" customWidth="1"/>
    <col min="5" max="5" width="12.7265625" style="6" customWidth="1"/>
    <col min="6" max="6" width="13.81640625" style="6" customWidth="1"/>
    <col min="7" max="7" width="20.1796875" style="6" customWidth="1"/>
    <col min="8" max="8" width="12.54296875" style="6" customWidth="1"/>
    <col min="9" max="9" width="19.81640625" style="2" customWidth="1"/>
    <col min="10" max="10" width="9" style="7" bestFit="1" customWidth="1"/>
    <col min="11" max="11" width="13.90625" style="7" customWidth="1"/>
    <col min="12" max="12" width="12.6328125" style="7" customWidth="1"/>
    <col min="13" max="13" width="14" style="7" customWidth="1"/>
    <col min="14" max="14" width="16.81640625" style="7" customWidth="1"/>
    <col min="15" max="16" width="8.7265625" style="7"/>
    <col min="17" max="17" width="7.1796875" style="7" bestFit="1" customWidth="1"/>
    <col min="18" max="18" width="11.1796875" style="7" customWidth="1"/>
    <col min="19" max="19" width="13.08984375" style="2" customWidth="1"/>
    <col min="20" max="20" width="11.1796875" style="1" customWidth="1"/>
    <col min="21" max="21" width="12.08984375" style="2" customWidth="1"/>
    <col min="22" max="22" width="6.08984375" style="2" customWidth="1"/>
    <col min="23" max="23" width="12" style="2" customWidth="1"/>
    <col min="24" max="24" width="15.6328125" style="2" customWidth="1"/>
    <col min="25" max="25" width="17.1796875" style="2" customWidth="1"/>
    <col min="26" max="26" width="15.7265625" style="2" customWidth="1"/>
    <col min="27" max="27" width="11.36328125" style="2" customWidth="1"/>
    <col min="28" max="28" width="9.7265625" style="2" customWidth="1"/>
    <col min="29" max="29" width="16" style="9" customWidth="1"/>
    <col min="30" max="30" width="8.7265625" style="2" customWidth="1"/>
    <col min="31" max="31" width="10.54296875" style="1" customWidth="1"/>
    <col min="32" max="32" width="14.54296875" style="238" customWidth="1"/>
    <col min="33" max="33" width="16.6328125" style="123" customWidth="1"/>
    <col min="34" max="34" width="16" style="122" customWidth="1"/>
    <col min="35" max="35" width="14.36328125" style="11" customWidth="1"/>
    <col min="36" max="36" width="14.453125" style="1" customWidth="1"/>
    <col min="37" max="37" width="15.08984375" style="12" customWidth="1"/>
    <col min="38" max="38" width="18.26953125" style="2" customWidth="1"/>
    <col min="39" max="39" width="15.81640625" style="239" customWidth="1"/>
    <col min="40" max="40" width="14.81640625" style="239" customWidth="1"/>
    <col min="41" max="41" width="10.6328125" style="2" customWidth="1"/>
    <col min="42" max="42" width="12.6328125" style="2" customWidth="1"/>
    <col min="43" max="43" width="12.453125" style="2" customWidth="1"/>
    <col min="44" max="44" width="10" style="2" customWidth="1"/>
    <col min="45" max="45" width="13.54296875" style="2" customWidth="1"/>
    <col min="46" max="47" width="11.54296875" style="2" customWidth="1"/>
    <col min="48" max="48" width="8.7265625" style="2" customWidth="1"/>
    <col min="49" max="50" width="13.7265625" style="2" customWidth="1"/>
    <col min="51" max="52" width="8.7265625" style="2" customWidth="1"/>
    <col min="53" max="54" width="18.6328125" style="2" bestFit="1" customWidth="1"/>
    <col min="55" max="55" width="14.1796875" style="2" customWidth="1"/>
    <col min="56" max="56" width="12.7265625" style="2" customWidth="1"/>
    <col min="57" max="59" width="18" style="2" customWidth="1"/>
    <col min="60" max="60" width="14" style="313" hidden="1" customWidth="1"/>
    <col min="61" max="61" width="10.81640625" style="313" hidden="1" customWidth="1"/>
    <col min="62" max="62" width="13.453125" style="313" hidden="1" customWidth="1"/>
    <col min="63" max="63" width="10.36328125" style="313" hidden="1" customWidth="1"/>
    <col min="64" max="64" width="22.54296875" style="313" hidden="1" customWidth="1"/>
    <col min="65" max="65" width="21.453125" style="313" hidden="1" customWidth="1"/>
    <col min="66" max="66" width="29.1796875" style="313" hidden="1" customWidth="1"/>
    <col min="67" max="67" width="52.26953125" style="334" customWidth="1"/>
    <col min="68" max="68" width="8.7265625" style="322"/>
    <col min="69" max="69" width="18.90625" style="10" customWidth="1"/>
    <col min="70" max="70" width="16.81640625" style="10" customWidth="1"/>
    <col min="71" max="71" width="13" style="10" customWidth="1"/>
    <col min="72" max="72" width="9.90625" style="2" customWidth="1"/>
    <col min="73" max="73" width="9.6328125" style="322" bestFit="1" customWidth="1"/>
    <col min="74" max="16384" width="8.7265625" style="2"/>
  </cols>
  <sheetData>
    <row r="1" spans="1:73" ht="13.5" customHeight="1" x14ac:dyDescent="0.35">
      <c r="C1" s="3" t="s">
        <v>0</v>
      </c>
      <c r="D1" s="3" t="s">
        <v>1</v>
      </c>
      <c r="E1" s="3" t="s">
        <v>2</v>
      </c>
      <c r="F1" s="4" t="s">
        <v>3</v>
      </c>
      <c r="G1" s="5" t="s">
        <v>4</v>
      </c>
      <c r="H1" s="6" t="s">
        <v>5</v>
      </c>
      <c r="I1" s="2" t="s">
        <v>6</v>
      </c>
      <c r="J1" s="2" t="s">
        <v>7</v>
      </c>
      <c r="K1" s="2" t="s">
        <v>8</v>
      </c>
      <c r="L1" s="2" t="s">
        <v>9</v>
      </c>
      <c r="R1" s="8" t="s">
        <v>11</v>
      </c>
      <c r="S1" s="2" t="s">
        <v>12</v>
      </c>
      <c r="AF1" s="10"/>
      <c r="AG1" s="10"/>
      <c r="AH1" s="11"/>
      <c r="AM1" s="2"/>
      <c r="AN1" s="2"/>
      <c r="BG1" s="13" t="s">
        <v>13</v>
      </c>
      <c r="BH1" s="14"/>
      <c r="BI1" s="14"/>
      <c r="BJ1" s="14"/>
      <c r="BK1" s="14"/>
      <c r="BL1" s="15"/>
      <c r="BM1" s="14"/>
      <c r="BN1" s="14"/>
      <c r="BO1" s="333" t="s">
        <v>14</v>
      </c>
    </row>
    <row r="2" spans="1:73" ht="15" thickBot="1" x14ac:dyDescent="0.4">
      <c r="C2" s="16">
        <v>1</v>
      </c>
      <c r="D2" s="6">
        <v>1</v>
      </c>
      <c r="E2" s="6">
        <v>1</v>
      </c>
      <c r="F2" s="17">
        <f>DATE(2020,1,1)</f>
        <v>43831</v>
      </c>
      <c r="G2" s="18" t="s">
        <v>15</v>
      </c>
      <c r="H2" s="6">
        <v>1</v>
      </c>
      <c r="I2" s="2">
        <v>2</v>
      </c>
      <c r="J2" s="2">
        <v>3</v>
      </c>
      <c r="K2" s="2">
        <v>4</v>
      </c>
      <c r="L2" s="2">
        <v>5</v>
      </c>
      <c r="M2" s="19"/>
      <c r="N2" s="315" t="s">
        <v>229</v>
      </c>
      <c r="AF2" s="10"/>
      <c r="AG2" s="10"/>
      <c r="AH2" s="11"/>
      <c r="AM2" s="2"/>
      <c r="AN2" s="2"/>
      <c r="AY2" s="20" t="s">
        <v>17</v>
      </c>
      <c r="AZ2" s="20"/>
      <c r="BA2" s="20"/>
      <c r="BB2" s="20"/>
      <c r="BC2" s="20"/>
      <c r="BD2" s="20"/>
      <c r="BE2" s="20"/>
      <c r="BF2" s="20"/>
      <c r="BG2" s="21"/>
      <c r="BH2" s="22" t="s">
        <v>18</v>
      </c>
      <c r="BI2" s="20"/>
      <c r="BJ2" s="20"/>
      <c r="BK2" s="21"/>
      <c r="BL2" s="22" t="s">
        <v>19</v>
      </c>
      <c r="BM2" s="20"/>
      <c r="BN2" s="23"/>
      <c r="BU2" s="356"/>
    </row>
    <row r="3" spans="1:73" s="25" customFormat="1" ht="15.75" customHeight="1" thickBot="1" x14ac:dyDescent="0.35">
      <c r="A3" s="24" t="s">
        <v>20</v>
      </c>
      <c r="C3" s="25" t="s">
        <v>21</v>
      </c>
      <c r="D3" s="25" t="s">
        <v>22</v>
      </c>
      <c r="E3" s="25" t="s">
        <v>23</v>
      </c>
      <c r="F3" s="25" t="s">
        <v>24</v>
      </c>
      <c r="G3" s="25" t="s">
        <v>6</v>
      </c>
      <c r="H3" s="25" t="s">
        <v>25</v>
      </c>
      <c r="I3" s="25" t="s">
        <v>26</v>
      </c>
      <c r="J3" s="26" t="s">
        <v>7</v>
      </c>
      <c r="K3" s="26" t="s">
        <v>27</v>
      </c>
      <c r="L3" s="26" t="s">
        <v>28</v>
      </c>
      <c r="M3" s="26" t="s">
        <v>29</v>
      </c>
      <c r="N3" s="26" t="s">
        <v>30</v>
      </c>
      <c r="O3" s="26" t="s">
        <v>31</v>
      </c>
      <c r="P3" s="26" t="s">
        <v>32</v>
      </c>
      <c r="Q3" s="26" t="s">
        <v>33</v>
      </c>
      <c r="R3" s="26" t="s">
        <v>34</v>
      </c>
      <c r="S3" s="27" t="s">
        <v>35</v>
      </c>
      <c r="T3" s="28" t="s">
        <v>8</v>
      </c>
      <c r="U3" s="27" t="s">
        <v>36</v>
      </c>
      <c r="V3" s="27" t="s">
        <v>37</v>
      </c>
      <c r="W3" s="27" t="s">
        <v>38</v>
      </c>
      <c r="X3" s="27" t="s">
        <v>39</v>
      </c>
      <c r="Y3" s="27" t="s">
        <v>40</v>
      </c>
      <c r="Z3" s="27" t="s">
        <v>41</v>
      </c>
      <c r="AA3" s="27" t="s">
        <v>42</v>
      </c>
      <c r="AB3" s="27" t="s">
        <v>43</v>
      </c>
      <c r="AC3" s="29" t="s">
        <v>44</v>
      </c>
      <c r="AD3" s="27" t="s">
        <v>45</v>
      </c>
      <c r="AE3" s="30" t="s">
        <v>46</v>
      </c>
      <c r="AF3" s="31" t="s">
        <v>47</v>
      </c>
      <c r="AG3" s="32" t="s">
        <v>48</v>
      </c>
      <c r="AH3" s="31" t="s">
        <v>49</v>
      </c>
      <c r="AI3" s="33" t="s">
        <v>50</v>
      </c>
      <c r="AJ3" s="34" t="s">
        <v>51</v>
      </c>
      <c r="AK3" s="35" t="s">
        <v>52</v>
      </c>
      <c r="AL3" s="25" t="s">
        <v>53</v>
      </c>
      <c r="AM3" s="25" t="s">
        <v>54</v>
      </c>
      <c r="AN3" s="25" t="s">
        <v>55</v>
      </c>
      <c r="AO3" s="25" t="s">
        <v>56</v>
      </c>
      <c r="AP3" s="25" t="s">
        <v>57</v>
      </c>
      <c r="AQ3" s="25" t="s">
        <v>58</v>
      </c>
      <c r="AR3" s="25" t="s">
        <v>59</v>
      </c>
      <c r="AS3" s="25" t="s">
        <v>60</v>
      </c>
      <c r="AT3" s="25" t="s">
        <v>61</v>
      </c>
      <c r="AU3" s="25" t="s">
        <v>62</v>
      </c>
      <c r="AV3" s="25" t="s">
        <v>63</v>
      </c>
      <c r="AW3" s="25" t="s">
        <v>64</v>
      </c>
      <c r="AX3" s="25" t="s">
        <v>65</v>
      </c>
      <c r="AY3" s="36" t="s">
        <v>66</v>
      </c>
      <c r="AZ3" s="36" t="s">
        <v>67</v>
      </c>
      <c r="BA3" s="36" t="s">
        <v>68</v>
      </c>
      <c r="BB3" s="36" t="s">
        <v>69</v>
      </c>
      <c r="BC3" s="36" t="s">
        <v>70</v>
      </c>
      <c r="BD3" s="36" t="s">
        <v>71</v>
      </c>
      <c r="BE3" s="36" t="s">
        <v>72</v>
      </c>
      <c r="BF3" s="36" t="s">
        <v>73</v>
      </c>
      <c r="BG3" s="36" t="s">
        <v>74</v>
      </c>
      <c r="BH3" s="37" t="s">
        <v>75</v>
      </c>
      <c r="BI3" s="37" t="s">
        <v>76</v>
      </c>
      <c r="BJ3" s="37" t="s">
        <v>77</v>
      </c>
      <c r="BK3" s="37" t="s">
        <v>78</v>
      </c>
      <c r="BL3" s="38" t="s">
        <v>79</v>
      </c>
      <c r="BM3" s="38" t="s">
        <v>80</v>
      </c>
      <c r="BN3" s="38" t="s">
        <v>81</v>
      </c>
      <c r="BO3" s="335" t="s">
        <v>82</v>
      </c>
      <c r="BP3" s="323" t="s">
        <v>83</v>
      </c>
      <c r="BQ3" s="39" t="s">
        <v>84</v>
      </c>
      <c r="BR3" s="39" t="s">
        <v>85</v>
      </c>
      <c r="BS3" s="39" t="s">
        <v>86</v>
      </c>
      <c r="BU3" s="323"/>
    </row>
    <row r="4" spans="1:73" s="67" customFormat="1" x14ac:dyDescent="0.35">
      <c r="A4" s="40">
        <v>1</v>
      </c>
      <c r="B4" s="41"/>
      <c r="C4" s="42" t="str">
        <f t="shared" ref="C4:C59" si="0">$H$2&amp;$C$2&amp;$D$2&amp;"00000"&amp;A4</f>
        <v>111000001</v>
      </c>
      <c r="D4" s="42" t="str">
        <f t="shared" ref="D4:D59" si="1">C4&amp;"/"&amp;MID(YEAR($F$2),3,2)</f>
        <v>111000001/20</v>
      </c>
      <c r="E4" s="43" t="str">
        <f>TEXT(DATE(YEAR($F$2),MONTH($F$2),1),"ГГГГ-ММ-ДД")</f>
        <v>2020-01-01</v>
      </c>
      <c r="F4" s="43" t="str">
        <f t="shared" ref="F4:F59" si="2">TEXT(DATE(YEAR($F$2)+1,MONTH($F$2),1),"ГГГГ-ММ-ДД")</f>
        <v>2021-01-01</v>
      </c>
      <c r="G4" s="44" t="str">
        <f t="shared" ref="G4:G59" si="3">$I$2&amp;C4</f>
        <v>2111000001</v>
      </c>
      <c r="H4" s="45">
        <f>$C$2</f>
        <v>1</v>
      </c>
      <c r="I4" s="46">
        <v>3</v>
      </c>
      <c r="J4" s="47" t="str">
        <f>$J$2&amp;$C$2&amp;$D$2&amp;10000</f>
        <v>31110000</v>
      </c>
      <c r="K4" s="48" t="str">
        <f>"Б-"&amp;J4&amp;"-1"</f>
        <v>Б-31110000-1</v>
      </c>
      <c r="L4" s="49" t="str">
        <f t="shared" ref="L4:L59" si="4">TEXT(DATE(YEAR($F$2),MONTH($F$2),1),"ГГГГ-ММ-ДД")</f>
        <v>2020-01-01</v>
      </c>
      <c r="M4" s="48" t="s">
        <v>87</v>
      </c>
      <c r="N4" s="50">
        <f>Y4</f>
        <v>20000</v>
      </c>
      <c r="O4" s="48" t="s">
        <v>88</v>
      </c>
      <c r="P4" s="46">
        <v>1</v>
      </c>
      <c r="Q4" s="48">
        <v>20</v>
      </c>
      <c r="R4" s="51">
        <f t="shared" ref="R4:R15" si="5">S4</f>
        <v>7</v>
      </c>
      <c r="S4" s="51">
        <v>7</v>
      </c>
      <c r="T4" s="52" t="str">
        <f t="shared" ref="T4:T56" si="6">$K$2&amp;J4&amp;"1"</f>
        <v>4311100001</v>
      </c>
      <c r="U4" s="53" t="str">
        <f>T4&amp;1</f>
        <v>43111000011</v>
      </c>
      <c r="V4" s="48">
        <v>1</v>
      </c>
      <c r="W4" s="49" t="str">
        <f t="shared" ref="W4:W59" ca="1" si="7">TEXT(DATE(YEAR($F$2),MONTH($F$2),RANDBETWEEN(1,9)),"ГГГГ-ММ-ДД")</f>
        <v>2020-01-05</v>
      </c>
      <c r="X4" s="48"/>
      <c r="Y4" s="54">
        <v>20000</v>
      </c>
      <c r="Z4" s="54">
        <f t="shared" ref="Z4:Z56" si="8">Y4-(Y4/1.2)</f>
        <v>3333.3333333333321</v>
      </c>
      <c r="AA4" s="48">
        <v>0</v>
      </c>
      <c r="AB4" s="55" t="s">
        <v>89</v>
      </c>
      <c r="AC4" s="54">
        <f t="shared" ref="AC4:AC59" si="9">N4</f>
        <v>20000</v>
      </c>
      <c r="AD4" s="56">
        <v>0</v>
      </c>
      <c r="AE4" s="57" t="str">
        <f>$L$2&amp;J4</f>
        <v>531110000</v>
      </c>
      <c r="AF4" s="58">
        <f t="shared" ref="AF4:AF56" si="10">Y4-Z4</f>
        <v>16666.666666666668</v>
      </c>
      <c r="AG4" s="59"/>
      <c r="AH4" s="58">
        <f>AI4/(1+Q4/100)</f>
        <v>16666.666666666668</v>
      </c>
      <c r="AI4" s="60">
        <f t="shared" ref="AI4:AI46" si="11">Y4</f>
        <v>20000</v>
      </c>
      <c r="AJ4" s="49" t="str">
        <f t="shared" ref="AJ4:AJ46" si="12">TEXT(DATE(YEAR($F$2),MONTH($F$2)+1,0),"ГГГГ-ММ-ДД")</f>
        <v>2020-01-31</v>
      </c>
      <c r="AK4" s="61" t="str">
        <f t="shared" ref="AK4:AK59" si="13">"888"&amp;AE4</f>
        <v>888531110000</v>
      </c>
      <c r="AL4" s="56" t="str">
        <f t="shared" ref="AL4:AL59" si="14">C4&amp;1</f>
        <v>1110000011</v>
      </c>
      <c r="AM4" s="62"/>
      <c r="AN4" s="62"/>
      <c r="AO4" s="56" t="s">
        <v>89</v>
      </c>
      <c r="AP4" s="56" t="s">
        <v>89</v>
      </c>
      <c r="AQ4" s="56"/>
      <c r="AR4" s="56"/>
      <c r="AS4" s="63" t="str">
        <f t="shared" ref="AS4:AS56" si="15">AK4</f>
        <v>888531110000</v>
      </c>
      <c r="AT4" s="61" t="str">
        <f t="shared" ref="AT4:AT59" si="16">"55"&amp;J4</f>
        <v>5531110000</v>
      </c>
      <c r="AU4" s="53" t="str">
        <f t="shared" ref="AU4:AU59" si="17">"99"&amp;J4</f>
        <v>9931110000</v>
      </c>
      <c r="AV4" s="53">
        <f t="shared" ref="AV4:AV59" si="18">S4</f>
        <v>7</v>
      </c>
      <c r="AW4" s="53" t="str">
        <f t="shared" ref="AW4:AW59" si="19">"77"&amp;J4</f>
        <v>7731110000</v>
      </c>
      <c r="AX4" s="53" t="str">
        <f>"77"&amp;AE4</f>
        <v>77531110000</v>
      </c>
      <c r="AY4" s="53">
        <v>0</v>
      </c>
      <c r="AZ4" s="53">
        <v>0</v>
      </c>
      <c r="BA4" s="49" t="str">
        <f t="shared" ref="BA4:BA59" si="20">TEXT(DATE(YEAR($F$2),MONTH($F$2),1),"ГГГГ-ММ-ДД")</f>
        <v>2020-01-01</v>
      </c>
      <c r="BB4" s="49" t="str">
        <f t="shared" ref="BB4:BB59" si="21">TEXT(DATE(YEAR($F$2),MONTH($F$2)+1,0),"ГГГГ-ММ-ДД")</f>
        <v>2020-01-31</v>
      </c>
      <c r="BC4" s="64" t="s">
        <v>90</v>
      </c>
      <c r="BD4" s="65" t="str">
        <f>"a"&amp;J4</f>
        <v>a31110000</v>
      </c>
      <c r="BE4" s="61"/>
      <c r="BF4" s="61"/>
      <c r="BG4" s="55"/>
      <c r="BH4" s="66"/>
      <c r="BI4" s="66"/>
      <c r="BJ4" s="66"/>
      <c r="BK4" s="66"/>
      <c r="BL4" s="53"/>
      <c r="BM4" s="53"/>
      <c r="BN4" s="53"/>
      <c r="BO4" s="336" t="s">
        <v>91</v>
      </c>
      <c r="BP4" s="324"/>
      <c r="BU4" s="357" t="str">
        <f t="shared" ref="BU4:BU59" ca="1" si="22">IF(((LEN(C4)&gt;0) *(C4&lt;&gt;C3)=1), "insert into x_t_contract2(TMP_ID,ID,EXTERNAL_ID,CLIENT_ID) values(s_x_t_contract2.NEXTVAL, "&amp;C4&amp;", '"&amp;D4&amp;"',"&amp;G4&amp;");","")&amp;IF(((LEN(C4)&gt;0) *(C4&lt;&gt;C3)=1), "insert into x_t_contract_collateral(TMP_ID,ID,CONTRACT2_ID,DT,IS_SIGNED) values(s_x_t_contract_collateral.NEXTVAL, "&amp;AL4&amp;", "&amp;C4&amp;", date'"&amp;E4&amp;"', date'"&amp;E4&amp;"');","")&amp;         IF(((LEN(C4)&gt;0) *(C4&lt;&gt;C3)=1),"insert into x_mv_contract_signed_attr (TMP_ID,CONTRACT_ID,COLLATERAL_ID,CODE,VALUE_DT) values (s_x_mv_contract_signed_attr.NEXTVAL, "&amp;C4&amp;", "&amp;AL4&amp;",'FINISH_DT' ,date'"&amp;F4&amp;"');","")&amp;
IF(((LEN(C4)&gt;0) *(C4&lt;&gt;C3)=1), "insert into x_mv_contract_signed_attr_hist(TMP_ID,VALUE_NUM,UPDATE_DT,CONTRACT2_ID,CODE,CL_DT,STAMP,DT) values(s_x_mv_contract_signed_attr_hist.NEXTVAL, "&amp;$E$2&amp;", date'"&amp;E4&amp;"', "&amp;C4&amp;",'FIRM',date'"&amp;E4&amp;"',"&amp;AS4&amp;",date'"&amp;E4&amp;"');","")&amp;IF(((LEN(C4)&gt;0) *(C4&lt;&gt;C3)*($G$2="opt")=1), "insert into x_mv_contract_signed_attr_hist(TMP_ID,VALUE_NUM,UPDATE_DT,CONTRACT2_ID,CODE,CL_DT,STAMP,DT) values(s_x_mv_contract_signed_attr_hist.NEXTVAL, "&amp;H4&amp;", date'"&amp;E4&amp;"', "&amp;C4&amp;",'WHOLESALE_AGENT_PREMIUM_AWARDS_SCALE_TYPE',date'"&amp;E4&amp;"',"&amp;AS4&amp;",date'"&amp;E4&amp;"');","")&amp;IF(((LEN(C4)&gt;0) *(C4&lt;&gt;C3)*($G$2="comm")=1), "insert into x_mv_contract_signed_attr(TMP_ID,VALUE_NUM,CONTRACT_ID,CODE,DT,COLLATERAL_ID) values(s_x_mv_contract_signed_attr.NEXTVAL, "&amp;H4&amp;","&amp;C4&amp;",'COMMISSION_TYPE',date'"&amp;E4&amp;"', "&amp;AL4&amp;");","")&amp;IF(((LEN(C4)&gt;0) *(C4&lt;&gt;C3)*($G$2="opt")=1), "insert into x_mv_contract_signed_attr_hist(TMP_ID,VALUE_NUM,UPDATE_DT,CONTRACT2_ID,CODE,CL_DT,STAMP,DT) values(s_x_mv_contract_signed_attr_hist.NEXTVAL, "&amp;I4&amp;", date'"&amp;E4&amp;"', "&amp;C4&amp;",'PAYMENT_TYPE',date'"&amp;E4&amp;"',"&amp;AS4&amp;",date'"&amp;E4&amp;"');","")&amp;IF(((LEN(C4)&gt;0) *(C4&lt;&gt;C3)*($G$2="comm")=1), "insert into x_mv_contract_signed_attr(TMP_ID,VALUE_NUM,CONTRACT_ID,CODE,DT,COLLATERAL_ID) values(s_x_mv_contract_signed_attr.NEXTVAL,  "&amp;I4&amp;","&amp;C4&amp;",'PAYMENT_TYPE',date'"&amp;E4&amp;"', "&amp;AL4&amp;");","")&amp;IF(LEN(BG4)&gt;0, "insert into x_mv_contract_signed_attr_hist(TMP_ID,VALUE_NUM,UPDATE_DT,CONTRACT2_ID,CODE,CL_DT,STAMP,DT) values(s_x_mv_contract_signed_attr_hist.NEXTVAL, "&amp;BG4&amp;", date'"&amp;E4&amp;"', "&amp;C4&amp;",'AR_PAYMENT_CONTROL_TYPE',date'"&amp;E4&amp;"',"&amp;AS4&amp;",date'"&amp;E4&amp;"');","")&amp;
IF(((LEN(J4)&gt;0) *(J4&lt;&gt;J3)*(N4&lt;&gt;"null")=1), "insert into x_t_invoice (TMP_ID,ID,DT, CLIENT_ID,EXTERNAL_ID,CONTRACT_ID,TOTAL_SUM,CURRENCY,DISCOUNT_TYPE,COMMISSION_TYPE,TYPE,LOYAL_CLIENTS,NDS,NDS_PCT,PERSON_ID) values (s_x_t_invoice.NEXTVAL, "&amp;J4&amp;", date'"&amp;L4&amp;"',"&amp;G4&amp;",'"&amp;K4&amp;"',"&amp;IF((LEN(C4)&gt;0),""&amp;C4&amp;"","null")&amp;","&amp;N4&amp;",'"&amp;O4&amp;"',"&amp;R4&amp;","&amp;R4&amp;",'"&amp;M4&amp;"',"&amp;AD4&amp;","&amp;P4&amp;","&amp;Q4&amp;", "&amp;AX4&amp;");","")&amp;IF(((LEN(AX4)&gt;0) *(AX4&lt;&gt;AX3)=1), "insert into x_t_person (TMP_ID,ID) values (s_x_t_person.NEXTVAL, "&amp;AX4&amp;");","")&amp;
IF(AQ4=1,"insert into x_t_extprops(TMP_ID, CLASSNAME,ATTRNAME,OBJECT_ID,VALUE_NUM) values (s_x_t_extprops.NEXTVAL, 'PersonalAccount', 'subclient_id',"&amp;AR4&amp;" , "&amp;AE4&amp;");insert into x_t_invoice_repayment(TMP_ID, INVOICE_ID,REPAYMENT_INVOICE_ID) values (s_x_t_invoice_repayment.NEXTVAL,"&amp;AR4&amp;" , "&amp;J4&amp;");","")&amp;IF(((LEN(T4)&gt;0) *(T4&lt;&gt;T3)=1), "insert into x_t_act_internal(TMP_ID,ID,DT,CLIENT_ID,INVOICE_ID,HIDDEN,AMOUNT,EXTERNAL_ID,PAYMENT_TERM_DT,IS_LOYAL,TYPE) values (s_x_t_act_internal.NEXTVAL, "&amp;T4&amp;",date'"&amp;W4&amp;"',"&amp;G4&amp;", "&amp;J4&amp;"    ,"&amp;V4&amp;",  "&amp;AC4&amp;"  ,'"&amp;U4&amp;"',"&amp;IF((LEN(X4)&gt;0),"date'"&amp;X4&amp;"'","null")&amp;", "&amp;AD4&amp;",'generic');","")&amp;
IF(((LEN(T4)&gt;0) *(Y4&lt;&gt;"null")=1),"insert into x_t_act_trans(TMP_ID, ACT_ID, CONSUME_ID, AMOUNT, AMOUNT_NDS, AMOUNT_NSP, NETTING, COMMISSION_TYPE) values (s_x_t_act_trans.NEXTVAL, "&amp;T4&amp;",  "&amp;AT4&amp;", "&amp;Y4&amp;", "&amp;Z4&amp;",  "&amp;AA4&amp;","&amp;AB4&amp;", "&amp;S4&amp;");","")&amp;
IF(((LEN(AT4)&gt;0)*(AT4&lt;&gt;AT3)=1),"insert into x_t_consume (TMP_ID, ID, PARENT_ORDER_ID) values (s_x_t_consume.NEXTVAL, "&amp;AT4&amp;",  "&amp;AU4&amp;");","")&amp;
IF(((LEN(AU4)&gt;0)*(AU4&lt;&gt;AU3))=1,"insert into x_t_order(TMP_ID, ID, SERVICE_ID, SERVICE_ORDER_ID, CLIENT_ID) values (s_x_t_order.NEXTVAL, "&amp;AU4&amp;",  "&amp;AV4&amp;",  "&amp;AW4&amp;",  "&amp;AE4&amp;" );","")&amp;IF(LEN(AI4)&gt;0,"insert into x_mv_oebs_receipts_2(TMP_ID, INVOICE_EID, SUM, DT, DOC_DATE, COMISS_DATE, PAYMENT_NUMBER, SOURCE_TYPE) values (s_x_mv_oebs_receipts_2.NEXTVAL, '"&amp;K4&amp;"', "&amp;AI4&amp;", date'"&amp;AJ4&amp;"',date'"&amp;AJ4&amp;"', null, '"&amp;AK4&amp;"' ,'PAYCASH');","")&amp;
IF(((AP4&lt;&gt;AP3)* (AP5&lt;&gt;"null")=1),"insert into x_mv_ui_contract_apex (TMP_ID,CONTRACT_ID,CONTRACT_EID,DT,FINISH_DT,CLIENT_ID,AGENCY_ID) values (s_x_mv_ui_contract_apex.NEXTVAL, "&amp;C4&amp;", '"&amp;D4&amp;"',"&amp;IF((LEN(AM4)&gt;0),"date'"&amp;AM4&amp;"'","null")&amp;", "&amp;IF((LEN(AN4)&gt;0),"date'"&amp;AN4&amp;"'","null")&amp;","&amp;AP4&amp;","&amp;G4&amp;" );","")&amp;IF(AP4&lt;&gt;"null","insert into x_mv_contract_signed_attr (TMP_ID,CONTRACT_ID,COLLATERAL_ID,CODE,KEY_NUM,COLLATERAL_DT,VALUE_NUM) values (s_x_mv_contract_signed_attr.NEXTVAL, "&amp;C4&amp;", "&amp;AL4&amp;",'BRAND_CLIENTS' , "&amp;AE4&amp;", "&amp;IF((LEN(AM4)&gt;0),"date'"&amp;AM4&amp;"'","null")&amp;",  "&amp;AO4&amp;");","")&amp;IF(LEN(BA4)&gt;0,"insert into x_yt_ar_direct_domain_stats (ID,IS_GRAY,DOMAIN,IS_BLACKLIST,SERVICE_ID,COST,BILLING_EXPORT_ID,FROM_DT,TILL_DT,SERVICE_ORDER_ID) values(s_x_yt_ar_direct_domain_stats.NEXTVAL, "&amp;AY4&amp;", '"&amp;BD4&amp;"', "&amp;AZ4&amp;","&amp;AV4&amp;","&amp;BC4&amp;","&amp;AW4&amp;",  date'"&amp;BA4&amp;"',to_date('"&amp;BB4&amp;"'||' '||'23:59:59','YYYY-MM-DD HH24:MI:SS'),"&amp;AW4&amp;");","")&amp;IF(LEN(BE4)&gt;0,"insert into x_yt_fin_docs (ID, CONTRACT_EID, AGENCY_ID, FROM_DT, RECEIVE_DT) values (s_x_yt_fin_docs.NEXTVAL, '"&amp;D4&amp;"', "&amp;G4&amp;", date'"&amp;BE4&amp;"', date'"&amp;BF4&amp;"');","")&amp; IF(((LEN(BL4)&gt;0)*(LEN(BM4)&gt;0)=1), "insert into x_mv_contract_signed_attr_hist(TMP_ID,VALUE_DT,CODE,COLLATERAL_ID,CL_DT,CONTRACT2_ID) values(s_x_mv_contract_signed_attr_hist.NEXTVAL, date'"&amp;AN4&amp;"', 'CONSOLIDATION_FINISH_DT', "&amp;AL4&amp;",date'"&amp;AM4&amp;"',"&amp;C4&amp;");insert into x_mv_contract_signed_attr_hist(TMP_ID,VALUE_NUM,CODE,COLLATERAL_ID,CL_DT,CONTRACT2_ID,KEY_NUM) values(s_x_mv_contract_signed_attr_hist.NEXTVAL, "&amp;AO4&amp;", 'LINKED_REWARD_CONTRACTS', "&amp;AL4&amp;",date'"&amp;AM4&amp;"',"&amp;C4&amp;","&amp;BL4&amp;");","")&amp; IF(((LEN(BL4)&gt;0)*(LEN(BM4)=0)=1), "insert into x_mv_contract_signed_attr_hist(TMP_ID,VALUE_NUM,CODE,COLLATERAL_ID,CL_DT,CONTRACT2_ID,KEY_NUM) values(s_x_mv_contract_signed_attr_hist.NEXTVAL, "&amp;AO4&amp;", 'LINKED_REWARD_CONTRACTS', "&amp;AL4&amp;",date'"&amp;AM4&amp;"',"&amp;C4&amp;","&amp;BL4&amp;");","")&amp;IF(LEN(BM4)&gt;0, "insert into x_mv_contract_signed_attr_hist(TMP_ID,VALUE_NUM,CL_DT,CODE,COLLATERAL_ID,CONTRACT2_ID) values(s_x_mv_contract_signed_attr_hist.NEXTVAL,"&amp;BM4&amp;", date'"&amp;AM4&amp;"','REWARD_CONSOLIDATION_PERIOD', "&amp;AL4&amp;","&amp;C4&amp;");","")&amp;IF(LEN(BN4)&gt;0, "insert into x_mv_contract_signed_attr_hist(TMP_ID,VALUE_NUM,CL_DT,CODE,COLLATERAL_ID,CONTRACT2_ID) values(s_x_mv_contract_signed_attr_hist.NEXTVAL,"&amp;BN4&amp;", date'"&amp;AM4&amp;"','REWARD_CONSOLIDATION_TYPE', "&amp;AL4&amp;","&amp;C4&amp;");","")&amp;IF(LEN(BH4)&gt;0, "insert into x_yt_loyal_domains(TMP_ID,DOMAIN,PERIOD) values(s_x_yt_loyal_domains.NEXTVAL,'"&amp;BD4&amp;"', date'"&amp;BI4&amp;"');","")&amp;IF(LEN(BJ4)&gt;0, "insert into x_yt_new_domains(TMP_ID,DOMAIN,PERIOD) values(s_x_yt_new_domains.NEXTVAL,'"&amp;BD4&amp;"', date'"&amp;BK4&amp;"');","")</f>
        <v>insert into x_t_contract2(TMP_ID,ID,EXTERNAL_ID,CLIENT_ID) values(s_x_t_contract2.NEXTVAL, 111000001, '111000001/20',2111000001);insert into x_t_contract_collateral(TMP_ID,ID,CONTRACT2_ID,DT,IS_SIGNED) values(s_x_t_contract_collateral.NEXTVAL, 1110000011, 111000001, date'2020-01-01', date'2020-01-01');insert into x_mv_contract_signed_attr (TMP_ID,CONTRACT_ID,COLLATERAL_ID,CODE,VALUE_DT) values (s_x_mv_contract_signed_attr.NEXTVAL, 111000001, 1110000011,'FINISH_DT' ,date'2021-01-01');insert into x_mv_contract_signed_attr_hist(TMP_ID,VALUE_NUM,UPDATE_DT,CONTRACT2_ID,CODE,CL_DT,STAMP,DT) values(s_x_mv_contract_signed_attr_hist.NEXTVAL, 1, date'2020-01-01', 111000001,'FIRM',date'2020-01-01',888531110000,date'2020-01-01');insert into x_mv_contract_signed_attr_hist(TMP_ID,VALUE_NUM,UPDATE_DT,CONTRACT2_ID,CODE,CL_DT,STAMP,DT) values(s_x_mv_contract_signed_attr_hist.NEXTVAL, 1, date'2020-01-01', 111000001,'WHOLESALE_AGENT_PREMIUM_AWARDS_SCALE_TYPE',date'2020-01-01',888531110000,date'2020-01-01');insert into x_mv_contract_signed_attr_hist(TMP_ID,VALUE_NUM,UPDATE_DT,CONTRACT2_ID,CODE,CL_DT,STAMP,DT) values(s_x_mv_contract_signed_attr_hist.NEXTVAL, 3, date'2020-01-01', 111000001,'PAYMENT_TYPE',date'2020-01-01',888531110000,date'2020-01-01');insert into x_t_invoice (TMP_ID,ID,DT, CLIENT_ID,EXTERNAL_ID,CONTRACT_ID,TOTAL_SUM,CURRENCY,DISCOUNT_TYPE,COMMISSION_TYPE,TYPE,LOYAL_CLIENTS,NDS,NDS_PCT,PERSON_ID) values (s_x_t_invoice.NEXTVAL, 31110000, date'2020-01-01',2111000001,'Б-31110000-1',111000001,20000,'RUR',7,7,'y_invoice',0,1,20, 77531110000);insert into x_t_person (TMP_ID,ID) values (s_x_t_person.NEXTVAL, 77531110000);insert into x_t_act_internal(TMP_ID,ID,DT,CLIENT_ID,INVOICE_ID,HIDDEN,AMOUNT,EXTERNAL_ID,PAYMENT_TERM_DT,IS_LOYAL,TYPE) values (s_x_t_act_internal.NEXTVAL, 4311100001,date'2020-01-05',2111000001, 31110000    ,1,  20000  ,'43111000011',null, 0,'generic');insert into x_t_act_trans(TMP_ID, ACT_ID, CONSUME_ID, AMOUNT, AMOUNT_NDS, AMOUNT_NSP, NETTING, COMMISSION_TYPE) values (s_x_t_act_trans.NEXTVAL, 4311100001,  5531110000, 20000, 3333.33333333333,  0,null, 7);insert into x_t_consume (TMP_ID, ID, PARENT_ORDER_ID) values (s_x_t_consume.NEXTVAL, 5531110000,  9931110000);insert into x_t_order(TMP_ID, ID, SERVICE_ID, SERVICE_ORDER_ID, CLIENT_ID) values (s_x_t_order.NEXTVAL, 9931110000,  7,  7731110000,  531110000 );insert into x_mv_oebs_receipts_2(TMP_ID, INVOICE_EID, SUM, DT, DOC_DATE, COMISS_DATE, PAYMENT_NUMBER, SOURCE_TYPE) values (s_x_mv_oebs_receipts_2.NEXTVAL, 'Б-31110000-1', 20000, date'2020-01-31',date'2020-01-31', null, '888531110000' ,'PAYCASH');insert into x_yt_ar_direct_domain_stats (ID,IS_GRAY,DOMAIN,IS_BLACKLIST,SERVICE_ID,COST,BILLING_EXPORT_ID,FROM_DT,TILL_DT,SERVICE_ORDER_ID) values(s_x_yt_ar_direct_domain_stats.NEXTVAL, 0, 'a31110000', 0,7,3330000000,7731110000,  date'2020-01-01',to_date('2020-01-31'||' '||'23:59:59','YYYY-MM-DD HH24:MI:SS'),7731110000);</v>
      </c>
    </row>
    <row r="5" spans="1:73" s="67" customFormat="1" x14ac:dyDescent="0.35">
      <c r="A5" s="40">
        <v>1</v>
      </c>
      <c r="B5" s="41"/>
      <c r="C5" s="42" t="str">
        <f t="shared" si="0"/>
        <v>111000001</v>
      </c>
      <c r="D5" s="42" t="str">
        <f t="shared" si="1"/>
        <v>111000001/20</v>
      </c>
      <c r="E5" s="43" t="str">
        <f t="shared" ref="E5:E59" si="23">TEXT(DATE(YEAR($F$2),MONTH($F$2),1),"ГГГГ-ММ-ДД")</f>
        <v>2020-01-01</v>
      </c>
      <c r="F5" s="43" t="str">
        <f t="shared" si="2"/>
        <v>2021-01-01</v>
      </c>
      <c r="G5" s="44" t="str">
        <f t="shared" si="3"/>
        <v>2111000001</v>
      </c>
      <c r="H5" s="45">
        <f t="shared" ref="H5:H19" si="24">$C$2</f>
        <v>1</v>
      </c>
      <c r="I5" s="46">
        <v>3</v>
      </c>
      <c r="J5" s="52">
        <f>J4+1</f>
        <v>31110001</v>
      </c>
      <c r="K5" s="48" t="str">
        <f t="shared" ref="K5:K56" si="25">"Б-"&amp;J5&amp;"-1"</f>
        <v>Б-31110001-1</v>
      </c>
      <c r="L5" s="49" t="str">
        <f t="shared" si="4"/>
        <v>2020-01-01</v>
      </c>
      <c r="M5" s="48" t="s">
        <v>87</v>
      </c>
      <c r="N5" s="50">
        <f t="shared" ref="N5:N59" si="26">Y5</f>
        <v>20000</v>
      </c>
      <c r="O5" s="48" t="s">
        <v>88</v>
      </c>
      <c r="P5" s="46">
        <v>1</v>
      </c>
      <c r="Q5" s="48">
        <v>20</v>
      </c>
      <c r="R5" s="51">
        <f t="shared" si="5"/>
        <v>7</v>
      </c>
      <c r="S5" s="51">
        <v>7</v>
      </c>
      <c r="T5" s="52" t="str">
        <f t="shared" si="6"/>
        <v>4311100011</v>
      </c>
      <c r="U5" s="53" t="str">
        <f t="shared" ref="U5:U56" si="27">T5&amp;1</f>
        <v>43111000111</v>
      </c>
      <c r="V5" s="48">
        <v>1</v>
      </c>
      <c r="W5" s="49" t="str">
        <f t="shared" ca="1" si="7"/>
        <v>2020-01-09</v>
      </c>
      <c r="X5" s="48"/>
      <c r="Y5" s="54">
        <v>20000</v>
      </c>
      <c r="Z5" s="54">
        <f t="shared" si="8"/>
        <v>3333.3333333333321</v>
      </c>
      <c r="AA5" s="48">
        <v>0</v>
      </c>
      <c r="AB5" s="55" t="s">
        <v>89</v>
      </c>
      <c r="AC5" s="54">
        <f t="shared" si="9"/>
        <v>20000</v>
      </c>
      <c r="AD5" s="56">
        <v>0</v>
      </c>
      <c r="AE5" s="52">
        <f>AE4+1</f>
        <v>531110001</v>
      </c>
      <c r="AF5" s="58">
        <f t="shared" si="10"/>
        <v>16666.666666666668</v>
      </c>
      <c r="AG5" s="59"/>
      <c r="AH5" s="58">
        <f t="shared" ref="AH5:AH45" si="28">AI5/(1+Q5/100)</f>
        <v>16666.666666666668</v>
      </c>
      <c r="AI5" s="60">
        <f t="shared" si="11"/>
        <v>20000</v>
      </c>
      <c r="AJ5" s="49" t="str">
        <f t="shared" si="12"/>
        <v>2020-01-31</v>
      </c>
      <c r="AK5" s="61" t="str">
        <f t="shared" si="13"/>
        <v>888531110001</v>
      </c>
      <c r="AL5" s="56" t="str">
        <f t="shared" si="14"/>
        <v>1110000011</v>
      </c>
      <c r="AM5" s="62"/>
      <c r="AN5" s="62"/>
      <c r="AO5" s="56" t="s">
        <v>89</v>
      </c>
      <c r="AP5" s="56" t="s">
        <v>89</v>
      </c>
      <c r="AQ5" s="56"/>
      <c r="AR5" s="56"/>
      <c r="AS5" s="63" t="str">
        <f t="shared" si="15"/>
        <v>888531110001</v>
      </c>
      <c r="AT5" s="61" t="str">
        <f t="shared" si="16"/>
        <v>5531110001</v>
      </c>
      <c r="AU5" s="53" t="str">
        <f t="shared" si="17"/>
        <v>9931110001</v>
      </c>
      <c r="AV5" s="53">
        <f t="shared" si="18"/>
        <v>7</v>
      </c>
      <c r="AW5" s="53" t="str">
        <f t="shared" si="19"/>
        <v>7731110001</v>
      </c>
      <c r="AX5" s="53" t="str">
        <f t="shared" ref="AX5:AX59" si="29">"77"&amp;AE5</f>
        <v>77531110001</v>
      </c>
      <c r="AY5" s="53">
        <v>0</v>
      </c>
      <c r="AZ5" s="53">
        <v>0</v>
      </c>
      <c r="BA5" s="49" t="str">
        <f t="shared" si="20"/>
        <v>2020-01-01</v>
      </c>
      <c r="BB5" s="49" t="str">
        <f t="shared" si="21"/>
        <v>2020-01-31</v>
      </c>
      <c r="BC5" s="64" t="s">
        <v>92</v>
      </c>
      <c r="BD5" s="65" t="str">
        <f>"b"&amp;J5</f>
        <v>b31110001</v>
      </c>
      <c r="BE5" s="65"/>
      <c r="BF5" s="65"/>
      <c r="BG5" s="65"/>
      <c r="BH5" s="66"/>
      <c r="BI5" s="66"/>
      <c r="BJ5" s="66"/>
      <c r="BK5" s="66"/>
      <c r="BL5" s="53"/>
      <c r="BM5" s="53"/>
      <c r="BN5" s="53"/>
      <c r="BO5" s="336" t="s">
        <v>93</v>
      </c>
      <c r="BP5" s="325">
        <v>1</v>
      </c>
      <c r="BQ5" s="50">
        <f t="shared" ref="BQ5:BQ7" si="30">AF9</f>
        <v>16666.666666666668</v>
      </c>
      <c r="BR5" s="68">
        <f>BQ5*0.13</f>
        <v>2166.666666666667</v>
      </c>
      <c r="BS5" s="68">
        <f>BR5</f>
        <v>2166.666666666667</v>
      </c>
      <c r="BT5" s="69"/>
      <c r="BU5" s="357" t="str">
        <f t="shared" ca="1" si="22"/>
        <v>insert into x_t_invoice (TMP_ID,ID,DT, CLIENT_ID,EXTERNAL_ID,CONTRACT_ID,TOTAL_SUM,CURRENCY,DISCOUNT_TYPE,COMMISSION_TYPE,TYPE,LOYAL_CLIENTS,NDS,NDS_PCT,PERSON_ID) values (s_x_t_invoice.NEXTVAL, 31110001, date'2020-01-01',2111000001,'Б-31110001-1',111000001,20000,'RUR',7,7,'y_invoice',0,1,20, 77531110001);insert into x_t_person (TMP_ID,ID) values (s_x_t_person.NEXTVAL, 77531110001);insert into x_t_act_internal(TMP_ID,ID,DT,CLIENT_ID,INVOICE_ID,HIDDEN,AMOUNT,EXTERNAL_ID,PAYMENT_TERM_DT,IS_LOYAL,TYPE) values (s_x_t_act_internal.NEXTVAL, 4311100011,date'2020-01-09',2111000001, 31110001    ,1,  20000  ,'43111000111',null, 0,'generic');insert into x_t_act_trans(TMP_ID, ACT_ID, CONSUME_ID, AMOUNT, AMOUNT_NDS, AMOUNT_NSP, NETTING, COMMISSION_TYPE) values (s_x_t_act_trans.NEXTVAL, 4311100011,  5531110001, 20000, 3333.33333333333,  0,null, 7);insert into x_t_consume (TMP_ID, ID, PARENT_ORDER_ID) values (s_x_t_consume.NEXTVAL, 5531110001,  9931110001);insert into x_t_order(TMP_ID, ID, SERVICE_ID, SERVICE_ORDER_ID, CLIENT_ID) values (s_x_t_order.NEXTVAL, 9931110001,  7,  7731110001,  531110001 );insert into x_mv_oebs_receipts_2(TMP_ID, INVOICE_EID, SUM, DT, DOC_DATE, COMISS_DATE, PAYMENT_NUMBER, SOURCE_TYPE) values (s_x_mv_oebs_receipts_2.NEXTVAL, 'Б-31110001-1', 20000, date'2020-01-31',date'2020-01-31', null, '888531110001' ,'PAYCASH');insert into x_yt_ar_direct_domain_stats (ID,IS_GRAY,DOMAIN,IS_BLACKLIST,SERVICE_ID,COST,BILLING_EXPORT_ID,FROM_DT,TILL_DT,SERVICE_ORDER_ID) values(s_x_yt_ar_direct_domain_stats.NEXTVAL, 0, 'b31110001', 0,7,3000000000,7731110001,  date'2020-01-01',to_date('2020-01-31'||' '||'23:59:59','YYYY-MM-DD HH24:MI:SS'),7731110001);</v>
      </c>
    </row>
    <row r="6" spans="1:73" s="67" customFormat="1" ht="15" customHeight="1" x14ac:dyDescent="0.35">
      <c r="A6" s="40">
        <v>1</v>
      </c>
      <c r="B6" s="41"/>
      <c r="C6" s="42" t="str">
        <f t="shared" si="0"/>
        <v>111000001</v>
      </c>
      <c r="D6" s="42" t="str">
        <f t="shared" si="1"/>
        <v>111000001/20</v>
      </c>
      <c r="E6" s="43" t="str">
        <f t="shared" si="23"/>
        <v>2020-01-01</v>
      </c>
      <c r="F6" s="43" t="str">
        <f t="shared" si="2"/>
        <v>2021-01-01</v>
      </c>
      <c r="G6" s="44" t="str">
        <f t="shared" si="3"/>
        <v>2111000001</v>
      </c>
      <c r="H6" s="45">
        <f t="shared" si="24"/>
        <v>1</v>
      </c>
      <c r="I6" s="46">
        <v>3</v>
      </c>
      <c r="J6" s="52">
        <f t="shared" ref="J6:J59" si="31">J5+1</f>
        <v>31110002</v>
      </c>
      <c r="K6" s="48" t="str">
        <f t="shared" si="25"/>
        <v>Б-31110002-1</v>
      </c>
      <c r="L6" s="49" t="str">
        <f t="shared" si="4"/>
        <v>2020-01-01</v>
      </c>
      <c r="M6" s="48" t="s">
        <v>87</v>
      </c>
      <c r="N6" s="50">
        <f t="shared" si="26"/>
        <v>20000</v>
      </c>
      <c r="O6" s="48" t="s">
        <v>88</v>
      </c>
      <c r="P6" s="46">
        <v>1</v>
      </c>
      <c r="Q6" s="48">
        <v>20</v>
      </c>
      <c r="R6" s="51">
        <f t="shared" si="5"/>
        <v>7</v>
      </c>
      <c r="S6" s="51">
        <v>7</v>
      </c>
      <c r="T6" s="52" t="str">
        <f t="shared" si="6"/>
        <v>4311100021</v>
      </c>
      <c r="U6" s="53" t="str">
        <f t="shared" si="27"/>
        <v>43111000211</v>
      </c>
      <c r="V6" s="48">
        <v>1</v>
      </c>
      <c r="W6" s="49" t="str">
        <f t="shared" ca="1" si="7"/>
        <v>2020-01-05</v>
      </c>
      <c r="X6" s="48"/>
      <c r="Y6" s="54">
        <v>20000</v>
      </c>
      <c r="Z6" s="54">
        <f t="shared" si="8"/>
        <v>3333.3333333333321</v>
      </c>
      <c r="AA6" s="48">
        <v>0</v>
      </c>
      <c r="AB6" s="55" t="s">
        <v>89</v>
      </c>
      <c r="AC6" s="54">
        <f t="shared" si="9"/>
        <v>20000</v>
      </c>
      <c r="AD6" s="56">
        <v>0</v>
      </c>
      <c r="AE6" s="52">
        <f t="shared" ref="AE6:AE59" si="32">AE5+1</f>
        <v>531110002</v>
      </c>
      <c r="AF6" s="58">
        <f t="shared" si="10"/>
        <v>16666.666666666668</v>
      </c>
      <c r="AG6" s="59"/>
      <c r="AH6" s="58">
        <f t="shared" si="28"/>
        <v>16666.666666666668</v>
      </c>
      <c r="AI6" s="60">
        <f t="shared" si="11"/>
        <v>20000</v>
      </c>
      <c r="AJ6" s="49" t="str">
        <f t="shared" si="12"/>
        <v>2020-01-31</v>
      </c>
      <c r="AK6" s="61" t="str">
        <f t="shared" si="13"/>
        <v>888531110002</v>
      </c>
      <c r="AL6" s="56" t="str">
        <f t="shared" si="14"/>
        <v>1110000011</v>
      </c>
      <c r="AM6" s="62"/>
      <c r="AN6" s="62"/>
      <c r="AO6" s="56" t="s">
        <v>89</v>
      </c>
      <c r="AP6" s="56" t="s">
        <v>89</v>
      </c>
      <c r="AQ6" s="56"/>
      <c r="AR6" s="56"/>
      <c r="AS6" s="63" t="str">
        <f t="shared" si="15"/>
        <v>888531110002</v>
      </c>
      <c r="AT6" s="61" t="str">
        <f t="shared" si="16"/>
        <v>5531110002</v>
      </c>
      <c r="AU6" s="53" t="str">
        <f t="shared" si="17"/>
        <v>9931110002</v>
      </c>
      <c r="AV6" s="53">
        <f t="shared" si="18"/>
        <v>7</v>
      </c>
      <c r="AW6" s="53" t="str">
        <f t="shared" si="19"/>
        <v>7731110002</v>
      </c>
      <c r="AX6" s="53" t="str">
        <f t="shared" si="29"/>
        <v>77531110002</v>
      </c>
      <c r="AY6" s="53">
        <v>0</v>
      </c>
      <c r="AZ6" s="53">
        <v>0</v>
      </c>
      <c r="BA6" s="49" t="str">
        <f t="shared" si="20"/>
        <v>2020-01-01</v>
      </c>
      <c r="BB6" s="49" t="str">
        <f t="shared" si="21"/>
        <v>2020-01-31</v>
      </c>
      <c r="BC6" s="64" t="s">
        <v>90</v>
      </c>
      <c r="BD6" s="65" t="str">
        <f>"c"&amp;J6</f>
        <v>c31110002</v>
      </c>
      <c r="BE6" s="65"/>
      <c r="BF6" s="65"/>
      <c r="BG6" s="65"/>
      <c r="BH6" s="66"/>
      <c r="BI6" s="66"/>
      <c r="BJ6" s="66"/>
      <c r="BK6" s="66"/>
      <c r="BL6" s="53"/>
      <c r="BM6" s="53"/>
      <c r="BN6" s="53"/>
      <c r="BO6" s="336"/>
      <c r="BP6" s="325">
        <v>2</v>
      </c>
      <c r="BQ6" s="50">
        <f t="shared" si="30"/>
        <v>16666.666666666668</v>
      </c>
      <c r="BR6" s="68">
        <f>BQ6*0.13</f>
        <v>2166.666666666667</v>
      </c>
      <c r="BS6" s="68">
        <f t="shared" ref="BS6:BS7" si="33">BR6</f>
        <v>2166.666666666667</v>
      </c>
      <c r="BU6" s="357" t="str">
        <f t="shared" ca="1" si="22"/>
        <v>insert into x_t_invoice (TMP_ID,ID,DT, CLIENT_ID,EXTERNAL_ID,CONTRACT_ID,TOTAL_SUM,CURRENCY,DISCOUNT_TYPE,COMMISSION_TYPE,TYPE,LOYAL_CLIENTS,NDS,NDS_PCT,PERSON_ID) values (s_x_t_invoice.NEXTVAL, 31110002, date'2020-01-01',2111000001,'Б-31110002-1',111000001,20000,'RUR',7,7,'y_invoice',0,1,20, 77531110002);insert into x_t_person (TMP_ID,ID) values (s_x_t_person.NEXTVAL, 77531110002);insert into x_t_act_internal(TMP_ID,ID,DT,CLIENT_ID,INVOICE_ID,HIDDEN,AMOUNT,EXTERNAL_ID,PAYMENT_TERM_DT,IS_LOYAL,TYPE) values (s_x_t_act_internal.NEXTVAL, 4311100021,date'2020-01-05',2111000001, 31110002    ,1,  20000  ,'43111000211',null, 0,'generic');insert into x_t_act_trans(TMP_ID, ACT_ID, CONSUME_ID, AMOUNT, AMOUNT_NDS, AMOUNT_NSP, NETTING, COMMISSION_TYPE) values (s_x_t_act_trans.NEXTVAL, 4311100021,  5531110002, 20000, 3333.33333333333,  0,null, 7);insert into x_t_consume (TMP_ID, ID, PARENT_ORDER_ID) values (s_x_t_consume.NEXTVAL, 5531110002,  9931110002);insert into x_t_order(TMP_ID, ID, SERVICE_ID, SERVICE_ORDER_ID, CLIENT_ID) values (s_x_t_order.NEXTVAL, 9931110002,  7,  7731110002,  531110002 );insert into x_mv_oebs_receipts_2(TMP_ID, INVOICE_EID, SUM, DT, DOC_DATE, COMISS_DATE, PAYMENT_NUMBER, SOURCE_TYPE) values (s_x_mv_oebs_receipts_2.NEXTVAL, 'Б-31110002-1', 20000, date'2020-01-31',date'2020-01-31', null, '888531110002' ,'PAYCASH');insert into x_yt_ar_direct_domain_stats (ID,IS_GRAY,DOMAIN,IS_BLACKLIST,SERVICE_ID,COST,BILLING_EXPORT_ID,FROM_DT,TILL_DT,SERVICE_ORDER_ID) values(s_x_yt_ar_direct_domain_stats.NEXTVAL, 0, 'c31110002', 0,7,3330000000,7731110002,  date'2020-01-01',to_date('2020-01-31'||' '||'23:59:59','YYYY-MM-DD HH24:MI:SS'),7731110002);</v>
      </c>
    </row>
    <row r="7" spans="1:73" s="67" customFormat="1" ht="15" customHeight="1" x14ac:dyDescent="0.35">
      <c r="A7" s="40">
        <v>1</v>
      </c>
      <c r="B7" s="41"/>
      <c r="C7" s="42" t="str">
        <f t="shared" si="0"/>
        <v>111000001</v>
      </c>
      <c r="D7" s="42" t="str">
        <f t="shared" si="1"/>
        <v>111000001/20</v>
      </c>
      <c r="E7" s="43" t="str">
        <f t="shared" si="23"/>
        <v>2020-01-01</v>
      </c>
      <c r="F7" s="43" t="str">
        <f t="shared" si="2"/>
        <v>2021-01-01</v>
      </c>
      <c r="G7" s="44" t="str">
        <f t="shared" si="3"/>
        <v>2111000001</v>
      </c>
      <c r="H7" s="45">
        <f t="shared" si="24"/>
        <v>1</v>
      </c>
      <c r="I7" s="46">
        <v>3</v>
      </c>
      <c r="J7" s="52">
        <f t="shared" si="31"/>
        <v>31110003</v>
      </c>
      <c r="K7" s="48" t="str">
        <f t="shared" si="25"/>
        <v>Б-31110003-1</v>
      </c>
      <c r="L7" s="49" t="str">
        <f t="shared" si="4"/>
        <v>2020-01-01</v>
      </c>
      <c r="M7" s="48" t="s">
        <v>87</v>
      </c>
      <c r="N7" s="50">
        <f t="shared" si="26"/>
        <v>20000</v>
      </c>
      <c r="O7" s="48" t="s">
        <v>88</v>
      </c>
      <c r="P7" s="46">
        <v>1</v>
      </c>
      <c r="Q7" s="48">
        <v>20</v>
      </c>
      <c r="R7" s="51">
        <f t="shared" si="5"/>
        <v>7</v>
      </c>
      <c r="S7" s="51">
        <v>7</v>
      </c>
      <c r="T7" s="52" t="str">
        <f t="shared" si="6"/>
        <v>4311100031</v>
      </c>
      <c r="U7" s="53" t="str">
        <f t="shared" si="27"/>
        <v>43111000311</v>
      </c>
      <c r="V7" s="48">
        <v>1</v>
      </c>
      <c r="W7" s="49" t="str">
        <f t="shared" ca="1" si="7"/>
        <v>2020-01-03</v>
      </c>
      <c r="X7" s="48"/>
      <c r="Y7" s="54">
        <v>20000</v>
      </c>
      <c r="Z7" s="54">
        <f t="shared" si="8"/>
        <v>3333.3333333333321</v>
      </c>
      <c r="AA7" s="48">
        <v>0</v>
      </c>
      <c r="AB7" s="55" t="s">
        <v>89</v>
      </c>
      <c r="AC7" s="54">
        <f t="shared" si="9"/>
        <v>20000</v>
      </c>
      <c r="AD7" s="56">
        <v>0</v>
      </c>
      <c r="AE7" s="52">
        <f t="shared" si="32"/>
        <v>531110003</v>
      </c>
      <c r="AF7" s="58">
        <f t="shared" si="10"/>
        <v>16666.666666666668</v>
      </c>
      <c r="AG7" s="59"/>
      <c r="AH7" s="58">
        <f t="shared" si="28"/>
        <v>16666.666666666668</v>
      </c>
      <c r="AI7" s="60">
        <f t="shared" si="11"/>
        <v>20000</v>
      </c>
      <c r="AJ7" s="49" t="str">
        <f t="shared" si="12"/>
        <v>2020-01-31</v>
      </c>
      <c r="AK7" s="61" t="str">
        <f t="shared" si="13"/>
        <v>888531110003</v>
      </c>
      <c r="AL7" s="56" t="str">
        <f t="shared" si="14"/>
        <v>1110000011</v>
      </c>
      <c r="AM7" s="62"/>
      <c r="AN7" s="62"/>
      <c r="AO7" s="56" t="s">
        <v>89</v>
      </c>
      <c r="AP7" s="56" t="s">
        <v>89</v>
      </c>
      <c r="AQ7" s="56"/>
      <c r="AR7" s="56"/>
      <c r="AS7" s="63" t="str">
        <f t="shared" si="15"/>
        <v>888531110003</v>
      </c>
      <c r="AT7" s="61" t="str">
        <f t="shared" si="16"/>
        <v>5531110003</v>
      </c>
      <c r="AU7" s="53" t="str">
        <f t="shared" si="17"/>
        <v>9931110003</v>
      </c>
      <c r="AV7" s="53">
        <f t="shared" si="18"/>
        <v>7</v>
      </c>
      <c r="AW7" s="53" t="str">
        <f t="shared" si="19"/>
        <v>7731110003</v>
      </c>
      <c r="AX7" s="53" t="str">
        <f t="shared" si="29"/>
        <v>77531110003</v>
      </c>
      <c r="AY7" s="53">
        <v>0</v>
      </c>
      <c r="AZ7" s="53">
        <v>0</v>
      </c>
      <c r="BA7" s="49" t="str">
        <f t="shared" si="20"/>
        <v>2020-01-01</v>
      </c>
      <c r="BB7" s="49" t="str">
        <f t="shared" si="21"/>
        <v>2020-01-31</v>
      </c>
      <c r="BC7" s="64" t="s">
        <v>90</v>
      </c>
      <c r="BD7" s="65" t="str">
        <f>"d"&amp;J7</f>
        <v>d31110003</v>
      </c>
      <c r="BE7" s="65"/>
      <c r="BF7" s="65"/>
      <c r="BG7" s="65"/>
      <c r="BH7" s="66"/>
      <c r="BI7" s="66"/>
      <c r="BJ7" s="66"/>
      <c r="BK7" s="66"/>
      <c r="BL7" s="53"/>
      <c r="BM7" s="53"/>
      <c r="BN7" s="53"/>
      <c r="BO7" s="336"/>
      <c r="BP7" s="325">
        <v>3</v>
      </c>
      <c r="BQ7" s="50">
        <f t="shared" si="30"/>
        <v>16666.666666666668</v>
      </c>
      <c r="BR7" s="68">
        <f>BQ7*0.13</f>
        <v>2166.666666666667</v>
      </c>
      <c r="BS7" s="68">
        <f t="shared" si="33"/>
        <v>2166.666666666667</v>
      </c>
      <c r="BU7" s="357" t="str">
        <f t="shared" ca="1" si="22"/>
        <v>insert into x_t_invoice (TMP_ID,ID,DT, CLIENT_ID,EXTERNAL_ID,CONTRACT_ID,TOTAL_SUM,CURRENCY,DISCOUNT_TYPE,COMMISSION_TYPE,TYPE,LOYAL_CLIENTS,NDS,NDS_PCT,PERSON_ID) values (s_x_t_invoice.NEXTVAL, 31110003, date'2020-01-01',2111000001,'Б-31110003-1',111000001,20000,'RUR',7,7,'y_invoice',0,1,20, 77531110003);insert into x_t_person (TMP_ID,ID) values (s_x_t_person.NEXTVAL, 77531110003);insert into x_t_act_internal(TMP_ID,ID,DT,CLIENT_ID,INVOICE_ID,HIDDEN,AMOUNT,EXTERNAL_ID,PAYMENT_TERM_DT,IS_LOYAL,TYPE) values (s_x_t_act_internal.NEXTVAL, 4311100031,date'2020-01-03',2111000001, 31110003    ,1,  20000  ,'43111000311',null, 0,'generic');insert into x_t_act_trans(TMP_ID, ACT_ID, CONSUME_ID, AMOUNT, AMOUNT_NDS, AMOUNT_NSP, NETTING, COMMISSION_TYPE) values (s_x_t_act_trans.NEXTVAL, 4311100031,  5531110003, 20000, 3333.33333333333,  0,null, 7);insert into x_t_consume (TMP_ID, ID, PARENT_ORDER_ID) values (s_x_t_consume.NEXTVAL, 5531110003,  9931110003);insert into x_t_order(TMP_ID, ID, SERVICE_ID, SERVICE_ORDER_ID, CLIENT_ID) values (s_x_t_order.NEXTVAL, 9931110003,  7,  7731110003,  531110003 );insert into x_mv_oebs_receipts_2(TMP_ID, INVOICE_EID, SUM, DT, DOC_DATE, COMISS_DATE, PAYMENT_NUMBER, SOURCE_TYPE) values (s_x_mv_oebs_receipts_2.NEXTVAL, 'Б-31110003-1', 20000, date'2020-01-31',date'2020-01-31', null, '888531110003' ,'PAYCASH');insert into x_yt_ar_direct_domain_stats (ID,IS_GRAY,DOMAIN,IS_BLACKLIST,SERVICE_ID,COST,BILLING_EXPORT_ID,FROM_DT,TILL_DT,SERVICE_ORDER_ID) values(s_x_yt_ar_direct_domain_stats.NEXTVAL, 0, 'd31110003', 0,7,3330000000,7731110003,  date'2020-01-01',to_date('2020-01-31'||' '||'23:59:59','YYYY-MM-DD HH24:MI:SS'),7731110003);</v>
      </c>
    </row>
    <row r="8" spans="1:73" s="67" customFormat="1" ht="15" customHeight="1" x14ac:dyDescent="0.35">
      <c r="A8" s="40">
        <v>1</v>
      </c>
      <c r="B8" s="41"/>
      <c r="C8" s="42" t="str">
        <f t="shared" si="0"/>
        <v>111000001</v>
      </c>
      <c r="D8" s="42" t="str">
        <f t="shared" si="1"/>
        <v>111000001/20</v>
      </c>
      <c r="E8" s="43" t="str">
        <f t="shared" si="23"/>
        <v>2020-01-01</v>
      </c>
      <c r="F8" s="43" t="str">
        <f t="shared" si="2"/>
        <v>2021-01-01</v>
      </c>
      <c r="G8" s="44" t="str">
        <f t="shared" si="3"/>
        <v>2111000001</v>
      </c>
      <c r="H8" s="45">
        <f t="shared" si="24"/>
        <v>1</v>
      </c>
      <c r="I8" s="46">
        <v>3</v>
      </c>
      <c r="J8" s="52">
        <f t="shared" si="31"/>
        <v>31110004</v>
      </c>
      <c r="K8" s="48" t="str">
        <f t="shared" si="25"/>
        <v>Б-31110004-1</v>
      </c>
      <c r="L8" s="49" t="str">
        <f t="shared" si="4"/>
        <v>2020-01-01</v>
      </c>
      <c r="M8" s="48" t="s">
        <v>87</v>
      </c>
      <c r="N8" s="50">
        <f t="shared" si="26"/>
        <v>20000</v>
      </c>
      <c r="O8" s="48" t="s">
        <v>88</v>
      </c>
      <c r="P8" s="46">
        <v>1</v>
      </c>
      <c r="Q8" s="48">
        <v>20</v>
      </c>
      <c r="R8" s="51">
        <f t="shared" si="5"/>
        <v>7</v>
      </c>
      <c r="S8" s="51">
        <v>7</v>
      </c>
      <c r="T8" s="52" t="str">
        <f t="shared" si="6"/>
        <v>4311100041</v>
      </c>
      <c r="U8" s="53" t="str">
        <f t="shared" si="27"/>
        <v>43111000411</v>
      </c>
      <c r="V8" s="48">
        <v>1</v>
      </c>
      <c r="W8" s="49" t="str">
        <f t="shared" ca="1" si="7"/>
        <v>2020-01-01</v>
      </c>
      <c r="X8" s="48"/>
      <c r="Y8" s="54">
        <v>20000</v>
      </c>
      <c r="Z8" s="54">
        <f t="shared" si="8"/>
        <v>3333.3333333333321</v>
      </c>
      <c r="AA8" s="48">
        <v>0</v>
      </c>
      <c r="AB8" s="55" t="s">
        <v>89</v>
      </c>
      <c r="AC8" s="54">
        <f t="shared" si="9"/>
        <v>20000</v>
      </c>
      <c r="AD8" s="56">
        <v>0</v>
      </c>
      <c r="AE8" s="52">
        <f t="shared" si="32"/>
        <v>531110004</v>
      </c>
      <c r="AF8" s="58">
        <f t="shared" si="10"/>
        <v>16666.666666666668</v>
      </c>
      <c r="AG8" s="59"/>
      <c r="AH8" s="58">
        <f t="shared" si="28"/>
        <v>16666.666666666668</v>
      </c>
      <c r="AI8" s="60">
        <f t="shared" si="11"/>
        <v>20000</v>
      </c>
      <c r="AJ8" s="49" t="str">
        <f t="shared" si="12"/>
        <v>2020-01-31</v>
      </c>
      <c r="AK8" s="61" t="str">
        <f t="shared" si="13"/>
        <v>888531110004</v>
      </c>
      <c r="AL8" s="56" t="str">
        <f t="shared" si="14"/>
        <v>1110000011</v>
      </c>
      <c r="AM8" s="62"/>
      <c r="AN8" s="62"/>
      <c r="AO8" s="56" t="s">
        <v>89</v>
      </c>
      <c r="AP8" s="56" t="s">
        <v>89</v>
      </c>
      <c r="AQ8" s="56"/>
      <c r="AR8" s="56"/>
      <c r="AS8" s="63" t="str">
        <f t="shared" si="15"/>
        <v>888531110004</v>
      </c>
      <c r="AT8" s="61" t="str">
        <f t="shared" si="16"/>
        <v>5531110004</v>
      </c>
      <c r="AU8" s="53" t="str">
        <f t="shared" si="17"/>
        <v>9931110004</v>
      </c>
      <c r="AV8" s="53">
        <f t="shared" si="18"/>
        <v>7</v>
      </c>
      <c r="AW8" s="53" t="str">
        <f t="shared" si="19"/>
        <v>7731110004</v>
      </c>
      <c r="AX8" s="53" t="str">
        <f t="shared" si="29"/>
        <v>77531110004</v>
      </c>
      <c r="AY8" s="53">
        <v>0</v>
      </c>
      <c r="AZ8" s="53">
        <v>0</v>
      </c>
      <c r="BA8" s="49" t="str">
        <f t="shared" si="20"/>
        <v>2020-01-01</v>
      </c>
      <c r="BB8" s="49" t="str">
        <f t="shared" si="21"/>
        <v>2020-01-31</v>
      </c>
      <c r="BC8" s="64" t="s">
        <v>92</v>
      </c>
      <c r="BD8" s="65" t="str">
        <f>"e"&amp;J8</f>
        <v>e31110004</v>
      </c>
      <c r="BE8" s="65"/>
      <c r="BF8" s="65"/>
      <c r="BG8" s="65"/>
      <c r="BH8" s="66"/>
      <c r="BI8" s="66"/>
      <c r="BJ8" s="66"/>
      <c r="BK8" s="66"/>
      <c r="BL8" s="53"/>
      <c r="BM8" s="53"/>
      <c r="BN8" s="53"/>
      <c r="BO8" s="336"/>
      <c r="BP8" s="325">
        <v>7</v>
      </c>
      <c r="BQ8" s="50">
        <f>SUM(AF4:AF8)</f>
        <v>83333.333333333343</v>
      </c>
      <c r="BR8" s="68">
        <f>BQ8*0.06</f>
        <v>5000</v>
      </c>
      <c r="BS8" s="68">
        <f>BR8</f>
        <v>5000</v>
      </c>
      <c r="BU8" s="357" t="str">
        <f t="shared" ca="1" si="22"/>
        <v>insert into x_t_invoice (TMP_ID,ID,DT, CLIENT_ID,EXTERNAL_ID,CONTRACT_ID,TOTAL_SUM,CURRENCY,DISCOUNT_TYPE,COMMISSION_TYPE,TYPE,LOYAL_CLIENTS,NDS,NDS_PCT,PERSON_ID) values (s_x_t_invoice.NEXTVAL, 31110004, date'2020-01-01',2111000001,'Б-31110004-1',111000001,20000,'RUR',7,7,'y_invoice',0,1,20, 77531110004);insert into x_t_person (TMP_ID,ID) values (s_x_t_person.NEXTVAL, 77531110004);insert into x_t_act_internal(TMP_ID,ID,DT,CLIENT_ID,INVOICE_ID,HIDDEN,AMOUNT,EXTERNAL_ID,PAYMENT_TERM_DT,IS_LOYAL,TYPE) values (s_x_t_act_internal.NEXTVAL, 4311100041,date'2020-01-01',2111000001, 31110004    ,1,  20000  ,'43111000411',null, 0,'generic');insert into x_t_act_trans(TMP_ID, ACT_ID, CONSUME_ID, AMOUNT, AMOUNT_NDS, AMOUNT_NSP, NETTING, COMMISSION_TYPE) values (s_x_t_act_trans.NEXTVAL, 4311100041,  5531110004, 20000, 3333.33333333333,  0,null, 7);insert into x_t_consume (TMP_ID, ID, PARENT_ORDER_ID) values (s_x_t_consume.NEXTVAL, 5531110004,  9931110004);insert into x_t_order(TMP_ID, ID, SERVICE_ID, SERVICE_ORDER_ID, CLIENT_ID) values (s_x_t_order.NEXTVAL, 9931110004,  7,  7731110004,  531110004 );insert into x_mv_oebs_receipts_2(TMP_ID, INVOICE_EID, SUM, DT, DOC_DATE, COMISS_DATE, PAYMENT_NUMBER, SOURCE_TYPE) values (s_x_mv_oebs_receipts_2.NEXTVAL, 'Б-31110004-1', 20000, date'2020-01-31',date'2020-01-31', null, '888531110004' ,'PAYCASH');insert into x_yt_ar_direct_domain_stats (ID,IS_GRAY,DOMAIN,IS_BLACKLIST,SERVICE_ID,COST,BILLING_EXPORT_ID,FROM_DT,TILL_DT,SERVICE_ORDER_ID) values(s_x_yt_ar_direct_domain_stats.NEXTVAL, 0, 'e31110004', 0,7,3000000000,7731110004,  date'2020-01-01',to_date('2020-01-31'||' '||'23:59:59','YYYY-MM-DD HH24:MI:SS'),7731110004);</v>
      </c>
    </row>
    <row r="9" spans="1:73" s="67" customFormat="1" x14ac:dyDescent="0.35">
      <c r="A9" s="40">
        <v>1</v>
      </c>
      <c r="B9" s="41"/>
      <c r="C9" s="42" t="str">
        <f t="shared" si="0"/>
        <v>111000001</v>
      </c>
      <c r="D9" s="42" t="str">
        <f t="shared" si="1"/>
        <v>111000001/20</v>
      </c>
      <c r="E9" s="43" t="str">
        <f t="shared" si="23"/>
        <v>2020-01-01</v>
      </c>
      <c r="F9" s="43" t="str">
        <f t="shared" si="2"/>
        <v>2021-01-01</v>
      </c>
      <c r="G9" s="44" t="str">
        <f t="shared" si="3"/>
        <v>2111000001</v>
      </c>
      <c r="H9" s="45">
        <f t="shared" si="24"/>
        <v>1</v>
      </c>
      <c r="I9" s="46">
        <v>3</v>
      </c>
      <c r="J9" s="52">
        <f t="shared" si="31"/>
        <v>31110005</v>
      </c>
      <c r="K9" s="48" t="str">
        <f>"Б-"&amp;J9&amp;"-1"</f>
        <v>Б-31110005-1</v>
      </c>
      <c r="L9" s="49" t="str">
        <f t="shared" si="4"/>
        <v>2020-01-01</v>
      </c>
      <c r="M9" s="48" t="s">
        <v>87</v>
      </c>
      <c r="N9" s="50">
        <f t="shared" si="26"/>
        <v>20000</v>
      </c>
      <c r="O9" s="48" t="s">
        <v>88</v>
      </c>
      <c r="P9" s="46">
        <v>1</v>
      </c>
      <c r="Q9" s="48">
        <v>20</v>
      </c>
      <c r="R9" s="70">
        <f t="shared" si="5"/>
        <v>1</v>
      </c>
      <c r="S9" s="70">
        <v>1</v>
      </c>
      <c r="T9" s="52" t="str">
        <f t="shared" si="6"/>
        <v>4311100051</v>
      </c>
      <c r="U9" s="53" t="str">
        <f>T9&amp;1</f>
        <v>43111000511</v>
      </c>
      <c r="V9" s="48">
        <v>1</v>
      </c>
      <c r="W9" s="49" t="str">
        <f t="shared" ca="1" si="7"/>
        <v>2020-01-01</v>
      </c>
      <c r="X9" s="48"/>
      <c r="Y9" s="54">
        <v>20000</v>
      </c>
      <c r="Z9" s="54">
        <f t="shared" si="8"/>
        <v>3333.3333333333321</v>
      </c>
      <c r="AA9" s="48">
        <v>0</v>
      </c>
      <c r="AB9" s="55" t="s">
        <v>89</v>
      </c>
      <c r="AC9" s="54">
        <f t="shared" si="9"/>
        <v>20000</v>
      </c>
      <c r="AD9" s="56">
        <v>0</v>
      </c>
      <c r="AE9" s="52">
        <f t="shared" si="32"/>
        <v>531110005</v>
      </c>
      <c r="AF9" s="58">
        <f t="shared" si="10"/>
        <v>16666.666666666668</v>
      </c>
      <c r="AG9" s="59"/>
      <c r="AH9" s="58">
        <f t="shared" si="28"/>
        <v>16666.666666666668</v>
      </c>
      <c r="AI9" s="60">
        <f t="shared" si="11"/>
        <v>20000</v>
      </c>
      <c r="AJ9" s="49" t="str">
        <f t="shared" si="12"/>
        <v>2020-01-31</v>
      </c>
      <c r="AK9" s="61" t="str">
        <f t="shared" si="13"/>
        <v>888531110005</v>
      </c>
      <c r="AL9" s="56" t="str">
        <f t="shared" si="14"/>
        <v>1110000011</v>
      </c>
      <c r="AM9" s="62"/>
      <c r="AN9" s="62"/>
      <c r="AO9" s="56" t="s">
        <v>89</v>
      </c>
      <c r="AP9" s="56" t="s">
        <v>89</v>
      </c>
      <c r="AQ9" s="56"/>
      <c r="AR9" s="56"/>
      <c r="AS9" s="63" t="str">
        <f t="shared" si="15"/>
        <v>888531110005</v>
      </c>
      <c r="AT9" s="61" t="str">
        <f t="shared" si="16"/>
        <v>5531110005</v>
      </c>
      <c r="AU9" s="53" t="str">
        <f t="shared" si="17"/>
        <v>9931110005</v>
      </c>
      <c r="AV9" s="53">
        <f t="shared" si="18"/>
        <v>1</v>
      </c>
      <c r="AW9" s="53" t="str">
        <f t="shared" si="19"/>
        <v>7731110005</v>
      </c>
      <c r="AX9" s="53" t="str">
        <f t="shared" si="29"/>
        <v>77531110005</v>
      </c>
      <c r="AY9" s="53">
        <v>0</v>
      </c>
      <c r="AZ9" s="53">
        <v>0</v>
      </c>
      <c r="BA9" s="49" t="str">
        <f t="shared" si="20"/>
        <v>2020-01-01</v>
      </c>
      <c r="BB9" s="49" t="str">
        <f t="shared" si="21"/>
        <v>2020-01-31</v>
      </c>
      <c r="BC9" s="64" t="s">
        <v>90</v>
      </c>
      <c r="BD9" s="65" t="str">
        <f>"a"&amp;J9</f>
        <v>a31110005</v>
      </c>
      <c r="BE9" s="61"/>
      <c r="BF9" s="61"/>
      <c r="BG9" s="55"/>
      <c r="BH9" s="66"/>
      <c r="BI9" s="66"/>
      <c r="BJ9" s="66"/>
      <c r="BK9" s="66"/>
      <c r="BL9" s="53"/>
      <c r="BM9" s="53"/>
      <c r="BN9" s="53"/>
      <c r="BO9" s="336"/>
      <c r="BP9" s="325">
        <v>12</v>
      </c>
      <c r="BQ9" s="50">
        <f>AF12</f>
        <v>16666.666666666668</v>
      </c>
      <c r="BR9" s="68">
        <f>BQ9*0.08</f>
        <v>1333.3333333333335</v>
      </c>
      <c r="BS9" s="68">
        <f>BR9</f>
        <v>1333.3333333333335</v>
      </c>
      <c r="BU9" s="357" t="str">
        <f t="shared" ca="1" si="22"/>
        <v>insert into x_t_invoice (TMP_ID,ID,DT, CLIENT_ID,EXTERNAL_ID,CONTRACT_ID,TOTAL_SUM,CURRENCY,DISCOUNT_TYPE,COMMISSION_TYPE,TYPE,LOYAL_CLIENTS,NDS,NDS_PCT,PERSON_ID) values (s_x_t_invoice.NEXTVAL, 31110005, date'2020-01-01',2111000001,'Б-31110005-1',111000001,20000,'RUR',1,1,'y_invoice',0,1,20, 77531110005);insert into x_t_person (TMP_ID,ID) values (s_x_t_person.NEXTVAL, 77531110005);insert into x_t_act_internal(TMP_ID,ID,DT,CLIENT_ID,INVOICE_ID,HIDDEN,AMOUNT,EXTERNAL_ID,PAYMENT_TERM_DT,IS_LOYAL,TYPE) values (s_x_t_act_internal.NEXTVAL, 4311100051,date'2020-01-01',2111000001, 31110005    ,1,  20000  ,'43111000511',null, 0,'generic');insert into x_t_act_trans(TMP_ID, ACT_ID, CONSUME_ID, AMOUNT, AMOUNT_NDS, AMOUNT_NSP, NETTING, COMMISSION_TYPE) values (s_x_t_act_trans.NEXTVAL, 4311100051,  5531110005, 20000, 3333.33333333333,  0,null, 1);insert into x_t_consume (TMP_ID, ID, PARENT_ORDER_ID) values (s_x_t_consume.NEXTVAL, 5531110005,  9931110005);insert into x_t_order(TMP_ID, ID, SERVICE_ID, SERVICE_ORDER_ID, CLIENT_ID) values (s_x_t_order.NEXTVAL, 9931110005,  1,  7731110005,  531110005 );insert into x_mv_oebs_receipts_2(TMP_ID, INVOICE_EID, SUM, DT, DOC_DATE, COMISS_DATE, PAYMENT_NUMBER, SOURCE_TYPE) values (s_x_mv_oebs_receipts_2.NEXTVAL, 'Б-31110005-1', 20000, date'2020-01-31',date'2020-01-31', null, '888531110005' ,'PAYCASH');insert into x_yt_ar_direct_domain_stats (ID,IS_GRAY,DOMAIN,IS_BLACKLIST,SERVICE_ID,COST,BILLING_EXPORT_ID,FROM_DT,TILL_DT,SERVICE_ORDER_ID) values(s_x_yt_ar_direct_domain_stats.NEXTVAL, 0, 'a31110005', 0,1,3330000000,7731110005,  date'2020-01-01',to_date('2020-01-31'||' '||'23:59:59','YYYY-MM-DD HH24:MI:SS'),7731110005);</v>
      </c>
    </row>
    <row r="10" spans="1:73" s="67" customFormat="1" x14ac:dyDescent="0.35">
      <c r="A10" s="40">
        <v>1</v>
      </c>
      <c r="B10" s="41"/>
      <c r="C10" s="42" t="str">
        <f t="shared" si="0"/>
        <v>111000001</v>
      </c>
      <c r="D10" s="42" t="str">
        <f t="shared" si="1"/>
        <v>111000001/20</v>
      </c>
      <c r="E10" s="43" t="str">
        <f t="shared" si="23"/>
        <v>2020-01-01</v>
      </c>
      <c r="F10" s="43" t="str">
        <f t="shared" si="2"/>
        <v>2021-01-01</v>
      </c>
      <c r="G10" s="44" t="str">
        <f t="shared" si="3"/>
        <v>2111000001</v>
      </c>
      <c r="H10" s="45">
        <f t="shared" si="24"/>
        <v>1</v>
      </c>
      <c r="I10" s="46">
        <v>3</v>
      </c>
      <c r="J10" s="52">
        <f t="shared" si="31"/>
        <v>31110006</v>
      </c>
      <c r="K10" s="48" t="str">
        <f t="shared" si="25"/>
        <v>Б-31110006-1</v>
      </c>
      <c r="L10" s="49" t="str">
        <f t="shared" si="4"/>
        <v>2020-01-01</v>
      </c>
      <c r="M10" s="48" t="s">
        <v>87</v>
      </c>
      <c r="N10" s="50">
        <f t="shared" si="26"/>
        <v>20000</v>
      </c>
      <c r="O10" s="48" t="s">
        <v>88</v>
      </c>
      <c r="P10" s="46">
        <v>1</v>
      </c>
      <c r="Q10" s="48">
        <v>20</v>
      </c>
      <c r="R10" s="70">
        <f t="shared" si="5"/>
        <v>2</v>
      </c>
      <c r="S10" s="70">
        <v>2</v>
      </c>
      <c r="T10" s="52" t="str">
        <f t="shared" si="6"/>
        <v>4311100061</v>
      </c>
      <c r="U10" s="53" t="str">
        <f t="shared" si="27"/>
        <v>43111000611</v>
      </c>
      <c r="V10" s="48">
        <v>1</v>
      </c>
      <c r="W10" s="49" t="str">
        <f t="shared" ca="1" si="7"/>
        <v>2020-01-07</v>
      </c>
      <c r="X10" s="48"/>
      <c r="Y10" s="54">
        <v>20000</v>
      </c>
      <c r="Z10" s="54">
        <f t="shared" si="8"/>
        <v>3333.3333333333321</v>
      </c>
      <c r="AA10" s="48">
        <v>0</v>
      </c>
      <c r="AB10" s="55" t="s">
        <v>89</v>
      </c>
      <c r="AC10" s="54">
        <f t="shared" si="9"/>
        <v>20000</v>
      </c>
      <c r="AD10" s="56">
        <v>0</v>
      </c>
      <c r="AE10" s="52">
        <f t="shared" si="32"/>
        <v>531110006</v>
      </c>
      <c r="AF10" s="58">
        <f t="shared" si="10"/>
        <v>16666.666666666668</v>
      </c>
      <c r="AG10" s="59"/>
      <c r="AH10" s="58">
        <f t="shared" si="28"/>
        <v>16666.666666666668</v>
      </c>
      <c r="AI10" s="60">
        <f t="shared" si="11"/>
        <v>20000</v>
      </c>
      <c r="AJ10" s="49" t="str">
        <f t="shared" si="12"/>
        <v>2020-01-31</v>
      </c>
      <c r="AK10" s="61" t="str">
        <f t="shared" si="13"/>
        <v>888531110006</v>
      </c>
      <c r="AL10" s="56" t="str">
        <f t="shared" si="14"/>
        <v>1110000011</v>
      </c>
      <c r="AM10" s="62"/>
      <c r="AN10" s="62"/>
      <c r="AO10" s="56" t="s">
        <v>89</v>
      </c>
      <c r="AP10" s="56" t="s">
        <v>89</v>
      </c>
      <c r="AQ10" s="56"/>
      <c r="AR10" s="56"/>
      <c r="AS10" s="63" t="str">
        <f t="shared" si="15"/>
        <v>888531110006</v>
      </c>
      <c r="AT10" s="61" t="str">
        <f t="shared" si="16"/>
        <v>5531110006</v>
      </c>
      <c r="AU10" s="53" t="str">
        <f t="shared" si="17"/>
        <v>9931110006</v>
      </c>
      <c r="AV10" s="53">
        <f t="shared" si="18"/>
        <v>2</v>
      </c>
      <c r="AW10" s="53" t="str">
        <f t="shared" si="19"/>
        <v>7731110006</v>
      </c>
      <c r="AX10" s="53" t="str">
        <f t="shared" si="29"/>
        <v>77531110006</v>
      </c>
      <c r="AY10" s="53">
        <v>0</v>
      </c>
      <c r="AZ10" s="53">
        <v>0</v>
      </c>
      <c r="BA10" s="49" t="str">
        <f t="shared" si="20"/>
        <v>2020-01-01</v>
      </c>
      <c r="BB10" s="49" t="str">
        <f t="shared" si="21"/>
        <v>2020-01-31</v>
      </c>
      <c r="BC10" s="64" t="s">
        <v>92</v>
      </c>
      <c r="BD10" s="65" t="str">
        <f>"b"&amp;J10</f>
        <v>b31110006</v>
      </c>
      <c r="BE10" s="65"/>
      <c r="BF10" s="65"/>
      <c r="BG10" s="65"/>
      <c r="BH10" s="66"/>
      <c r="BI10" s="66"/>
      <c r="BJ10" s="66"/>
      <c r="BK10" s="66"/>
      <c r="BL10" s="53"/>
      <c r="BM10" s="53"/>
      <c r="BN10" s="53"/>
      <c r="BO10" s="336"/>
      <c r="BP10" s="325">
        <v>36</v>
      </c>
      <c r="BQ10" s="50">
        <f>AF13</f>
        <v>16666.666666666668</v>
      </c>
      <c r="BR10" s="68">
        <f>BQ10*0.15</f>
        <v>2500</v>
      </c>
      <c r="BS10" s="68">
        <f>BR10</f>
        <v>2500</v>
      </c>
      <c r="BU10" s="357" t="str">
        <f t="shared" ca="1" si="22"/>
        <v>insert into x_t_invoice (TMP_ID,ID,DT, CLIENT_ID,EXTERNAL_ID,CONTRACT_ID,TOTAL_SUM,CURRENCY,DISCOUNT_TYPE,COMMISSION_TYPE,TYPE,LOYAL_CLIENTS,NDS,NDS_PCT,PERSON_ID) values (s_x_t_invoice.NEXTVAL, 31110006, date'2020-01-01',2111000001,'Б-31110006-1',111000001,20000,'RUR',2,2,'y_invoice',0,1,20, 77531110006);insert into x_t_person (TMP_ID,ID) values (s_x_t_person.NEXTVAL, 77531110006);insert into x_t_act_internal(TMP_ID,ID,DT,CLIENT_ID,INVOICE_ID,HIDDEN,AMOUNT,EXTERNAL_ID,PAYMENT_TERM_DT,IS_LOYAL,TYPE) values (s_x_t_act_internal.NEXTVAL, 4311100061,date'2020-01-07',2111000001, 31110006    ,1,  20000  ,'43111000611',null, 0,'generic');insert into x_t_act_trans(TMP_ID, ACT_ID, CONSUME_ID, AMOUNT, AMOUNT_NDS, AMOUNT_NSP, NETTING, COMMISSION_TYPE) values (s_x_t_act_trans.NEXTVAL, 4311100061,  5531110006, 20000, 3333.33333333333,  0,null, 2);insert into x_t_consume (TMP_ID, ID, PARENT_ORDER_ID) values (s_x_t_consume.NEXTVAL, 5531110006,  9931110006);insert into x_t_order(TMP_ID, ID, SERVICE_ID, SERVICE_ORDER_ID, CLIENT_ID) values (s_x_t_order.NEXTVAL, 9931110006,  2,  7731110006,  531110006 );insert into x_mv_oebs_receipts_2(TMP_ID, INVOICE_EID, SUM, DT, DOC_DATE, COMISS_DATE, PAYMENT_NUMBER, SOURCE_TYPE) values (s_x_mv_oebs_receipts_2.NEXTVAL, 'Б-31110006-1', 20000, date'2020-01-31',date'2020-01-31', null, '888531110006' ,'PAYCASH');insert into x_yt_ar_direct_domain_stats (ID,IS_GRAY,DOMAIN,IS_BLACKLIST,SERVICE_ID,COST,BILLING_EXPORT_ID,FROM_DT,TILL_DT,SERVICE_ORDER_ID) values(s_x_yt_ar_direct_domain_stats.NEXTVAL, 0, 'b31110006', 0,2,3000000000,7731110006,  date'2020-01-01',to_date('2020-01-31'||' '||'23:59:59','YYYY-MM-DD HH24:MI:SS'),7731110006);</v>
      </c>
    </row>
    <row r="11" spans="1:73" s="67" customFormat="1" ht="15" customHeight="1" x14ac:dyDescent="0.35">
      <c r="A11" s="40">
        <v>1</v>
      </c>
      <c r="B11" s="41"/>
      <c r="C11" s="42" t="str">
        <f t="shared" si="0"/>
        <v>111000001</v>
      </c>
      <c r="D11" s="42" t="str">
        <f t="shared" si="1"/>
        <v>111000001/20</v>
      </c>
      <c r="E11" s="43" t="str">
        <f t="shared" si="23"/>
        <v>2020-01-01</v>
      </c>
      <c r="F11" s="43" t="str">
        <f t="shared" si="2"/>
        <v>2021-01-01</v>
      </c>
      <c r="G11" s="44" t="str">
        <f t="shared" si="3"/>
        <v>2111000001</v>
      </c>
      <c r="H11" s="45">
        <f t="shared" si="24"/>
        <v>1</v>
      </c>
      <c r="I11" s="46">
        <v>3</v>
      </c>
      <c r="J11" s="52">
        <f t="shared" si="31"/>
        <v>31110007</v>
      </c>
      <c r="K11" s="48" t="str">
        <f t="shared" si="25"/>
        <v>Б-31110007-1</v>
      </c>
      <c r="L11" s="49" t="str">
        <f t="shared" si="4"/>
        <v>2020-01-01</v>
      </c>
      <c r="M11" s="48" t="s">
        <v>87</v>
      </c>
      <c r="N11" s="50">
        <f t="shared" si="26"/>
        <v>20000</v>
      </c>
      <c r="O11" s="48" t="s">
        <v>88</v>
      </c>
      <c r="P11" s="46">
        <v>1</v>
      </c>
      <c r="Q11" s="48">
        <v>20</v>
      </c>
      <c r="R11" s="70">
        <f t="shared" si="5"/>
        <v>3</v>
      </c>
      <c r="S11" s="70">
        <v>3</v>
      </c>
      <c r="T11" s="52" t="str">
        <f t="shared" si="6"/>
        <v>4311100071</v>
      </c>
      <c r="U11" s="53" t="str">
        <f t="shared" si="27"/>
        <v>43111000711</v>
      </c>
      <c r="V11" s="48">
        <v>1</v>
      </c>
      <c r="W11" s="49" t="str">
        <f t="shared" ca="1" si="7"/>
        <v>2020-01-08</v>
      </c>
      <c r="X11" s="48"/>
      <c r="Y11" s="54">
        <v>20000</v>
      </c>
      <c r="Z11" s="54">
        <f t="shared" si="8"/>
        <v>3333.3333333333321</v>
      </c>
      <c r="AA11" s="48">
        <v>0</v>
      </c>
      <c r="AB11" s="55" t="s">
        <v>89</v>
      </c>
      <c r="AC11" s="54">
        <f t="shared" si="9"/>
        <v>20000</v>
      </c>
      <c r="AD11" s="56">
        <v>0</v>
      </c>
      <c r="AE11" s="52">
        <f t="shared" si="32"/>
        <v>531110007</v>
      </c>
      <c r="AF11" s="58">
        <f t="shared" si="10"/>
        <v>16666.666666666668</v>
      </c>
      <c r="AG11" s="59"/>
      <c r="AH11" s="58">
        <f t="shared" si="28"/>
        <v>16666.666666666668</v>
      </c>
      <c r="AI11" s="60">
        <f t="shared" si="11"/>
        <v>20000</v>
      </c>
      <c r="AJ11" s="49" t="str">
        <f t="shared" si="12"/>
        <v>2020-01-31</v>
      </c>
      <c r="AK11" s="61" t="str">
        <f t="shared" si="13"/>
        <v>888531110007</v>
      </c>
      <c r="AL11" s="56" t="str">
        <f t="shared" si="14"/>
        <v>1110000011</v>
      </c>
      <c r="AM11" s="62"/>
      <c r="AN11" s="62"/>
      <c r="AO11" s="56" t="s">
        <v>89</v>
      </c>
      <c r="AP11" s="56" t="s">
        <v>89</v>
      </c>
      <c r="AQ11" s="56"/>
      <c r="AR11" s="56"/>
      <c r="AS11" s="63" t="str">
        <f t="shared" si="15"/>
        <v>888531110007</v>
      </c>
      <c r="AT11" s="61" t="str">
        <f t="shared" si="16"/>
        <v>5531110007</v>
      </c>
      <c r="AU11" s="53" t="str">
        <f t="shared" si="17"/>
        <v>9931110007</v>
      </c>
      <c r="AV11" s="53">
        <f t="shared" si="18"/>
        <v>3</v>
      </c>
      <c r="AW11" s="53" t="str">
        <f t="shared" si="19"/>
        <v>7731110007</v>
      </c>
      <c r="AX11" s="53" t="str">
        <f t="shared" si="29"/>
        <v>77531110007</v>
      </c>
      <c r="AY11" s="53">
        <v>0</v>
      </c>
      <c r="AZ11" s="53">
        <v>0</v>
      </c>
      <c r="BA11" s="49" t="str">
        <f t="shared" si="20"/>
        <v>2020-01-01</v>
      </c>
      <c r="BB11" s="49" t="str">
        <f t="shared" si="21"/>
        <v>2020-01-31</v>
      </c>
      <c r="BC11" s="64" t="s">
        <v>90</v>
      </c>
      <c r="BD11" s="65" t="str">
        <f>"c"&amp;J11</f>
        <v>c31110007</v>
      </c>
      <c r="BE11" s="65"/>
      <c r="BF11" s="65"/>
      <c r="BG11" s="65"/>
      <c r="BH11" s="66"/>
      <c r="BI11" s="66"/>
      <c r="BJ11" s="66"/>
      <c r="BK11" s="66"/>
      <c r="BL11" s="53"/>
      <c r="BM11" s="53"/>
      <c r="BN11" s="53"/>
      <c r="BO11" s="336"/>
      <c r="BP11" s="325">
        <v>37</v>
      </c>
      <c r="BQ11" s="50">
        <f>AF14</f>
        <v>16666.666666666668</v>
      </c>
      <c r="BR11" s="68">
        <f>BQ11*0.11</f>
        <v>1833.3333333333335</v>
      </c>
      <c r="BS11" s="68">
        <f>BR11</f>
        <v>1833.3333333333335</v>
      </c>
      <c r="BU11" s="357" t="str">
        <f t="shared" ca="1" si="22"/>
        <v>insert into x_t_invoice (TMP_ID,ID,DT, CLIENT_ID,EXTERNAL_ID,CONTRACT_ID,TOTAL_SUM,CURRENCY,DISCOUNT_TYPE,COMMISSION_TYPE,TYPE,LOYAL_CLIENTS,NDS,NDS_PCT,PERSON_ID) values (s_x_t_invoice.NEXTVAL, 31110007, date'2020-01-01',2111000001,'Б-31110007-1',111000001,20000,'RUR',3,3,'y_invoice',0,1,20, 77531110007);insert into x_t_person (TMP_ID,ID) values (s_x_t_person.NEXTVAL, 77531110007);insert into x_t_act_internal(TMP_ID,ID,DT,CLIENT_ID,INVOICE_ID,HIDDEN,AMOUNT,EXTERNAL_ID,PAYMENT_TERM_DT,IS_LOYAL,TYPE) values (s_x_t_act_internal.NEXTVAL, 4311100071,date'2020-01-08',2111000001, 31110007    ,1,  20000  ,'43111000711',null, 0,'generic');insert into x_t_act_trans(TMP_ID, ACT_ID, CONSUME_ID, AMOUNT, AMOUNT_NDS, AMOUNT_NSP, NETTING, COMMISSION_TYPE) values (s_x_t_act_trans.NEXTVAL, 4311100071,  5531110007, 20000, 3333.33333333333,  0,null, 3);insert into x_t_consume (TMP_ID, ID, PARENT_ORDER_ID) values (s_x_t_consume.NEXTVAL, 5531110007,  9931110007);insert into x_t_order(TMP_ID, ID, SERVICE_ID, SERVICE_ORDER_ID, CLIENT_ID) values (s_x_t_order.NEXTVAL, 9931110007,  3,  7731110007,  531110007 );insert into x_mv_oebs_receipts_2(TMP_ID, INVOICE_EID, SUM, DT, DOC_DATE, COMISS_DATE, PAYMENT_NUMBER, SOURCE_TYPE) values (s_x_mv_oebs_receipts_2.NEXTVAL, 'Б-31110007-1', 20000, date'2020-01-31',date'2020-01-31', null, '888531110007' ,'PAYCASH');insert into x_yt_ar_direct_domain_stats (ID,IS_GRAY,DOMAIN,IS_BLACKLIST,SERVICE_ID,COST,BILLING_EXPORT_ID,FROM_DT,TILL_DT,SERVICE_ORDER_ID) values(s_x_yt_ar_direct_domain_stats.NEXTVAL, 0, 'c31110007', 0,3,3330000000,7731110007,  date'2020-01-01',to_date('2020-01-31'||' '||'23:59:59','YYYY-MM-DD HH24:MI:SS'),7731110007);</v>
      </c>
    </row>
    <row r="12" spans="1:73" s="67" customFormat="1" ht="15" customHeight="1" x14ac:dyDescent="0.35">
      <c r="A12" s="40">
        <v>1</v>
      </c>
      <c r="B12" s="41"/>
      <c r="C12" s="42" t="str">
        <f t="shared" si="0"/>
        <v>111000001</v>
      </c>
      <c r="D12" s="42" t="str">
        <f t="shared" si="1"/>
        <v>111000001/20</v>
      </c>
      <c r="E12" s="43" t="str">
        <f t="shared" si="23"/>
        <v>2020-01-01</v>
      </c>
      <c r="F12" s="43" t="str">
        <f t="shared" si="2"/>
        <v>2021-01-01</v>
      </c>
      <c r="G12" s="44" t="str">
        <f t="shared" si="3"/>
        <v>2111000001</v>
      </c>
      <c r="H12" s="45">
        <f t="shared" si="24"/>
        <v>1</v>
      </c>
      <c r="I12" s="46">
        <v>3</v>
      </c>
      <c r="J12" s="52">
        <f t="shared" si="31"/>
        <v>31110008</v>
      </c>
      <c r="K12" s="48" t="str">
        <f t="shared" si="25"/>
        <v>Б-31110008-1</v>
      </c>
      <c r="L12" s="49" t="str">
        <f t="shared" si="4"/>
        <v>2020-01-01</v>
      </c>
      <c r="M12" s="48" t="s">
        <v>87</v>
      </c>
      <c r="N12" s="50">
        <f t="shared" si="26"/>
        <v>20000</v>
      </c>
      <c r="O12" s="48" t="s">
        <v>88</v>
      </c>
      <c r="P12" s="46">
        <v>1</v>
      </c>
      <c r="Q12" s="48">
        <v>20</v>
      </c>
      <c r="R12" s="70">
        <f t="shared" si="5"/>
        <v>12</v>
      </c>
      <c r="S12" s="70">
        <v>12</v>
      </c>
      <c r="T12" s="52" t="str">
        <f t="shared" si="6"/>
        <v>4311100081</v>
      </c>
      <c r="U12" s="53" t="str">
        <f t="shared" si="27"/>
        <v>43111000811</v>
      </c>
      <c r="V12" s="48">
        <v>1</v>
      </c>
      <c r="W12" s="49" t="str">
        <f t="shared" ca="1" si="7"/>
        <v>2020-01-07</v>
      </c>
      <c r="X12" s="48"/>
      <c r="Y12" s="54">
        <v>20000</v>
      </c>
      <c r="Z12" s="54">
        <f t="shared" si="8"/>
        <v>3333.3333333333321</v>
      </c>
      <c r="AA12" s="48">
        <v>0</v>
      </c>
      <c r="AB12" s="55" t="s">
        <v>89</v>
      </c>
      <c r="AC12" s="54">
        <f t="shared" si="9"/>
        <v>20000</v>
      </c>
      <c r="AD12" s="56">
        <v>0</v>
      </c>
      <c r="AE12" s="52">
        <f t="shared" si="32"/>
        <v>531110008</v>
      </c>
      <c r="AF12" s="58">
        <f t="shared" si="10"/>
        <v>16666.666666666668</v>
      </c>
      <c r="AG12" s="71">
        <f>SUM(AF4:AF8)</f>
        <v>83333.333333333343</v>
      </c>
      <c r="AH12" s="58">
        <f t="shared" si="28"/>
        <v>16666.666666666668</v>
      </c>
      <c r="AI12" s="60">
        <f t="shared" si="11"/>
        <v>20000</v>
      </c>
      <c r="AJ12" s="49" t="str">
        <f t="shared" si="12"/>
        <v>2020-01-31</v>
      </c>
      <c r="AK12" s="61" t="str">
        <f t="shared" si="13"/>
        <v>888531110008</v>
      </c>
      <c r="AL12" s="56" t="str">
        <f t="shared" si="14"/>
        <v>1110000011</v>
      </c>
      <c r="AM12" s="62"/>
      <c r="AN12" s="62"/>
      <c r="AO12" s="56" t="s">
        <v>89</v>
      </c>
      <c r="AP12" s="56" t="s">
        <v>89</v>
      </c>
      <c r="AQ12" s="56"/>
      <c r="AR12" s="56"/>
      <c r="AS12" s="63" t="str">
        <f t="shared" si="15"/>
        <v>888531110008</v>
      </c>
      <c r="AT12" s="61" t="str">
        <f t="shared" si="16"/>
        <v>5531110008</v>
      </c>
      <c r="AU12" s="53" t="str">
        <f t="shared" si="17"/>
        <v>9931110008</v>
      </c>
      <c r="AV12" s="53">
        <f t="shared" si="18"/>
        <v>12</v>
      </c>
      <c r="AW12" s="53" t="str">
        <f t="shared" si="19"/>
        <v>7731110008</v>
      </c>
      <c r="AX12" s="53" t="str">
        <f t="shared" si="29"/>
        <v>77531110008</v>
      </c>
      <c r="AY12" s="53">
        <v>0</v>
      </c>
      <c r="AZ12" s="53">
        <v>0</v>
      </c>
      <c r="BA12" s="49" t="str">
        <f t="shared" si="20"/>
        <v>2020-01-01</v>
      </c>
      <c r="BB12" s="49" t="str">
        <f t="shared" si="21"/>
        <v>2020-01-31</v>
      </c>
      <c r="BC12" s="64" t="s">
        <v>90</v>
      </c>
      <c r="BD12" s="65" t="str">
        <f>"d"&amp;J12</f>
        <v>d31110008</v>
      </c>
      <c r="BE12" s="65"/>
      <c r="BF12" s="65"/>
      <c r="BG12" s="65"/>
      <c r="BH12" s="66"/>
      <c r="BI12" s="66"/>
      <c r="BJ12" s="66"/>
      <c r="BK12" s="66"/>
      <c r="BL12" s="53"/>
      <c r="BM12" s="53"/>
      <c r="BN12" s="53"/>
      <c r="BO12" s="336"/>
      <c r="BP12" s="325">
        <v>40</v>
      </c>
      <c r="BQ12" s="50">
        <f>AF15</f>
        <v>16666.666666666668</v>
      </c>
      <c r="BR12" s="68">
        <f>BQ12*0.15</f>
        <v>2500</v>
      </c>
      <c r="BS12" s="68">
        <f>BR12</f>
        <v>2500</v>
      </c>
      <c r="BU12" s="357" t="str">
        <f t="shared" ca="1" si="22"/>
        <v>insert into x_t_invoice (TMP_ID,ID,DT, CLIENT_ID,EXTERNAL_ID,CONTRACT_ID,TOTAL_SUM,CURRENCY,DISCOUNT_TYPE,COMMISSION_TYPE,TYPE,LOYAL_CLIENTS,NDS,NDS_PCT,PERSON_ID) values (s_x_t_invoice.NEXTVAL, 31110008, date'2020-01-01',2111000001,'Б-31110008-1',111000001,20000,'RUR',12,12,'y_invoice',0,1,20, 77531110008);insert into x_t_person (TMP_ID,ID) values (s_x_t_person.NEXTVAL, 77531110008);insert into x_t_act_internal(TMP_ID,ID,DT,CLIENT_ID,INVOICE_ID,HIDDEN,AMOUNT,EXTERNAL_ID,PAYMENT_TERM_DT,IS_LOYAL,TYPE) values (s_x_t_act_internal.NEXTVAL, 4311100081,date'2020-01-07',2111000001, 31110008    ,1,  20000  ,'43111000811',null, 0,'generic');insert into x_t_act_trans(TMP_ID, ACT_ID, CONSUME_ID, AMOUNT, AMOUNT_NDS, AMOUNT_NSP, NETTING, COMMISSION_TYPE) values (s_x_t_act_trans.NEXTVAL, 4311100081,  5531110008, 20000, 3333.33333333333,  0,null, 12);insert into x_t_consume (TMP_ID, ID, PARENT_ORDER_ID) values (s_x_t_consume.NEXTVAL, 5531110008,  9931110008);insert into x_t_order(TMP_ID, ID, SERVICE_ID, SERVICE_ORDER_ID, CLIENT_ID) values (s_x_t_order.NEXTVAL, 9931110008,  12,  7731110008,  531110008 );insert into x_mv_oebs_receipts_2(TMP_ID, INVOICE_EID, SUM, DT, DOC_DATE, COMISS_DATE, PAYMENT_NUMBER, SOURCE_TYPE) values (s_x_mv_oebs_receipts_2.NEXTVAL, 'Б-31110008-1', 20000, date'2020-01-31',date'2020-01-31', null, '888531110008' ,'PAYCASH');insert into x_yt_ar_direct_domain_stats (ID,IS_GRAY,DOMAIN,IS_BLACKLIST,SERVICE_ID,COST,BILLING_EXPORT_ID,FROM_DT,TILL_DT,SERVICE_ORDER_ID) values(s_x_yt_ar_direct_domain_stats.NEXTVAL, 0, 'd31110008', 0,12,3330000000,7731110008,  date'2020-01-01',to_date('2020-01-31'||' '||'23:59:59','YYYY-MM-DD HH24:MI:SS'),7731110008);</v>
      </c>
    </row>
    <row r="13" spans="1:73" s="67" customFormat="1" ht="15" customHeight="1" x14ac:dyDescent="0.35">
      <c r="A13" s="40">
        <v>1</v>
      </c>
      <c r="B13" s="41"/>
      <c r="C13" s="42" t="str">
        <f t="shared" si="0"/>
        <v>111000001</v>
      </c>
      <c r="D13" s="42" t="str">
        <f t="shared" si="1"/>
        <v>111000001/20</v>
      </c>
      <c r="E13" s="43" t="str">
        <f t="shared" si="23"/>
        <v>2020-01-01</v>
      </c>
      <c r="F13" s="43" t="str">
        <f t="shared" si="2"/>
        <v>2021-01-01</v>
      </c>
      <c r="G13" s="44" t="str">
        <f t="shared" si="3"/>
        <v>2111000001</v>
      </c>
      <c r="H13" s="45">
        <f t="shared" si="24"/>
        <v>1</v>
      </c>
      <c r="I13" s="46">
        <v>3</v>
      </c>
      <c r="J13" s="52">
        <f t="shared" si="31"/>
        <v>31110009</v>
      </c>
      <c r="K13" s="48" t="str">
        <f t="shared" si="25"/>
        <v>Б-31110009-1</v>
      </c>
      <c r="L13" s="49" t="str">
        <f t="shared" si="4"/>
        <v>2020-01-01</v>
      </c>
      <c r="M13" s="48" t="s">
        <v>87</v>
      </c>
      <c r="N13" s="50">
        <f t="shared" si="26"/>
        <v>20000</v>
      </c>
      <c r="O13" s="48" t="s">
        <v>88</v>
      </c>
      <c r="P13" s="46">
        <v>1</v>
      </c>
      <c r="Q13" s="48">
        <v>20</v>
      </c>
      <c r="R13" s="70">
        <f t="shared" si="5"/>
        <v>36</v>
      </c>
      <c r="S13" s="70">
        <v>36</v>
      </c>
      <c r="T13" s="52" t="str">
        <f t="shared" si="6"/>
        <v>4311100091</v>
      </c>
      <c r="U13" s="53" t="str">
        <f t="shared" si="27"/>
        <v>43111000911</v>
      </c>
      <c r="V13" s="48">
        <v>1</v>
      </c>
      <c r="W13" s="49" t="str">
        <f t="shared" ca="1" si="7"/>
        <v>2020-01-06</v>
      </c>
      <c r="X13" s="48"/>
      <c r="Y13" s="54">
        <v>20000</v>
      </c>
      <c r="Z13" s="54">
        <f t="shared" si="8"/>
        <v>3333.3333333333321</v>
      </c>
      <c r="AA13" s="48">
        <v>0</v>
      </c>
      <c r="AB13" s="55" t="s">
        <v>89</v>
      </c>
      <c r="AC13" s="54">
        <f t="shared" si="9"/>
        <v>20000</v>
      </c>
      <c r="AD13" s="56">
        <v>0</v>
      </c>
      <c r="AE13" s="52">
        <f t="shared" si="32"/>
        <v>531110009</v>
      </c>
      <c r="AF13" s="58">
        <f t="shared" si="10"/>
        <v>16666.666666666668</v>
      </c>
      <c r="AG13" s="59"/>
      <c r="AH13" s="58">
        <f t="shared" si="28"/>
        <v>16666.666666666668</v>
      </c>
      <c r="AI13" s="60">
        <f t="shared" si="11"/>
        <v>20000</v>
      </c>
      <c r="AJ13" s="49" t="str">
        <f t="shared" si="12"/>
        <v>2020-01-31</v>
      </c>
      <c r="AK13" s="61" t="str">
        <f t="shared" si="13"/>
        <v>888531110009</v>
      </c>
      <c r="AL13" s="56" t="str">
        <f t="shared" si="14"/>
        <v>1110000011</v>
      </c>
      <c r="AM13" s="62"/>
      <c r="AN13" s="62"/>
      <c r="AO13" s="56" t="s">
        <v>89</v>
      </c>
      <c r="AP13" s="56" t="s">
        <v>89</v>
      </c>
      <c r="AQ13" s="56"/>
      <c r="AR13" s="56"/>
      <c r="AS13" s="63" t="str">
        <f t="shared" si="15"/>
        <v>888531110009</v>
      </c>
      <c r="AT13" s="61" t="str">
        <f t="shared" si="16"/>
        <v>5531110009</v>
      </c>
      <c r="AU13" s="53" t="str">
        <f t="shared" si="17"/>
        <v>9931110009</v>
      </c>
      <c r="AV13" s="53">
        <f t="shared" si="18"/>
        <v>36</v>
      </c>
      <c r="AW13" s="53" t="str">
        <f t="shared" si="19"/>
        <v>7731110009</v>
      </c>
      <c r="AX13" s="53" t="str">
        <f t="shared" si="29"/>
        <v>77531110009</v>
      </c>
      <c r="AY13" s="53">
        <v>0</v>
      </c>
      <c r="AZ13" s="53">
        <v>0</v>
      </c>
      <c r="BA13" s="49" t="str">
        <f t="shared" si="20"/>
        <v>2020-01-01</v>
      </c>
      <c r="BB13" s="49" t="str">
        <f t="shared" si="21"/>
        <v>2020-01-31</v>
      </c>
      <c r="BC13" s="64" t="s">
        <v>92</v>
      </c>
      <c r="BD13" s="65" t="str">
        <f>"e"&amp;J13</f>
        <v>e31110009</v>
      </c>
      <c r="BE13" s="65"/>
      <c r="BF13" s="65"/>
      <c r="BG13" s="65"/>
      <c r="BH13" s="66"/>
      <c r="BI13" s="66"/>
      <c r="BJ13" s="66"/>
      <c r="BK13" s="66"/>
      <c r="BL13" s="53"/>
      <c r="BM13" s="53"/>
      <c r="BN13" s="53"/>
      <c r="BO13" s="336"/>
      <c r="BP13" s="325"/>
      <c r="BQ13" s="50"/>
      <c r="BR13" s="68"/>
      <c r="BS13" s="68"/>
      <c r="BU13" s="357" t="str">
        <f t="shared" ca="1" si="22"/>
        <v>insert into x_t_invoice (TMP_ID,ID,DT, CLIENT_ID,EXTERNAL_ID,CONTRACT_ID,TOTAL_SUM,CURRENCY,DISCOUNT_TYPE,COMMISSION_TYPE,TYPE,LOYAL_CLIENTS,NDS,NDS_PCT,PERSON_ID) values (s_x_t_invoice.NEXTVAL, 31110009, date'2020-01-01',2111000001,'Б-31110009-1',111000001,20000,'RUR',36,36,'y_invoice',0,1,20, 77531110009);insert into x_t_person (TMP_ID,ID) values (s_x_t_person.NEXTVAL, 77531110009);insert into x_t_act_internal(TMP_ID,ID,DT,CLIENT_ID,INVOICE_ID,HIDDEN,AMOUNT,EXTERNAL_ID,PAYMENT_TERM_DT,IS_LOYAL,TYPE) values (s_x_t_act_internal.NEXTVAL, 4311100091,date'2020-01-06',2111000001, 31110009    ,1,  20000  ,'43111000911',null, 0,'generic');insert into x_t_act_trans(TMP_ID, ACT_ID, CONSUME_ID, AMOUNT, AMOUNT_NDS, AMOUNT_NSP, NETTING, COMMISSION_TYPE) values (s_x_t_act_trans.NEXTVAL, 4311100091,  5531110009, 20000, 3333.33333333333,  0,null, 36);insert into x_t_consume (TMP_ID, ID, PARENT_ORDER_ID) values (s_x_t_consume.NEXTVAL, 5531110009,  9931110009);insert into x_t_order(TMP_ID, ID, SERVICE_ID, SERVICE_ORDER_ID, CLIENT_ID) values (s_x_t_order.NEXTVAL, 9931110009,  36,  7731110009,  531110009 );insert into x_mv_oebs_receipts_2(TMP_ID, INVOICE_EID, SUM, DT, DOC_DATE, COMISS_DATE, PAYMENT_NUMBER, SOURCE_TYPE) values (s_x_mv_oebs_receipts_2.NEXTVAL, 'Б-31110009-1', 20000, date'2020-01-31',date'2020-01-31', null, '888531110009' ,'PAYCASH');insert into x_yt_ar_direct_domain_stats (ID,IS_GRAY,DOMAIN,IS_BLACKLIST,SERVICE_ID,COST,BILLING_EXPORT_ID,FROM_DT,TILL_DT,SERVICE_ORDER_ID) values(s_x_yt_ar_direct_domain_stats.NEXTVAL, 0, 'e31110009', 0,36,3000000000,7731110009,  date'2020-01-01',to_date('2020-01-31'||' '||'23:59:59','YYYY-MM-DD HH24:MI:SS'),7731110009);</v>
      </c>
    </row>
    <row r="14" spans="1:73" s="67" customFormat="1" ht="15" customHeight="1" x14ac:dyDescent="0.35">
      <c r="A14" s="40">
        <v>1</v>
      </c>
      <c r="B14" s="41"/>
      <c r="C14" s="42" t="str">
        <f t="shared" si="0"/>
        <v>111000001</v>
      </c>
      <c r="D14" s="42" t="str">
        <f t="shared" si="1"/>
        <v>111000001/20</v>
      </c>
      <c r="E14" s="43" t="str">
        <f t="shared" si="23"/>
        <v>2020-01-01</v>
      </c>
      <c r="F14" s="43" t="str">
        <f t="shared" si="2"/>
        <v>2021-01-01</v>
      </c>
      <c r="G14" s="44" t="str">
        <f t="shared" si="3"/>
        <v>2111000001</v>
      </c>
      <c r="H14" s="45">
        <f t="shared" si="24"/>
        <v>1</v>
      </c>
      <c r="I14" s="46">
        <v>3</v>
      </c>
      <c r="J14" s="52">
        <f t="shared" si="31"/>
        <v>31110010</v>
      </c>
      <c r="K14" s="48" t="str">
        <f t="shared" si="25"/>
        <v>Б-31110010-1</v>
      </c>
      <c r="L14" s="49" t="str">
        <f t="shared" si="4"/>
        <v>2020-01-01</v>
      </c>
      <c r="M14" s="48" t="s">
        <v>87</v>
      </c>
      <c r="N14" s="50">
        <f t="shared" si="26"/>
        <v>20000</v>
      </c>
      <c r="O14" s="48" t="s">
        <v>88</v>
      </c>
      <c r="P14" s="46">
        <v>1</v>
      </c>
      <c r="Q14" s="48">
        <v>20</v>
      </c>
      <c r="R14" s="70">
        <f t="shared" si="5"/>
        <v>37</v>
      </c>
      <c r="S14" s="70">
        <v>37</v>
      </c>
      <c r="T14" s="52" t="str">
        <f t="shared" si="6"/>
        <v>4311100101</v>
      </c>
      <c r="U14" s="53" t="str">
        <f t="shared" si="27"/>
        <v>43111001011</v>
      </c>
      <c r="V14" s="48">
        <v>1</v>
      </c>
      <c r="W14" s="49" t="str">
        <f t="shared" ca="1" si="7"/>
        <v>2020-01-05</v>
      </c>
      <c r="X14" s="48"/>
      <c r="Y14" s="54">
        <v>20000</v>
      </c>
      <c r="Z14" s="54">
        <f t="shared" si="8"/>
        <v>3333.3333333333321</v>
      </c>
      <c r="AA14" s="48">
        <v>0</v>
      </c>
      <c r="AB14" s="55" t="s">
        <v>89</v>
      </c>
      <c r="AC14" s="54">
        <f t="shared" si="9"/>
        <v>20000</v>
      </c>
      <c r="AD14" s="56">
        <v>0</v>
      </c>
      <c r="AE14" s="52">
        <f t="shared" si="32"/>
        <v>531110010</v>
      </c>
      <c r="AF14" s="58">
        <f t="shared" si="10"/>
        <v>16666.666666666668</v>
      </c>
      <c r="AG14" s="59"/>
      <c r="AH14" s="58">
        <f t="shared" si="28"/>
        <v>16666.666666666668</v>
      </c>
      <c r="AI14" s="60">
        <f t="shared" si="11"/>
        <v>20000</v>
      </c>
      <c r="AJ14" s="49" t="str">
        <f t="shared" si="12"/>
        <v>2020-01-31</v>
      </c>
      <c r="AK14" s="61" t="str">
        <f t="shared" si="13"/>
        <v>888531110010</v>
      </c>
      <c r="AL14" s="56" t="str">
        <f t="shared" si="14"/>
        <v>1110000011</v>
      </c>
      <c r="AM14" s="62"/>
      <c r="AN14" s="62"/>
      <c r="AO14" s="56" t="s">
        <v>89</v>
      </c>
      <c r="AP14" s="56" t="s">
        <v>89</v>
      </c>
      <c r="AQ14" s="56"/>
      <c r="AR14" s="56"/>
      <c r="AS14" s="63" t="str">
        <f t="shared" si="15"/>
        <v>888531110010</v>
      </c>
      <c r="AT14" s="61" t="str">
        <f t="shared" si="16"/>
        <v>5531110010</v>
      </c>
      <c r="AU14" s="53" t="str">
        <f t="shared" si="17"/>
        <v>9931110010</v>
      </c>
      <c r="AV14" s="53">
        <f t="shared" si="18"/>
        <v>37</v>
      </c>
      <c r="AW14" s="53" t="str">
        <f t="shared" si="19"/>
        <v>7731110010</v>
      </c>
      <c r="AX14" s="53" t="str">
        <f t="shared" si="29"/>
        <v>77531110010</v>
      </c>
      <c r="AY14" s="53">
        <v>0</v>
      </c>
      <c r="AZ14" s="53">
        <v>0</v>
      </c>
      <c r="BA14" s="49" t="str">
        <f t="shared" si="20"/>
        <v>2020-01-01</v>
      </c>
      <c r="BB14" s="49" t="str">
        <f t="shared" si="21"/>
        <v>2020-01-31</v>
      </c>
      <c r="BC14" s="64" t="s">
        <v>90</v>
      </c>
      <c r="BD14" s="65" t="str">
        <f>"d"&amp;J14</f>
        <v>d31110010</v>
      </c>
      <c r="BE14" s="65"/>
      <c r="BF14" s="65"/>
      <c r="BG14" s="65"/>
      <c r="BH14" s="66"/>
      <c r="BI14" s="66"/>
      <c r="BJ14" s="66"/>
      <c r="BK14" s="66"/>
      <c r="BL14" s="53"/>
      <c r="BM14" s="53"/>
      <c r="BN14" s="53"/>
      <c r="BO14" s="336"/>
      <c r="BP14" s="325"/>
      <c r="BQ14" s="50"/>
      <c r="BR14" s="72"/>
      <c r="BS14" s="68"/>
      <c r="BU14" s="357" t="str">
        <f t="shared" ca="1" si="22"/>
        <v>insert into x_t_invoice (TMP_ID,ID,DT, CLIENT_ID,EXTERNAL_ID,CONTRACT_ID,TOTAL_SUM,CURRENCY,DISCOUNT_TYPE,COMMISSION_TYPE,TYPE,LOYAL_CLIENTS,NDS,NDS_PCT,PERSON_ID) values (s_x_t_invoice.NEXTVAL, 31110010, date'2020-01-01',2111000001,'Б-31110010-1',111000001,20000,'RUR',37,37,'y_invoice',0,1,20, 77531110010);insert into x_t_person (TMP_ID,ID) values (s_x_t_person.NEXTVAL, 77531110010);insert into x_t_act_internal(TMP_ID,ID,DT,CLIENT_ID,INVOICE_ID,HIDDEN,AMOUNT,EXTERNAL_ID,PAYMENT_TERM_DT,IS_LOYAL,TYPE) values (s_x_t_act_internal.NEXTVAL, 4311100101,date'2020-01-05',2111000001, 31110010    ,1,  20000  ,'43111001011',null, 0,'generic');insert into x_t_act_trans(TMP_ID, ACT_ID, CONSUME_ID, AMOUNT, AMOUNT_NDS, AMOUNT_NSP, NETTING, COMMISSION_TYPE) values (s_x_t_act_trans.NEXTVAL, 4311100101,  5531110010, 20000, 3333.33333333333,  0,null, 37);insert into x_t_consume (TMP_ID, ID, PARENT_ORDER_ID) values (s_x_t_consume.NEXTVAL, 5531110010,  9931110010);insert into x_t_order(TMP_ID, ID, SERVICE_ID, SERVICE_ORDER_ID, CLIENT_ID) values (s_x_t_order.NEXTVAL, 9931110010,  37,  7731110010,  531110010 );insert into x_mv_oebs_receipts_2(TMP_ID, INVOICE_EID, SUM, DT, DOC_DATE, COMISS_DATE, PAYMENT_NUMBER, SOURCE_TYPE) values (s_x_mv_oebs_receipts_2.NEXTVAL, 'Б-31110010-1', 20000, date'2020-01-31',date'2020-01-31', null, '888531110010' ,'PAYCASH');insert into x_yt_ar_direct_domain_stats (ID,IS_GRAY,DOMAIN,IS_BLACKLIST,SERVICE_ID,COST,BILLING_EXPORT_ID,FROM_DT,TILL_DT,SERVICE_ORDER_ID) values(s_x_yt_ar_direct_domain_stats.NEXTVAL, 0, 'd31110010', 0,37,3330000000,7731110010,  date'2020-01-01',to_date('2020-01-31'||' '||'23:59:59','YYYY-MM-DD HH24:MI:SS'),7731110010);</v>
      </c>
    </row>
    <row r="15" spans="1:73" s="67" customFormat="1" ht="15" customHeight="1" x14ac:dyDescent="0.35">
      <c r="A15" s="40">
        <v>1</v>
      </c>
      <c r="B15" s="41"/>
      <c r="C15" s="42" t="str">
        <f t="shared" si="0"/>
        <v>111000001</v>
      </c>
      <c r="D15" s="42" t="str">
        <f t="shared" si="1"/>
        <v>111000001/20</v>
      </c>
      <c r="E15" s="43" t="str">
        <f t="shared" si="23"/>
        <v>2020-01-01</v>
      </c>
      <c r="F15" s="43" t="str">
        <f t="shared" si="2"/>
        <v>2021-01-01</v>
      </c>
      <c r="G15" s="44" t="str">
        <f t="shared" si="3"/>
        <v>2111000001</v>
      </c>
      <c r="H15" s="45">
        <f t="shared" si="24"/>
        <v>1</v>
      </c>
      <c r="I15" s="46">
        <v>3</v>
      </c>
      <c r="J15" s="52">
        <f t="shared" si="31"/>
        <v>31110011</v>
      </c>
      <c r="K15" s="48" t="str">
        <f t="shared" si="25"/>
        <v>Б-31110011-1</v>
      </c>
      <c r="L15" s="49" t="str">
        <f t="shared" si="4"/>
        <v>2020-01-01</v>
      </c>
      <c r="M15" s="48" t="s">
        <v>87</v>
      </c>
      <c r="N15" s="50">
        <f t="shared" si="26"/>
        <v>20000</v>
      </c>
      <c r="O15" s="48" t="s">
        <v>88</v>
      </c>
      <c r="P15" s="46">
        <v>1</v>
      </c>
      <c r="Q15" s="48">
        <v>20</v>
      </c>
      <c r="R15" s="70">
        <f t="shared" si="5"/>
        <v>40</v>
      </c>
      <c r="S15" s="70">
        <v>40</v>
      </c>
      <c r="T15" s="52" t="str">
        <f t="shared" si="6"/>
        <v>4311100111</v>
      </c>
      <c r="U15" s="53" t="str">
        <f t="shared" si="27"/>
        <v>43111001111</v>
      </c>
      <c r="V15" s="48">
        <v>1</v>
      </c>
      <c r="W15" s="49" t="str">
        <f t="shared" ca="1" si="7"/>
        <v>2020-01-09</v>
      </c>
      <c r="X15" s="48"/>
      <c r="Y15" s="54">
        <v>20000</v>
      </c>
      <c r="Z15" s="54">
        <f t="shared" si="8"/>
        <v>3333.3333333333321</v>
      </c>
      <c r="AA15" s="48">
        <v>0</v>
      </c>
      <c r="AB15" s="55" t="s">
        <v>89</v>
      </c>
      <c r="AC15" s="54">
        <f t="shared" si="9"/>
        <v>20000</v>
      </c>
      <c r="AD15" s="56">
        <v>0</v>
      </c>
      <c r="AE15" s="52">
        <f t="shared" si="32"/>
        <v>531110011</v>
      </c>
      <c r="AF15" s="58">
        <f t="shared" si="10"/>
        <v>16666.666666666668</v>
      </c>
      <c r="AG15" s="73"/>
      <c r="AH15" s="58">
        <f t="shared" si="28"/>
        <v>16666.666666666668</v>
      </c>
      <c r="AI15" s="60">
        <f t="shared" si="11"/>
        <v>20000</v>
      </c>
      <c r="AJ15" s="49" t="str">
        <f t="shared" si="12"/>
        <v>2020-01-31</v>
      </c>
      <c r="AK15" s="61" t="str">
        <f t="shared" si="13"/>
        <v>888531110011</v>
      </c>
      <c r="AL15" s="56" t="str">
        <f t="shared" si="14"/>
        <v>1110000011</v>
      </c>
      <c r="AM15" s="62"/>
      <c r="AN15" s="62"/>
      <c r="AO15" s="56" t="s">
        <v>89</v>
      </c>
      <c r="AP15" s="56" t="s">
        <v>89</v>
      </c>
      <c r="AQ15" s="56"/>
      <c r="AR15" s="56"/>
      <c r="AS15" s="63" t="str">
        <f t="shared" si="15"/>
        <v>888531110011</v>
      </c>
      <c r="AT15" s="61" t="str">
        <f t="shared" si="16"/>
        <v>5531110011</v>
      </c>
      <c r="AU15" s="53" t="str">
        <f t="shared" si="17"/>
        <v>9931110011</v>
      </c>
      <c r="AV15" s="53">
        <f t="shared" si="18"/>
        <v>40</v>
      </c>
      <c r="AW15" s="53" t="str">
        <f t="shared" si="19"/>
        <v>7731110011</v>
      </c>
      <c r="AX15" s="53" t="str">
        <f t="shared" si="29"/>
        <v>77531110011</v>
      </c>
      <c r="AY15" s="53">
        <v>0</v>
      </c>
      <c r="AZ15" s="53">
        <v>0</v>
      </c>
      <c r="BA15" s="49" t="str">
        <f t="shared" si="20"/>
        <v>2020-01-01</v>
      </c>
      <c r="BB15" s="49" t="str">
        <f t="shared" si="21"/>
        <v>2020-01-31</v>
      </c>
      <c r="BC15" s="64" t="s">
        <v>92</v>
      </c>
      <c r="BD15" s="65" t="str">
        <f>"e"&amp;J15</f>
        <v>e31110011</v>
      </c>
      <c r="BE15" s="65"/>
      <c r="BF15" s="65"/>
      <c r="BG15" s="65"/>
      <c r="BH15" s="66"/>
      <c r="BI15" s="66"/>
      <c r="BJ15" s="66"/>
      <c r="BK15" s="66"/>
      <c r="BL15" s="53"/>
      <c r="BM15" s="53"/>
      <c r="BN15" s="53"/>
      <c r="BO15" s="336"/>
      <c r="BP15" s="325"/>
      <c r="BQ15" s="50"/>
      <c r="BR15" s="68"/>
      <c r="BS15" s="68"/>
      <c r="BU15" s="357" t="str">
        <f t="shared" ca="1" si="22"/>
        <v>insert into x_t_invoice (TMP_ID,ID,DT, CLIENT_ID,EXTERNAL_ID,CONTRACT_ID,TOTAL_SUM,CURRENCY,DISCOUNT_TYPE,COMMISSION_TYPE,TYPE,LOYAL_CLIENTS,NDS,NDS_PCT,PERSON_ID) values (s_x_t_invoice.NEXTVAL, 31110011, date'2020-01-01',2111000001,'Б-31110011-1',111000001,20000,'RUR',40,40,'y_invoice',0,1,20, 77531110011);insert into x_t_person (TMP_ID,ID) values (s_x_t_person.NEXTVAL, 77531110011);insert into x_t_act_internal(TMP_ID,ID,DT,CLIENT_ID,INVOICE_ID,HIDDEN,AMOUNT,EXTERNAL_ID,PAYMENT_TERM_DT,IS_LOYAL,TYPE) values (s_x_t_act_internal.NEXTVAL, 4311100111,date'2020-01-09',2111000001, 31110011    ,1,  20000  ,'43111001111',null, 0,'generic');insert into x_t_act_trans(TMP_ID, ACT_ID, CONSUME_ID, AMOUNT, AMOUNT_NDS, AMOUNT_NSP, NETTING, COMMISSION_TYPE) values (s_x_t_act_trans.NEXTVAL, 4311100111,  5531110011, 20000, 3333.33333333333,  0,null, 40);insert into x_t_consume (TMP_ID, ID, PARENT_ORDER_ID) values (s_x_t_consume.NEXTVAL, 5531110011,  9931110011);insert into x_t_order(TMP_ID, ID, SERVICE_ID, SERVICE_ORDER_ID, CLIENT_ID) values (s_x_t_order.NEXTVAL, 9931110011,  40,  7731110011,  531110011 );insert into x_mv_oebs_receipts_2(TMP_ID, INVOICE_EID, SUM, DT, DOC_DATE, COMISS_DATE, PAYMENT_NUMBER, SOURCE_TYPE) values (s_x_mv_oebs_receipts_2.NEXTVAL, 'Б-31110011-1', 20000, date'2020-01-31',date'2020-01-31', null, '888531110011' ,'PAYCASH');insert into x_yt_ar_direct_domain_stats (ID,IS_GRAY,DOMAIN,IS_BLACKLIST,SERVICE_ID,COST,BILLING_EXPORT_ID,FROM_DT,TILL_DT,SERVICE_ORDER_ID) values(s_x_yt_ar_direct_domain_stats.NEXTVAL, 0, 'e31110011', 0,40,3000000000,7731110011,  date'2020-01-01',to_date('2020-01-31'||' '||'23:59:59','YYYY-MM-DD HH24:MI:SS'),7731110011);</v>
      </c>
    </row>
    <row r="16" spans="1:73" s="100" customFormat="1" ht="15" customHeight="1" thickBot="1" x14ac:dyDescent="0.4">
      <c r="A16" s="74">
        <v>1</v>
      </c>
      <c r="B16" s="75"/>
      <c r="C16" s="76" t="str">
        <f t="shared" si="0"/>
        <v>111000001</v>
      </c>
      <c r="D16" s="76" t="str">
        <f t="shared" si="1"/>
        <v>111000001/20</v>
      </c>
      <c r="E16" s="77" t="str">
        <f t="shared" si="23"/>
        <v>2020-01-01</v>
      </c>
      <c r="F16" s="77" t="str">
        <f t="shared" si="2"/>
        <v>2021-01-01</v>
      </c>
      <c r="G16" s="78" t="str">
        <f t="shared" si="3"/>
        <v>2111000001</v>
      </c>
      <c r="H16" s="79">
        <f t="shared" si="24"/>
        <v>1</v>
      </c>
      <c r="I16" s="80">
        <v>3</v>
      </c>
      <c r="J16" s="81">
        <f t="shared" si="31"/>
        <v>31110012</v>
      </c>
      <c r="K16" s="82" t="str">
        <f t="shared" si="25"/>
        <v>Б-31110012-1</v>
      </c>
      <c r="L16" s="83" t="str">
        <f t="shared" si="4"/>
        <v>2020-01-01</v>
      </c>
      <c r="M16" s="82" t="s">
        <v>87</v>
      </c>
      <c r="N16" s="84">
        <f t="shared" si="26"/>
        <v>20000</v>
      </c>
      <c r="O16" s="82" t="s">
        <v>88</v>
      </c>
      <c r="P16" s="80">
        <v>1</v>
      </c>
      <c r="Q16" s="82">
        <v>20</v>
      </c>
      <c r="R16" s="85">
        <v>25</v>
      </c>
      <c r="S16" s="86">
        <v>40</v>
      </c>
      <c r="T16" s="81" t="str">
        <f t="shared" si="6"/>
        <v>4311100121</v>
      </c>
      <c r="U16" s="87" t="str">
        <f t="shared" si="27"/>
        <v>43111001211</v>
      </c>
      <c r="V16" s="82">
        <v>1</v>
      </c>
      <c r="W16" s="83" t="str">
        <f t="shared" ca="1" si="7"/>
        <v>2020-01-02</v>
      </c>
      <c r="X16" s="82"/>
      <c r="Y16" s="88">
        <v>20000</v>
      </c>
      <c r="Z16" s="88">
        <f t="shared" si="8"/>
        <v>3333.3333333333321</v>
      </c>
      <c r="AA16" s="82">
        <v>0</v>
      </c>
      <c r="AB16" s="89" t="s">
        <v>89</v>
      </c>
      <c r="AC16" s="88">
        <f t="shared" si="9"/>
        <v>20000</v>
      </c>
      <c r="AD16" s="90">
        <v>0</v>
      </c>
      <c r="AE16" s="81">
        <f t="shared" si="32"/>
        <v>531110012</v>
      </c>
      <c r="AF16" s="91">
        <f t="shared" si="10"/>
        <v>16666.666666666668</v>
      </c>
      <c r="AG16" s="92"/>
      <c r="AH16" s="91">
        <f t="shared" si="28"/>
        <v>16666.666666666668</v>
      </c>
      <c r="AI16" s="93">
        <f t="shared" si="11"/>
        <v>20000</v>
      </c>
      <c r="AJ16" s="83" t="str">
        <f t="shared" si="12"/>
        <v>2020-01-31</v>
      </c>
      <c r="AK16" s="94" t="str">
        <f t="shared" si="13"/>
        <v>888531110012</v>
      </c>
      <c r="AL16" s="90" t="str">
        <f t="shared" si="14"/>
        <v>1110000011</v>
      </c>
      <c r="AM16" s="95"/>
      <c r="AN16" s="95"/>
      <c r="AO16" s="90" t="s">
        <v>89</v>
      </c>
      <c r="AP16" s="90" t="s">
        <v>89</v>
      </c>
      <c r="AQ16" s="90"/>
      <c r="AR16" s="90"/>
      <c r="AS16" s="96" t="str">
        <f t="shared" si="15"/>
        <v>888531110012</v>
      </c>
      <c r="AT16" s="94" t="str">
        <f t="shared" si="16"/>
        <v>5531110012</v>
      </c>
      <c r="AU16" s="87" t="str">
        <f t="shared" si="17"/>
        <v>9931110012</v>
      </c>
      <c r="AV16" s="87">
        <f t="shared" si="18"/>
        <v>40</v>
      </c>
      <c r="AW16" s="87" t="str">
        <f t="shared" si="19"/>
        <v>7731110012</v>
      </c>
      <c r="AX16" s="87" t="str">
        <f t="shared" si="29"/>
        <v>77531110012</v>
      </c>
      <c r="AY16" s="87">
        <v>0</v>
      </c>
      <c r="AZ16" s="87">
        <v>0</v>
      </c>
      <c r="BA16" s="83" t="str">
        <f t="shared" si="20"/>
        <v>2020-01-01</v>
      </c>
      <c r="BB16" s="83" t="str">
        <f t="shared" si="21"/>
        <v>2020-01-31</v>
      </c>
      <c r="BC16" s="97" t="s">
        <v>92</v>
      </c>
      <c r="BD16" s="98" t="str">
        <f>"e"&amp;J16</f>
        <v>e31110012</v>
      </c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338"/>
      <c r="BP16" s="326"/>
      <c r="BQ16" s="84"/>
      <c r="BR16" s="99"/>
      <c r="BS16" s="99"/>
      <c r="BU16" s="357" t="str">
        <f t="shared" ca="1" si="22"/>
        <v>insert into x_t_invoice (TMP_ID,ID,DT, CLIENT_ID,EXTERNAL_ID,CONTRACT_ID,TOTAL_SUM,CURRENCY,DISCOUNT_TYPE,COMMISSION_TYPE,TYPE,LOYAL_CLIENTS,NDS,NDS_PCT,PERSON_ID) values (s_x_t_invoice.NEXTVAL, 31110012, date'2020-01-01',2111000001,'Б-31110012-1',111000001,20000,'RUR',25,25,'y_invoice',0,1,20, 77531110012);insert into x_t_person (TMP_ID,ID) values (s_x_t_person.NEXTVAL, 77531110012);insert into x_t_act_internal(TMP_ID,ID,DT,CLIENT_ID,INVOICE_ID,HIDDEN,AMOUNT,EXTERNAL_ID,PAYMENT_TERM_DT,IS_LOYAL,TYPE) values (s_x_t_act_internal.NEXTVAL, 4311100121,date'2020-01-02',2111000001, 31110012    ,1,  20000  ,'43111001211',null, 0,'generic');insert into x_t_act_trans(TMP_ID, ACT_ID, CONSUME_ID, AMOUNT, AMOUNT_NDS, AMOUNT_NSP, NETTING, COMMISSION_TYPE) values (s_x_t_act_trans.NEXTVAL, 4311100121,  5531110012, 20000, 3333.33333333333,  0,null, 40);insert into x_t_consume (TMP_ID, ID, PARENT_ORDER_ID) values (s_x_t_consume.NEXTVAL, 5531110012,  9931110012);insert into x_t_order(TMP_ID, ID, SERVICE_ID, SERVICE_ORDER_ID, CLIENT_ID) values (s_x_t_order.NEXTVAL, 9931110012,  40,  7731110012,  531110012 );insert into x_mv_oebs_receipts_2(TMP_ID, INVOICE_EID, SUM, DT, DOC_DATE, COMISS_DATE, PAYMENT_NUMBER, SOURCE_TYPE) values (s_x_mv_oebs_receipts_2.NEXTVAL, 'Б-31110012-1', 20000, date'2020-01-31',date'2020-01-31', null, '888531110012' ,'PAYCASH');insert into x_yt_ar_direct_domain_stats (ID,IS_GRAY,DOMAIN,IS_BLACKLIST,SERVICE_ID,COST,BILLING_EXPORT_ID,FROM_DT,TILL_DT,SERVICE_ORDER_ID) values(s_x_yt_ar_direct_domain_stats.NEXTVAL, 0, 'e31110012', 0,40,3000000000,7731110012,  date'2020-01-01',to_date('2020-01-31'||' '||'23:59:59','YYYY-MM-DD HH24:MI:SS'),7731110012);</v>
      </c>
    </row>
    <row r="17" spans="1:73" s="67" customFormat="1" x14ac:dyDescent="0.35">
      <c r="A17" s="40">
        <v>2</v>
      </c>
      <c r="B17" s="41"/>
      <c r="C17" s="42" t="str">
        <f t="shared" si="0"/>
        <v>111000002</v>
      </c>
      <c r="D17" s="42" t="str">
        <f t="shared" si="1"/>
        <v>111000002/20</v>
      </c>
      <c r="E17" s="43" t="str">
        <f t="shared" si="23"/>
        <v>2020-01-01</v>
      </c>
      <c r="F17" s="43" t="str">
        <f t="shared" si="2"/>
        <v>2021-01-01</v>
      </c>
      <c r="G17" s="44" t="str">
        <f t="shared" si="3"/>
        <v>2111000002</v>
      </c>
      <c r="H17" s="45">
        <f t="shared" si="24"/>
        <v>1</v>
      </c>
      <c r="I17" s="46">
        <v>3</v>
      </c>
      <c r="J17" s="52">
        <f t="shared" si="31"/>
        <v>31110013</v>
      </c>
      <c r="K17" s="48" t="str">
        <f t="shared" si="25"/>
        <v>Б-31110013-1</v>
      </c>
      <c r="L17" s="49" t="str">
        <f t="shared" si="4"/>
        <v>2020-01-01</v>
      </c>
      <c r="M17" s="48" t="s">
        <v>87</v>
      </c>
      <c r="N17" s="50">
        <f t="shared" si="26"/>
        <v>81000</v>
      </c>
      <c r="O17" s="48" t="s">
        <v>88</v>
      </c>
      <c r="P17" s="46">
        <v>1</v>
      </c>
      <c r="Q17" s="48">
        <v>20</v>
      </c>
      <c r="R17" s="51">
        <f t="shared" ref="R17:R22" si="34">S17</f>
        <v>7</v>
      </c>
      <c r="S17" s="51">
        <v>7</v>
      </c>
      <c r="T17" s="52" t="str">
        <f t="shared" si="6"/>
        <v>4311100131</v>
      </c>
      <c r="U17" s="53" t="str">
        <f t="shared" si="27"/>
        <v>43111001311</v>
      </c>
      <c r="V17" s="48">
        <v>1</v>
      </c>
      <c r="W17" s="49" t="str">
        <f t="shared" ca="1" si="7"/>
        <v>2020-01-01</v>
      </c>
      <c r="X17" s="48"/>
      <c r="Y17" s="54">
        <v>81000</v>
      </c>
      <c r="Z17" s="54">
        <f t="shared" si="8"/>
        <v>13500</v>
      </c>
      <c r="AA17" s="48">
        <v>0</v>
      </c>
      <c r="AB17" s="55" t="s">
        <v>89</v>
      </c>
      <c r="AC17" s="54">
        <f t="shared" si="9"/>
        <v>81000</v>
      </c>
      <c r="AD17" s="56">
        <v>0</v>
      </c>
      <c r="AE17" s="52">
        <f t="shared" si="32"/>
        <v>531110013</v>
      </c>
      <c r="AF17" s="58">
        <f t="shared" si="10"/>
        <v>67500</v>
      </c>
      <c r="AG17" s="59"/>
      <c r="AH17" s="58">
        <f t="shared" si="28"/>
        <v>67500</v>
      </c>
      <c r="AI17" s="60">
        <f t="shared" si="11"/>
        <v>81000</v>
      </c>
      <c r="AJ17" s="49" t="str">
        <f t="shared" si="12"/>
        <v>2020-01-31</v>
      </c>
      <c r="AK17" s="61" t="str">
        <f t="shared" si="13"/>
        <v>888531110013</v>
      </c>
      <c r="AL17" s="56" t="str">
        <f t="shared" si="14"/>
        <v>1110000021</v>
      </c>
      <c r="AM17" s="62"/>
      <c r="AN17" s="62"/>
      <c r="AO17" s="56" t="s">
        <v>89</v>
      </c>
      <c r="AP17" s="56" t="s">
        <v>89</v>
      </c>
      <c r="AQ17" s="56"/>
      <c r="AR17" s="56"/>
      <c r="AS17" s="63" t="str">
        <f t="shared" si="15"/>
        <v>888531110013</v>
      </c>
      <c r="AT17" s="61" t="str">
        <f t="shared" si="16"/>
        <v>5531110013</v>
      </c>
      <c r="AU17" s="53" t="str">
        <f t="shared" si="17"/>
        <v>9931110013</v>
      </c>
      <c r="AV17" s="53">
        <f t="shared" si="18"/>
        <v>7</v>
      </c>
      <c r="AW17" s="53" t="str">
        <f t="shared" si="19"/>
        <v>7731110013</v>
      </c>
      <c r="AX17" s="53" t="str">
        <f t="shared" si="29"/>
        <v>77531110013</v>
      </c>
      <c r="AY17" s="53">
        <v>0</v>
      </c>
      <c r="AZ17" s="53">
        <v>0</v>
      </c>
      <c r="BA17" s="49" t="str">
        <f t="shared" si="20"/>
        <v>2020-01-01</v>
      </c>
      <c r="BB17" s="49" t="str">
        <f t="shared" si="21"/>
        <v>2020-01-31</v>
      </c>
      <c r="BC17" s="64" t="s">
        <v>90</v>
      </c>
      <c r="BD17" s="65" t="str">
        <f>"a"&amp;J17</f>
        <v>a31110013</v>
      </c>
      <c r="BE17" s="61"/>
      <c r="BF17" s="61"/>
      <c r="BG17" s="55"/>
      <c r="BH17" s="53"/>
      <c r="BI17" s="53"/>
      <c r="BJ17" s="53"/>
      <c r="BK17" s="53"/>
      <c r="BL17" s="53"/>
      <c r="BM17" s="53"/>
      <c r="BN17" s="53"/>
      <c r="BO17" s="336" t="s">
        <v>94</v>
      </c>
      <c r="BP17" s="325">
        <v>1</v>
      </c>
      <c r="BQ17" s="50">
        <f>AF18</f>
        <v>66666.666666666672</v>
      </c>
      <c r="BR17" s="68">
        <f>BQ17*0.13</f>
        <v>8666.6666666666679</v>
      </c>
      <c r="BS17" s="68">
        <f>BR17</f>
        <v>8666.6666666666679</v>
      </c>
      <c r="BU17" s="357" t="str">
        <f t="shared" ca="1" si="22"/>
        <v>insert into x_t_contract2(TMP_ID,ID,EXTERNAL_ID,CLIENT_ID) values(s_x_t_contract2.NEXTVAL, 111000002, '111000002/20',2111000002);insert into x_t_contract_collateral(TMP_ID,ID,CONTRACT2_ID,DT,IS_SIGNED) values(s_x_t_contract_collateral.NEXTVAL, 1110000021, 111000002, date'2020-01-01', date'2020-01-01');insert into x_mv_contract_signed_attr (TMP_ID,CONTRACT_ID,COLLATERAL_ID,CODE,VALUE_DT) values (s_x_mv_contract_signed_attr.NEXTVAL, 111000002, 1110000021,'FINISH_DT' ,date'2021-01-01');insert into x_mv_contract_signed_attr_hist(TMP_ID,VALUE_NUM,UPDATE_DT,CONTRACT2_ID,CODE,CL_DT,STAMP,DT) values(s_x_mv_contract_signed_attr_hist.NEXTVAL, 1, date'2020-01-01', 111000002,'FIRM',date'2020-01-01',888531110013,date'2020-01-01');insert into x_mv_contract_signed_attr_hist(TMP_ID,VALUE_NUM,UPDATE_DT,CONTRACT2_ID,CODE,CL_DT,STAMP,DT) values(s_x_mv_contract_signed_attr_hist.NEXTVAL, 1, date'2020-01-01', 111000002,'WHOLESALE_AGENT_PREMIUM_AWARDS_SCALE_TYPE',date'2020-01-01',888531110013,date'2020-01-01');insert into x_mv_contract_signed_attr_hist(TMP_ID,VALUE_NUM,UPDATE_DT,CONTRACT2_ID,CODE,CL_DT,STAMP,DT) values(s_x_mv_contract_signed_attr_hist.NEXTVAL, 3, date'2020-01-01', 111000002,'PAYMENT_TYPE',date'2020-01-01',888531110013,date'2020-01-01');insert into x_t_invoice (TMP_ID,ID,DT, CLIENT_ID,EXTERNAL_ID,CONTRACT_ID,TOTAL_SUM,CURRENCY,DISCOUNT_TYPE,COMMISSION_TYPE,TYPE,LOYAL_CLIENTS,NDS,NDS_PCT,PERSON_ID) values (s_x_t_invoice.NEXTVAL, 31110013, date'2020-01-01',2111000002,'Б-31110013-1',111000002,81000,'RUR',7,7,'y_invoice',0,1,20, 77531110013);insert into x_t_person (TMP_ID,ID) values (s_x_t_person.NEXTVAL, 77531110013);insert into x_t_act_internal(TMP_ID,ID,DT,CLIENT_ID,INVOICE_ID,HIDDEN,AMOUNT,EXTERNAL_ID,PAYMENT_TERM_DT,IS_LOYAL,TYPE) values (s_x_t_act_internal.NEXTVAL, 4311100131,date'2020-01-01',2111000002, 31110013    ,1,  81000  ,'43111001311',null, 0,'generic');insert into x_t_act_trans(TMP_ID, ACT_ID, CONSUME_ID, AMOUNT, AMOUNT_NDS, AMOUNT_NSP, NETTING, COMMISSION_TYPE) values (s_x_t_act_trans.NEXTVAL, 4311100131,  5531110013, 81000, 13500,  0,null, 7);insert into x_t_consume (TMP_ID, ID, PARENT_ORDER_ID) values (s_x_t_consume.NEXTVAL, 5531110013,  9931110013);insert into x_t_order(TMP_ID, ID, SERVICE_ID, SERVICE_ORDER_ID, CLIENT_ID) values (s_x_t_order.NEXTVAL, 9931110013,  7,  7731110013,  531110013 );insert into x_mv_oebs_receipts_2(TMP_ID, INVOICE_EID, SUM, DT, DOC_DATE, COMISS_DATE, PAYMENT_NUMBER, SOURCE_TYPE) values (s_x_mv_oebs_receipts_2.NEXTVAL, 'Б-31110013-1', 81000, date'2020-01-31',date'2020-01-31', null, '888531110013' ,'PAYCASH');insert into x_yt_ar_direct_domain_stats (ID,IS_GRAY,DOMAIN,IS_BLACKLIST,SERVICE_ID,COST,BILLING_EXPORT_ID,FROM_DT,TILL_DT,SERVICE_ORDER_ID) values(s_x_yt_ar_direct_domain_stats.NEXTVAL, 0, 'a31110013', 0,7,3330000000,7731110013,  date'2020-01-01',to_date('2020-01-31'||' '||'23:59:59','YYYY-MM-DD HH24:MI:SS'),7731110013);</v>
      </c>
    </row>
    <row r="18" spans="1:73" s="67" customFormat="1" x14ac:dyDescent="0.35">
      <c r="A18" s="40">
        <v>2</v>
      </c>
      <c r="B18" s="41"/>
      <c r="C18" s="42" t="str">
        <f t="shared" si="0"/>
        <v>111000002</v>
      </c>
      <c r="D18" s="42" t="str">
        <f t="shared" si="1"/>
        <v>111000002/20</v>
      </c>
      <c r="E18" s="43" t="str">
        <f t="shared" si="23"/>
        <v>2020-01-01</v>
      </c>
      <c r="F18" s="43" t="str">
        <f t="shared" si="2"/>
        <v>2021-01-01</v>
      </c>
      <c r="G18" s="44" t="str">
        <f t="shared" si="3"/>
        <v>2111000002</v>
      </c>
      <c r="H18" s="45">
        <f t="shared" si="24"/>
        <v>1</v>
      </c>
      <c r="I18" s="46">
        <v>3</v>
      </c>
      <c r="J18" s="52">
        <f t="shared" si="31"/>
        <v>31110014</v>
      </c>
      <c r="K18" s="48" t="str">
        <f t="shared" si="25"/>
        <v>Б-31110014-1</v>
      </c>
      <c r="L18" s="49" t="str">
        <f t="shared" si="4"/>
        <v>2020-01-01</v>
      </c>
      <c r="M18" s="48" t="s">
        <v>87</v>
      </c>
      <c r="N18" s="50">
        <f t="shared" si="26"/>
        <v>80000</v>
      </c>
      <c r="O18" s="48" t="s">
        <v>88</v>
      </c>
      <c r="P18" s="46">
        <v>1</v>
      </c>
      <c r="Q18" s="48">
        <v>20</v>
      </c>
      <c r="R18" s="70">
        <f t="shared" si="34"/>
        <v>1</v>
      </c>
      <c r="S18" s="70">
        <v>1</v>
      </c>
      <c r="T18" s="52" t="str">
        <f t="shared" si="6"/>
        <v>4311100141</v>
      </c>
      <c r="U18" s="53" t="str">
        <f t="shared" si="27"/>
        <v>43111001411</v>
      </c>
      <c r="V18" s="48">
        <v>1</v>
      </c>
      <c r="W18" s="49" t="str">
        <f t="shared" ca="1" si="7"/>
        <v>2020-01-03</v>
      </c>
      <c r="X18" s="48"/>
      <c r="Y18" s="54">
        <v>80000</v>
      </c>
      <c r="Z18" s="54">
        <f t="shared" si="8"/>
        <v>13333.333333333328</v>
      </c>
      <c r="AA18" s="48">
        <v>0</v>
      </c>
      <c r="AB18" s="55" t="s">
        <v>89</v>
      </c>
      <c r="AC18" s="54">
        <f t="shared" si="9"/>
        <v>80000</v>
      </c>
      <c r="AD18" s="56">
        <v>0</v>
      </c>
      <c r="AE18" s="52">
        <f t="shared" si="32"/>
        <v>531110014</v>
      </c>
      <c r="AF18" s="58">
        <f t="shared" si="10"/>
        <v>66666.666666666672</v>
      </c>
      <c r="AG18" s="71">
        <f>SUM(AF17:AF19)</f>
        <v>200000.00000000003</v>
      </c>
      <c r="AH18" s="58">
        <f t="shared" si="28"/>
        <v>66666.666666666672</v>
      </c>
      <c r="AI18" s="60">
        <f t="shared" si="11"/>
        <v>80000</v>
      </c>
      <c r="AJ18" s="49" t="str">
        <f t="shared" si="12"/>
        <v>2020-01-31</v>
      </c>
      <c r="AK18" s="61" t="str">
        <f t="shared" si="13"/>
        <v>888531110014</v>
      </c>
      <c r="AL18" s="56" t="str">
        <f t="shared" si="14"/>
        <v>1110000021</v>
      </c>
      <c r="AM18" s="62"/>
      <c r="AN18" s="62"/>
      <c r="AO18" s="56" t="s">
        <v>89</v>
      </c>
      <c r="AP18" s="56" t="s">
        <v>89</v>
      </c>
      <c r="AQ18" s="56"/>
      <c r="AR18" s="56"/>
      <c r="AS18" s="63" t="str">
        <f t="shared" si="15"/>
        <v>888531110014</v>
      </c>
      <c r="AT18" s="61" t="str">
        <f t="shared" si="16"/>
        <v>5531110014</v>
      </c>
      <c r="AU18" s="53" t="str">
        <f t="shared" si="17"/>
        <v>9931110014</v>
      </c>
      <c r="AV18" s="53">
        <f t="shared" si="18"/>
        <v>1</v>
      </c>
      <c r="AW18" s="53" t="str">
        <f t="shared" si="19"/>
        <v>7731110014</v>
      </c>
      <c r="AX18" s="53" t="str">
        <f t="shared" si="29"/>
        <v>77531110014</v>
      </c>
      <c r="AY18" s="53">
        <v>0</v>
      </c>
      <c r="AZ18" s="53">
        <v>0</v>
      </c>
      <c r="BA18" s="49" t="str">
        <f t="shared" si="20"/>
        <v>2020-01-01</v>
      </c>
      <c r="BB18" s="49" t="str">
        <f t="shared" si="21"/>
        <v>2020-01-31</v>
      </c>
      <c r="BC18" s="64" t="s">
        <v>90</v>
      </c>
      <c r="BD18" s="65" t="str">
        <f>"a"&amp;J18</f>
        <v>a31110014</v>
      </c>
      <c r="BE18" s="61"/>
      <c r="BF18" s="61"/>
      <c r="BG18" s="55"/>
      <c r="BH18" s="53"/>
      <c r="BI18" s="53"/>
      <c r="BJ18" s="53"/>
      <c r="BK18" s="53"/>
      <c r="BL18" s="53"/>
      <c r="BM18" s="53"/>
      <c r="BN18" s="53"/>
      <c r="BO18" s="336" t="s">
        <v>95</v>
      </c>
      <c r="BP18" s="325">
        <v>37</v>
      </c>
      <c r="BQ18" s="50">
        <f>AF19</f>
        <v>65833.333333333343</v>
      </c>
      <c r="BR18" s="68">
        <f>BQ18*0.11</f>
        <v>7241.6666666666679</v>
      </c>
      <c r="BS18" s="68">
        <f>BR18</f>
        <v>7241.6666666666679</v>
      </c>
      <c r="BU18" s="357" t="str">
        <f t="shared" ca="1" si="22"/>
        <v>insert into x_t_invoice (TMP_ID,ID,DT, CLIENT_ID,EXTERNAL_ID,CONTRACT_ID,TOTAL_SUM,CURRENCY,DISCOUNT_TYPE,COMMISSION_TYPE,TYPE,LOYAL_CLIENTS,NDS,NDS_PCT,PERSON_ID) values (s_x_t_invoice.NEXTVAL, 31110014, date'2020-01-01',2111000002,'Б-31110014-1',111000002,80000,'RUR',1,1,'y_invoice',0,1,20, 77531110014);insert into x_t_person (TMP_ID,ID) values (s_x_t_person.NEXTVAL, 77531110014);insert into x_t_act_internal(TMP_ID,ID,DT,CLIENT_ID,INVOICE_ID,HIDDEN,AMOUNT,EXTERNAL_ID,PAYMENT_TERM_DT,IS_LOYAL,TYPE) values (s_x_t_act_internal.NEXTVAL, 4311100141,date'2020-01-03',2111000002, 31110014    ,1,  80000  ,'43111001411',null, 0,'generic');insert into x_t_act_trans(TMP_ID, ACT_ID, CONSUME_ID, AMOUNT, AMOUNT_NDS, AMOUNT_NSP, NETTING, COMMISSION_TYPE) values (s_x_t_act_trans.NEXTVAL, 4311100141,  5531110014, 80000, 13333.3333333333,  0,null, 1);insert into x_t_consume (TMP_ID, ID, PARENT_ORDER_ID) values (s_x_t_consume.NEXTVAL, 5531110014,  9931110014);insert into x_t_order(TMP_ID, ID, SERVICE_ID, SERVICE_ORDER_ID, CLIENT_ID) values (s_x_t_order.NEXTVAL, 9931110014,  1,  7731110014,  531110014 );insert into x_mv_oebs_receipts_2(TMP_ID, INVOICE_EID, SUM, DT, DOC_DATE, COMISS_DATE, PAYMENT_NUMBER, SOURCE_TYPE) values (s_x_mv_oebs_receipts_2.NEXTVAL, 'Б-31110014-1', 80000, date'2020-01-31',date'2020-01-31', null, '888531110014' ,'PAYCASH');insert into x_yt_ar_direct_domain_stats (ID,IS_GRAY,DOMAIN,IS_BLACKLIST,SERVICE_ID,COST,BILLING_EXPORT_ID,FROM_DT,TILL_DT,SERVICE_ORDER_ID) values(s_x_yt_ar_direct_domain_stats.NEXTVAL, 0, 'a31110014', 0,1,3330000000,7731110014,  date'2020-01-01',to_date('2020-01-31'||' '||'23:59:59','YYYY-MM-DD HH24:MI:SS'),7731110014);</v>
      </c>
    </row>
    <row r="19" spans="1:73" s="100" customFormat="1" ht="15" customHeight="1" thickBot="1" x14ac:dyDescent="0.4">
      <c r="A19" s="74">
        <v>2</v>
      </c>
      <c r="B19" s="75"/>
      <c r="C19" s="76" t="str">
        <f t="shared" si="0"/>
        <v>111000002</v>
      </c>
      <c r="D19" s="76" t="str">
        <f t="shared" si="1"/>
        <v>111000002/20</v>
      </c>
      <c r="E19" s="77" t="str">
        <f t="shared" si="23"/>
        <v>2020-01-01</v>
      </c>
      <c r="F19" s="77" t="str">
        <f t="shared" si="2"/>
        <v>2021-01-01</v>
      </c>
      <c r="G19" s="78" t="str">
        <f t="shared" si="3"/>
        <v>2111000002</v>
      </c>
      <c r="H19" s="79">
        <f t="shared" si="24"/>
        <v>1</v>
      </c>
      <c r="I19" s="80">
        <v>3</v>
      </c>
      <c r="J19" s="81">
        <f t="shared" si="31"/>
        <v>31110015</v>
      </c>
      <c r="K19" s="82" t="str">
        <f t="shared" si="25"/>
        <v>Б-31110015-1</v>
      </c>
      <c r="L19" s="83" t="str">
        <f t="shared" si="4"/>
        <v>2020-01-01</v>
      </c>
      <c r="M19" s="82" t="s">
        <v>87</v>
      </c>
      <c r="N19" s="84">
        <f t="shared" si="26"/>
        <v>79000</v>
      </c>
      <c r="O19" s="82" t="s">
        <v>88</v>
      </c>
      <c r="P19" s="80">
        <v>1</v>
      </c>
      <c r="Q19" s="82">
        <v>20</v>
      </c>
      <c r="R19" s="86">
        <f t="shared" si="34"/>
        <v>37</v>
      </c>
      <c r="S19" s="86">
        <v>37</v>
      </c>
      <c r="T19" s="81" t="str">
        <f t="shared" si="6"/>
        <v>4311100151</v>
      </c>
      <c r="U19" s="87" t="str">
        <f t="shared" si="27"/>
        <v>43111001511</v>
      </c>
      <c r="V19" s="82">
        <v>1</v>
      </c>
      <c r="W19" s="83" t="str">
        <f t="shared" ca="1" si="7"/>
        <v>2020-01-06</v>
      </c>
      <c r="X19" s="82"/>
      <c r="Y19" s="88">
        <v>79000</v>
      </c>
      <c r="Z19" s="88">
        <f t="shared" si="8"/>
        <v>13166.666666666657</v>
      </c>
      <c r="AA19" s="82">
        <v>0</v>
      </c>
      <c r="AB19" s="89" t="s">
        <v>89</v>
      </c>
      <c r="AC19" s="88">
        <f t="shared" si="9"/>
        <v>79000</v>
      </c>
      <c r="AD19" s="90">
        <v>0</v>
      </c>
      <c r="AE19" s="81">
        <f t="shared" si="32"/>
        <v>531110015</v>
      </c>
      <c r="AF19" s="91">
        <f t="shared" si="10"/>
        <v>65833.333333333343</v>
      </c>
      <c r="AG19" s="92"/>
      <c r="AH19" s="91">
        <f t="shared" si="28"/>
        <v>65833.333333333343</v>
      </c>
      <c r="AI19" s="93">
        <f t="shared" si="11"/>
        <v>79000</v>
      </c>
      <c r="AJ19" s="83" t="str">
        <f t="shared" si="12"/>
        <v>2020-01-31</v>
      </c>
      <c r="AK19" s="94" t="str">
        <f t="shared" si="13"/>
        <v>888531110015</v>
      </c>
      <c r="AL19" s="90" t="str">
        <f t="shared" si="14"/>
        <v>1110000021</v>
      </c>
      <c r="AM19" s="95"/>
      <c r="AN19" s="95"/>
      <c r="AO19" s="90" t="s">
        <v>89</v>
      </c>
      <c r="AP19" s="90" t="s">
        <v>89</v>
      </c>
      <c r="AQ19" s="90"/>
      <c r="AR19" s="90"/>
      <c r="AS19" s="96" t="str">
        <f t="shared" si="15"/>
        <v>888531110015</v>
      </c>
      <c r="AT19" s="94" t="str">
        <f t="shared" si="16"/>
        <v>5531110015</v>
      </c>
      <c r="AU19" s="87" t="str">
        <f t="shared" si="17"/>
        <v>9931110015</v>
      </c>
      <c r="AV19" s="87">
        <f t="shared" si="18"/>
        <v>37</v>
      </c>
      <c r="AW19" s="87" t="str">
        <f t="shared" si="19"/>
        <v>7731110015</v>
      </c>
      <c r="AX19" s="87" t="str">
        <f t="shared" si="29"/>
        <v>77531110015</v>
      </c>
      <c r="AY19" s="87">
        <v>0</v>
      </c>
      <c r="AZ19" s="87">
        <v>0</v>
      </c>
      <c r="BA19" s="83" t="str">
        <f t="shared" si="20"/>
        <v>2020-01-01</v>
      </c>
      <c r="BB19" s="83" t="str">
        <f t="shared" si="21"/>
        <v>2020-01-31</v>
      </c>
      <c r="BC19" s="97" t="s">
        <v>90</v>
      </c>
      <c r="BD19" s="98" t="str">
        <f>"d"&amp;J19</f>
        <v>d31110015</v>
      </c>
      <c r="BE19" s="98"/>
      <c r="BF19" s="98"/>
      <c r="BG19" s="98"/>
      <c r="BH19" s="87"/>
      <c r="BI19" s="87"/>
      <c r="BJ19" s="87"/>
      <c r="BK19" s="87"/>
      <c r="BL19" s="87"/>
      <c r="BM19" s="87"/>
      <c r="BN19" s="87"/>
      <c r="BO19" s="338"/>
      <c r="BP19" s="326"/>
      <c r="BQ19" s="84"/>
      <c r="BR19" s="101"/>
      <c r="BS19" s="99"/>
      <c r="BU19" s="357" t="str">
        <f t="shared" ca="1" si="22"/>
        <v>insert into x_t_invoice (TMP_ID,ID,DT, CLIENT_ID,EXTERNAL_ID,CONTRACT_ID,TOTAL_SUM,CURRENCY,DISCOUNT_TYPE,COMMISSION_TYPE,TYPE,LOYAL_CLIENTS,NDS,NDS_PCT,PERSON_ID) values (s_x_t_invoice.NEXTVAL, 31110015, date'2020-01-01',2111000002,'Б-31110015-1',111000002,79000,'RUR',37,37,'y_invoice',0,1,20, 77531110015);insert into x_t_person (TMP_ID,ID) values (s_x_t_person.NEXTVAL, 77531110015);insert into x_t_act_internal(TMP_ID,ID,DT,CLIENT_ID,INVOICE_ID,HIDDEN,AMOUNT,EXTERNAL_ID,PAYMENT_TERM_DT,IS_LOYAL,TYPE) values (s_x_t_act_internal.NEXTVAL, 4311100151,date'2020-01-06',2111000002, 31110015    ,1,  79000  ,'43111001511',null, 0,'generic');insert into x_t_act_trans(TMP_ID, ACT_ID, CONSUME_ID, AMOUNT, AMOUNT_NDS, AMOUNT_NSP, NETTING, COMMISSION_TYPE) values (s_x_t_act_trans.NEXTVAL, 4311100151,  5531110015, 79000, 13166.6666666667,  0,null, 37);insert into x_t_consume (TMP_ID, ID, PARENT_ORDER_ID) values (s_x_t_consume.NEXTVAL, 5531110015,  9931110015);insert into x_t_order(TMP_ID, ID, SERVICE_ID, SERVICE_ORDER_ID, CLIENT_ID) values (s_x_t_order.NEXTVAL, 9931110015,  37,  7731110015,  531110015 );insert into x_mv_oebs_receipts_2(TMP_ID, INVOICE_EID, SUM, DT, DOC_DATE, COMISS_DATE, PAYMENT_NUMBER, SOURCE_TYPE) values (s_x_mv_oebs_receipts_2.NEXTVAL, 'Б-31110015-1', 79000, date'2020-01-31',date'2020-01-31', null, '888531110015' ,'PAYCASH');insert into x_yt_ar_direct_domain_stats (ID,IS_GRAY,DOMAIN,IS_BLACKLIST,SERVICE_ID,COST,BILLING_EXPORT_ID,FROM_DT,TILL_DT,SERVICE_ORDER_ID) values(s_x_yt_ar_direct_domain_stats.NEXTVAL, 0, 'd31110015', 0,37,3330000000,7731110015,  date'2020-01-01',to_date('2020-01-31'||' '||'23:59:59','YYYY-MM-DD HH24:MI:SS'),7731110015);</v>
      </c>
    </row>
    <row r="20" spans="1:73" s="67" customFormat="1" x14ac:dyDescent="0.35">
      <c r="A20" s="40">
        <v>3</v>
      </c>
      <c r="B20" s="41"/>
      <c r="C20" s="42" t="str">
        <f t="shared" si="0"/>
        <v>111000003</v>
      </c>
      <c r="D20" s="42" t="str">
        <f t="shared" si="1"/>
        <v>111000003/20</v>
      </c>
      <c r="E20" s="43" t="str">
        <f t="shared" si="23"/>
        <v>2020-01-01</v>
      </c>
      <c r="F20" s="43" t="str">
        <f t="shared" si="2"/>
        <v>2021-01-01</v>
      </c>
      <c r="G20" s="44" t="str">
        <f t="shared" si="3"/>
        <v>2111000003</v>
      </c>
      <c r="H20" s="102">
        <v>2</v>
      </c>
      <c r="I20" s="46">
        <v>3</v>
      </c>
      <c r="J20" s="52">
        <f t="shared" si="31"/>
        <v>31110016</v>
      </c>
      <c r="K20" s="48" t="str">
        <f t="shared" si="25"/>
        <v>Б-31110016-1</v>
      </c>
      <c r="L20" s="49" t="str">
        <f t="shared" si="4"/>
        <v>2020-01-01</v>
      </c>
      <c r="M20" s="48" t="s">
        <v>87</v>
      </c>
      <c r="N20" s="50">
        <f t="shared" si="26"/>
        <v>80000</v>
      </c>
      <c r="O20" s="48" t="s">
        <v>88</v>
      </c>
      <c r="P20" s="46">
        <v>1</v>
      </c>
      <c r="Q20" s="48">
        <v>20</v>
      </c>
      <c r="R20" s="51">
        <f t="shared" si="34"/>
        <v>7</v>
      </c>
      <c r="S20" s="51">
        <v>7</v>
      </c>
      <c r="T20" s="52" t="str">
        <f t="shared" si="6"/>
        <v>4311100161</v>
      </c>
      <c r="U20" s="53" t="str">
        <f t="shared" si="27"/>
        <v>43111001611</v>
      </c>
      <c r="V20" s="48">
        <v>1</v>
      </c>
      <c r="W20" s="49" t="str">
        <f t="shared" ca="1" si="7"/>
        <v>2020-01-05</v>
      </c>
      <c r="X20" s="48"/>
      <c r="Y20" s="54">
        <v>80000</v>
      </c>
      <c r="Z20" s="54">
        <f t="shared" si="8"/>
        <v>13333.333333333328</v>
      </c>
      <c r="AA20" s="48">
        <v>0</v>
      </c>
      <c r="AB20" s="55" t="s">
        <v>89</v>
      </c>
      <c r="AC20" s="54">
        <f t="shared" si="9"/>
        <v>80000</v>
      </c>
      <c r="AD20" s="56">
        <v>0</v>
      </c>
      <c r="AE20" s="52">
        <f t="shared" si="32"/>
        <v>531110016</v>
      </c>
      <c r="AF20" s="58">
        <f t="shared" si="10"/>
        <v>66666.666666666672</v>
      </c>
      <c r="AG20" s="59"/>
      <c r="AH20" s="58">
        <f t="shared" si="28"/>
        <v>66666.666666666672</v>
      </c>
      <c r="AI20" s="60">
        <f t="shared" si="11"/>
        <v>80000</v>
      </c>
      <c r="AJ20" s="49" t="str">
        <f t="shared" si="12"/>
        <v>2020-01-31</v>
      </c>
      <c r="AK20" s="61" t="str">
        <f t="shared" si="13"/>
        <v>888531110016</v>
      </c>
      <c r="AL20" s="56" t="str">
        <f t="shared" si="14"/>
        <v>1110000031</v>
      </c>
      <c r="AM20" s="62"/>
      <c r="AN20" s="62"/>
      <c r="AO20" s="56" t="s">
        <v>89</v>
      </c>
      <c r="AP20" s="56" t="s">
        <v>89</v>
      </c>
      <c r="AQ20" s="56"/>
      <c r="AR20" s="56"/>
      <c r="AS20" s="63" t="str">
        <f t="shared" si="15"/>
        <v>888531110016</v>
      </c>
      <c r="AT20" s="61" t="str">
        <f t="shared" si="16"/>
        <v>5531110016</v>
      </c>
      <c r="AU20" s="53" t="str">
        <f t="shared" si="17"/>
        <v>9931110016</v>
      </c>
      <c r="AV20" s="53">
        <f t="shared" si="18"/>
        <v>7</v>
      </c>
      <c r="AW20" s="53" t="str">
        <f t="shared" si="19"/>
        <v>7731110016</v>
      </c>
      <c r="AX20" s="53" t="str">
        <f t="shared" si="29"/>
        <v>77531110016</v>
      </c>
      <c r="AY20" s="53">
        <v>0</v>
      </c>
      <c r="AZ20" s="53">
        <v>0</v>
      </c>
      <c r="BA20" s="49" t="str">
        <f t="shared" si="20"/>
        <v>2020-01-01</v>
      </c>
      <c r="BB20" s="49" t="str">
        <f t="shared" si="21"/>
        <v>2020-01-31</v>
      </c>
      <c r="BC20" s="64" t="s">
        <v>90</v>
      </c>
      <c r="BD20" s="65" t="str">
        <f>"a"&amp;J20</f>
        <v>a31110016</v>
      </c>
      <c r="BE20" s="61"/>
      <c r="BF20" s="61"/>
      <c r="BG20" s="55"/>
      <c r="BH20" s="53"/>
      <c r="BI20" s="53"/>
      <c r="BJ20" s="53"/>
      <c r="BK20" s="53"/>
      <c r="BL20" s="53"/>
      <c r="BM20" s="53"/>
      <c r="BN20" s="53"/>
      <c r="BO20" s="336" t="s">
        <v>96</v>
      </c>
      <c r="BP20" s="325"/>
      <c r="BQ20" s="50"/>
      <c r="BR20" s="68"/>
      <c r="BS20" s="68"/>
      <c r="BU20" s="357" t="str">
        <f t="shared" ca="1" si="22"/>
        <v>insert into x_t_contract2(TMP_ID,ID,EXTERNAL_ID,CLIENT_ID) values(s_x_t_contract2.NEXTVAL, 111000003, '111000003/20',2111000003);insert into x_t_contract_collateral(TMP_ID,ID,CONTRACT2_ID,DT,IS_SIGNED) values(s_x_t_contract_collateral.NEXTVAL, 1110000031, 111000003, date'2020-01-01', date'2020-01-01');insert into x_mv_contract_signed_attr (TMP_ID,CONTRACT_ID,COLLATERAL_ID,CODE,VALUE_DT) values (s_x_mv_contract_signed_attr.NEXTVAL, 111000003, 1110000031,'FINISH_DT' ,date'2021-01-01');insert into x_mv_contract_signed_attr_hist(TMP_ID,VALUE_NUM,UPDATE_DT,CONTRACT2_ID,CODE,CL_DT,STAMP,DT) values(s_x_mv_contract_signed_attr_hist.NEXTVAL, 1, date'2020-01-01', 111000003,'FIRM',date'2020-01-01',888531110016,date'2020-01-01');insert into x_mv_contract_signed_attr_hist(TMP_ID,VALUE_NUM,UPDATE_DT,CONTRACT2_ID,CODE,CL_DT,STAMP,DT) values(s_x_mv_contract_signed_attr_hist.NEXTVAL, 2, date'2020-01-01', 111000003,'WHOLESALE_AGENT_PREMIUM_AWARDS_SCALE_TYPE',date'2020-01-01',888531110016,date'2020-01-01');insert into x_mv_contract_signed_attr_hist(TMP_ID,VALUE_NUM,UPDATE_DT,CONTRACT2_ID,CODE,CL_DT,STAMP,DT) values(s_x_mv_contract_signed_attr_hist.NEXTVAL, 3, date'2020-01-01', 111000003,'PAYMENT_TYPE',date'2020-01-01',888531110016,date'2020-01-01');insert into x_t_invoice (TMP_ID,ID,DT, CLIENT_ID,EXTERNAL_ID,CONTRACT_ID,TOTAL_SUM,CURRENCY,DISCOUNT_TYPE,COMMISSION_TYPE,TYPE,LOYAL_CLIENTS,NDS,NDS_PCT,PERSON_ID) values (s_x_t_invoice.NEXTVAL, 31110016, date'2020-01-01',2111000003,'Б-31110016-1',111000003,80000,'RUR',7,7,'y_invoice',0,1,20, 77531110016);insert into x_t_person (TMP_ID,ID) values (s_x_t_person.NEXTVAL, 77531110016);insert into x_t_act_internal(TMP_ID,ID,DT,CLIENT_ID,INVOICE_ID,HIDDEN,AMOUNT,EXTERNAL_ID,PAYMENT_TERM_DT,IS_LOYAL,TYPE) values (s_x_t_act_internal.NEXTVAL, 4311100161,date'2020-01-05',2111000003, 31110016    ,1,  80000  ,'43111001611',null, 0,'generic');insert into x_t_act_trans(TMP_ID, ACT_ID, CONSUME_ID, AMOUNT, AMOUNT_NDS, AMOUNT_NSP, NETTING, COMMISSION_TYPE) values (s_x_t_act_trans.NEXTVAL, 4311100161,  5531110016, 80000, 13333.3333333333,  0,null, 7);insert into x_t_consume (TMP_ID, ID, PARENT_ORDER_ID) values (s_x_t_consume.NEXTVAL, 5531110016,  9931110016);insert into x_t_order(TMP_ID, ID, SERVICE_ID, SERVICE_ORDER_ID, CLIENT_ID) values (s_x_t_order.NEXTVAL, 9931110016,  7,  7731110016,  531110016 );insert into x_mv_oebs_receipts_2(TMP_ID, INVOICE_EID, SUM, DT, DOC_DATE, COMISS_DATE, PAYMENT_NUMBER, SOURCE_TYPE) values (s_x_mv_oebs_receipts_2.NEXTVAL, 'Б-31110016-1', 80000, date'2020-01-31',date'2020-01-31', null, '888531110016' ,'PAYCASH');insert into x_yt_ar_direct_domain_stats (ID,IS_GRAY,DOMAIN,IS_BLACKLIST,SERVICE_ID,COST,BILLING_EXPORT_ID,FROM_DT,TILL_DT,SERVICE_ORDER_ID) values(s_x_yt_ar_direct_domain_stats.NEXTVAL, 0, 'a31110016', 0,7,3330000000,7731110016,  date'2020-01-01',to_date('2020-01-31'||' '||'23:59:59','YYYY-MM-DD HH24:MI:SS'),7731110016);</v>
      </c>
    </row>
    <row r="21" spans="1:73" s="67" customFormat="1" x14ac:dyDescent="0.35">
      <c r="A21" s="40">
        <v>3</v>
      </c>
      <c r="B21" s="41"/>
      <c r="C21" s="42" t="str">
        <f t="shared" si="0"/>
        <v>111000003</v>
      </c>
      <c r="D21" s="42" t="str">
        <f t="shared" si="1"/>
        <v>111000003/20</v>
      </c>
      <c r="E21" s="43" t="str">
        <f t="shared" si="23"/>
        <v>2020-01-01</v>
      </c>
      <c r="F21" s="43" t="str">
        <f t="shared" si="2"/>
        <v>2021-01-01</v>
      </c>
      <c r="G21" s="44" t="str">
        <f t="shared" si="3"/>
        <v>2111000003</v>
      </c>
      <c r="H21" s="102">
        <v>2</v>
      </c>
      <c r="I21" s="46">
        <v>3</v>
      </c>
      <c r="J21" s="52">
        <f t="shared" si="31"/>
        <v>31110017</v>
      </c>
      <c r="K21" s="48" t="str">
        <f t="shared" si="25"/>
        <v>Б-31110017-1</v>
      </c>
      <c r="L21" s="49" t="str">
        <f t="shared" si="4"/>
        <v>2020-01-01</v>
      </c>
      <c r="M21" s="48" t="s">
        <v>87</v>
      </c>
      <c r="N21" s="50">
        <f t="shared" si="26"/>
        <v>80000</v>
      </c>
      <c r="O21" s="48" t="s">
        <v>88</v>
      </c>
      <c r="P21" s="46">
        <v>1</v>
      </c>
      <c r="Q21" s="48">
        <v>20</v>
      </c>
      <c r="R21" s="70">
        <f t="shared" si="34"/>
        <v>1</v>
      </c>
      <c r="S21" s="70">
        <v>1</v>
      </c>
      <c r="T21" s="52" t="str">
        <f t="shared" si="6"/>
        <v>4311100171</v>
      </c>
      <c r="U21" s="53" t="str">
        <f t="shared" si="27"/>
        <v>43111001711</v>
      </c>
      <c r="V21" s="48">
        <v>1</v>
      </c>
      <c r="W21" s="49" t="str">
        <f t="shared" ca="1" si="7"/>
        <v>2020-01-04</v>
      </c>
      <c r="X21" s="48"/>
      <c r="Y21" s="54">
        <v>80000</v>
      </c>
      <c r="Z21" s="54">
        <f t="shared" si="8"/>
        <v>13333.333333333328</v>
      </c>
      <c r="AA21" s="48">
        <v>0</v>
      </c>
      <c r="AB21" s="55" t="s">
        <v>89</v>
      </c>
      <c r="AC21" s="54">
        <f t="shared" si="9"/>
        <v>80000</v>
      </c>
      <c r="AD21" s="56">
        <v>0</v>
      </c>
      <c r="AE21" s="52">
        <f t="shared" si="32"/>
        <v>531110017</v>
      </c>
      <c r="AF21" s="58">
        <f t="shared" si="10"/>
        <v>66666.666666666672</v>
      </c>
      <c r="AG21" s="71">
        <f>SUM(AF20:AF22)</f>
        <v>200000</v>
      </c>
      <c r="AH21" s="58">
        <f t="shared" si="28"/>
        <v>66666.666666666672</v>
      </c>
      <c r="AI21" s="60">
        <f t="shared" si="11"/>
        <v>80000</v>
      </c>
      <c r="AJ21" s="49" t="str">
        <f t="shared" si="12"/>
        <v>2020-01-31</v>
      </c>
      <c r="AK21" s="61" t="str">
        <f t="shared" si="13"/>
        <v>888531110017</v>
      </c>
      <c r="AL21" s="56" t="str">
        <f t="shared" si="14"/>
        <v>1110000031</v>
      </c>
      <c r="AM21" s="62"/>
      <c r="AN21" s="62"/>
      <c r="AO21" s="56" t="s">
        <v>89</v>
      </c>
      <c r="AP21" s="56" t="s">
        <v>89</v>
      </c>
      <c r="AQ21" s="56"/>
      <c r="AR21" s="56"/>
      <c r="AS21" s="63" t="str">
        <f t="shared" si="15"/>
        <v>888531110017</v>
      </c>
      <c r="AT21" s="61" t="str">
        <f t="shared" si="16"/>
        <v>5531110017</v>
      </c>
      <c r="AU21" s="53" t="str">
        <f t="shared" si="17"/>
        <v>9931110017</v>
      </c>
      <c r="AV21" s="53">
        <f t="shared" si="18"/>
        <v>1</v>
      </c>
      <c r="AW21" s="53" t="str">
        <f t="shared" si="19"/>
        <v>7731110017</v>
      </c>
      <c r="AX21" s="53" t="str">
        <f t="shared" si="29"/>
        <v>77531110017</v>
      </c>
      <c r="AY21" s="53">
        <v>0</v>
      </c>
      <c r="AZ21" s="53">
        <v>0</v>
      </c>
      <c r="BA21" s="49" t="str">
        <f t="shared" si="20"/>
        <v>2020-01-01</v>
      </c>
      <c r="BB21" s="49" t="str">
        <f t="shared" si="21"/>
        <v>2020-01-31</v>
      </c>
      <c r="BC21" s="64" t="s">
        <v>90</v>
      </c>
      <c r="BD21" s="65" t="str">
        <f>"a"&amp;J21</f>
        <v>a31110017</v>
      </c>
      <c r="BE21" s="61"/>
      <c r="BF21" s="61"/>
      <c r="BG21" s="55"/>
      <c r="BH21" s="55"/>
      <c r="BI21" s="55"/>
      <c r="BJ21" s="55"/>
      <c r="BK21" s="55"/>
      <c r="BL21" s="53"/>
      <c r="BM21" s="53"/>
      <c r="BN21" s="53"/>
      <c r="BO21" s="336"/>
      <c r="BP21" s="325"/>
      <c r="BQ21" s="50"/>
      <c r="BR21" s="68"/>
      <c r="BS21" s="68">
        <v>0</v>
      </c>
      <c r="BU21" s="357" t="str">
        <f t="shared" ca="1" si="22"/>
        <v>insert into x_t_invoice (TMP_ID,ID,DT, CLIENT_ID,EXTERNAL_ID,CONTRACT_ID,TOTAL_SUM,CURRENCY,DISCOUNT_TYPE,COMMISSION_TYPE,TYPE,LOYAL_CLIENTS,NDS,NDS_PCT,PERSON_ID) values (s_x_t_invoice.NEXTVAL, 31110017, date'2020-01-01',2111000003,'Б-31110017-1',111000003,80000,'RUR',1,1,'y_invoice',0,1,20, 77531110017);insert into x_t_person (TMP_ID,ID) values (s_x_t_person.NEXTVAL, 77531110017);insert into x_t_act_internal(TMP_ID,ID,DT,CLIENT_ID,INVOICE_ID,HIDDEN,AMOUNT,EXTERNAL_ID,PAYMENT_TERM_DT,IS_LOYAL,TYPE) values (s_x_t_act_internal.NEXTVAL, 4311100171,date'2020-01-04',2111000003, 31110017    ,1,  80000  ,'43111001711',null, 0,'generic');insert into x_t_act_trans(TMP_ID, ACT_ID, CONSUME_ID, AMOUNT, AMOUNT_NDS, AMOUNT_NSP, NETTING, COMMISSION_TYPE) values (s_x_t_act_trans.NEXTVAL, 4311100171,  5531110017, 80000, 13333.3333333333,  0,null, 1);insert into x_t_consume (TMP_ID, ID, PARENT_ORDER_ID) values (s_x_t_consume.NEXTVAL, 5531110017,  9931110017);insert into x_t_order(TMP_ID, ID, SERVICE_ID, SERVICE_ORDER_ID, CLIENT_ID) values (s_x_t_order.NEXTVAL, 9931110017,  1,  7731110017,  531110017 );insert into x_mv_oebs_receipts_2(TMP_ID, INVOICE_EID, SUM, DT, DOC_DATE, COMISS_DATE, PAYMENT_NUMBER, SOURCE_TYPE) values (s_x_mv_oebs_receipts_2.NEXTVAL, 'Б-31110017-1', 80000, date'2020-01-31',date'2020-01-31', null, '888531110017' ,'PAYCASH');insert into x_yt_ar_direct_domain_stats (ID,IS_GRAY,DOMAIN,IS_BLACKLIST,SERVICE_ID,COST,BILLING_EXPORT_ID,FROM_DT,TILL_DT,SERVICE_ORDER_ID) values(s_x_yt_ar_direct_domain_stats.NEXTVAL, 0, 'a31110017', 0,1,3330000000,7731110017,  date'2020-01-01',to_date('2020-01-31'||' '||'23:59:59','YYYY-MM-DD HH24:MI:SS'),7731110017);</v>
      </c>
    </row>
    <row r="22" spans="1:73" s="100" customFormat="1" ht="15" customHeight="1" thickBot="1" x14ac:dyDescent="0.4">
      <c r="A22" s="74">
        <v>3</v>
      </c>
      <c r="B22" s="75"/>
      <c r="C22" s="76" t="str">
        <f t="shared" si="0"/>
        <v>111000003</v>
      </c>
      <c r="D22" s="76" t="str">
        <f t="shared" si="1"/>
        <v>111000003/20</v>
      </c>
      <c r="E22" s="77" t="str">
        <f t="shared" si="23"/>
        <v>2020-01-01</v>
      </c>
      <c r="F22" s="77" t="str">
        <f t="shared" si="2"/>
        <v>2021-01-01</v>
      </c>
      <c r="G22" s="78" t="str">
        <f t="shared" si="3"/>
        <v>2111000003</v>
      </c>
      <c r="H22" s="102">
        <v>2</v>
      </c>
      <c r="I22" s="80">
        <v>3</v>
      </c>
      <c r="J22" s="81">
        <f t="shared" si="31"/>
        <v>31110018</v>
      </c>
      <c r="K22" s="82" t="str">
        <f t="shared" si="25"/>
        <v>Б-31110018-1</v>
      </c>
      <c r="L22" s="83" t="str">
        <f t="shared" si="4"/>
        <v>2020-01-01</v>
      </c>
      <c r="M22" s="82" t="s">
        <v>87</v>
      </c>
      <c r="N22" s="84">
        <f t="shared" si="26"/>
        <v>80000</v>
      </c>
      <c r="O22" s="82" t="s">
        <v>88</v>
      </c>
      <c r="P22" s="80">
        <v>1</v>
      </c>
      <c r="Q22" s="82">
        <v>20</v>
      </c>
      <c r="R22" s="86">
        <f t="shared" si="34"/>
        <v>37</v>
      </c>
      <c r="S22" s="86">
        <v>37</v>
      </c>
      <c r="T22" s="81" t="str">
        <f t="shared" si="6"/>
        <v>4311100181</v>
      </c>
      <c r="U22" s="87" t="str">
        <f t="shared" si="27"/>
        <v>43111001811</v>
      </c>
      <c r="V22" s="82">
        <v>1</v>
      </c>
      <c r="W22" s="83" t="str">
        <f t="shared" ca="1" si="7"/>
        <v>2020-01-08</v>
      </c>
      <c r="X22" s="82"/>
      <c r="Y22" s="88">
        <v>80000</v>
      </c>
      <c r="Z22" s="88">
        <f t="shared" si="8"/>
        <v>13333.333333333328</v>
      </c>
      <c r="AA22" s="82">
        <v>0</v>
      </c>
      <c r="AB22" s="89" t="s">
        <v>89</v>
      </c>
      <c r="AC22" s="88">
        <f t="shared" si="9"/>
        <v>80000</v>
      </c>
      <c r="AD22" s="90">
        <v>0</v>
      </c>
      <c r="AE22" s="81">
        <f t="shared" si="32"/>
        <v>531110018</v>
      </c>
      <c r="AF22" s="91">
        <f t="shared" si="10"/>
        <v>66666.666666666672</v>
      </c>
      <c r="AG22" s="92"/>
      <c r="AH22" s="91">
        <f t="shared" si="28"/>
        <v>66666.666666666672</v>
      </c>
      <c r="AI22" s="93">
        <f t="shared" si="11"/>
        <v>80000</v>
      </c>
      <c r="AJ22" s="83" t="str">
        <f t="shared" si="12"/>
        <v>2020-01-31</v>
      </c>
      <c r="AK22" s="94" t="str">
        <f t="shared" si="13"/>
        <v>888531110018</v>
      </c>
      <c r="AL22" s="90" t="str">
        <f t="shared" si="14"/>
        <v>1110000031</v>
      </c>
      <c r="AM22" s="95"/>
      <c r="AN22" s="95"/>
      <c r="AO22" s="90" t="s">
        <v>89</v>
      </c>
      <c r="AP22" s="90" t="s">
        <v>89</v>
      </c>
      <c r="AQ22" s="90"/>
      <c r="AR22" s="90"/>
      <c r="AS22" s="96" t="str">
        <f t="shared" si="15"/>
        <v>888531110018</v>
      </c>
      <c r="AT22" s="94" t="str">
        <f t="shared" si="16"/>
        <v>5531110018</v>
      </c>
      <c r="AU22" s="87" t="str">
        <f t="shared" si="17"/>
        <v>9931110018</v>
      </c>
      <c r="AV22" s="87">
        <f t="shared" si="18"/>
        <v>37</v>
      </c>
      <c r="AW22" s="87" t="str">
        <f t="shared" si="19"/>
        <v>7731110018</v>
      </c>
      <c r="AX22" s="87" t="str">
        <f t="shared" si="29"/>
        <v>77531110018</v>
      </c>
      <c r="AY22" s="87">
        <v>0</v>
      </c>
      <c r="AZ22" s="87">
        <v>0</v>
      </c>
      <c r="BA22" s="83" t="str">
        <f t="shared" si="20"/>
        <v>2020-01-01</v>
      </c>
      <c r="BB22" s="83" t="str">
        <f t="shared" si="21"/>
        <v>2020-01-31</v>
      </c>
      <c r="BC22" s="97" t="s">
        <v>90</v>
      </c>
      <c r="BD22" s="98" t="str">
        <f>"d"&amp;J22</f>
        <v>d31110018</v>
      </c>
      <c r="BE22" s="98"/>
      <c r="BF22" s="98"/>
      <c r="BG22" s="98"/>
      <c r="BH22" s="87"/>
      <c r="BI22" s="87"/>
      <c r="BJ22" s="87"/>
      <c r="BK22" s="87"/>
      <c r="BL22" s="87"/>
      <c r="BM22" s="87"/>
      <c r="BN22" s="87"/>
      <c r="BO22" s="338"/>
      <c r="BP22" s="326"/>
      <c r="BQ22" s="84"/>
      <c r="BR22" s="101"/>
      <c r="BS22" s="99"/>
      <c r="BU22" s="357" t="str">
        <f t="shared" ca="1" si="22"/>
        <v>insert into x_t_invoice (TMP_ID,ID,DT, CLIENT_ID,EXTERNAL_ID,CONTRACT_ID,TOTAL_SUM,CURRENCY,DISCOUNT_TYPE,COMMISSION_TYPE,TYPE,LOYAL_CLIENTS,NDS,NDS_PCT,PERSON_ID) values (s_x_t_invoice.NEXTVAL, 31110018, date'2020-01-01',2111000003,'Б-31110018-1',111000003,80000,'RUR',37,37,'y_invoice',0,1,20, 77531110018);insert into x_t_person (TMP_ID,ID) values (s_x_t_person.NEXTVAL, 77531110018);insert into x_t_act_internal(TMP_ID,ID,DT,CLIENT_ID,INVOICE_ID,HIDDEN,AMOUNT,EXTERNAL_ID,PAYMENT_TERM_DT,IS_LOYAL,TYPE) values (s_x_t_act_internal.NEXTVAL, 4311100181,date'2020-01-08',2111000003, 31110018    ,1,  80000  ,'43111001811',null, 0,'generic');insert into x_t_act_trans(TMP_ID, ACT_ID, CONSUME_ID, AMOUNT, AMOUNT_NDS, AMOUNT_NSP, NETTING, COMMISSION_TYPE) values (s_x_t_act_trans.NEXTVAL, 4311100181,  5531110018, 80000, 13333.3333333333,  0,null, 37);insert into x_t_consume (TMP_ID, ID, PARENT_ORDER_ID) values (s_x_t_consume.NEXTVAL, 5531110018,  9931110018);insert into x_t_order(TMP_ID, ID, SERVICE_ID, SERVICE_ORDER_ID, CLIENT_ID) values (s_x_t_order.NEXTVAL, 9931110018,  37,  7731110018,  531110018 );insert into x_mv_oebs_receipts_2(TMP_ID, INVOICE_EID, SUM, DT, DOC_DATE, COMISS_DATE, PAYMENT_NUMBER, SOURCE_TYPE) values (s_x_mv_oebs_receipts_2.NEXTVAL, 'Б-31110018-1', 80000, date'2020-01-31',date'2020-01-31', null, '888531110018' ,'PAYCASH');insert into x_yt_ar_direct_domain_stats (ID,IS_GRAY,DOMAIN,IS_BLACKLIST,SERVICE_ID,COST,BILLING_EXPORT_ID,FROM_DT,TILL_DT,SERVICE_ORDER_ID) values(s_x_yt_ar_direct_domain_stats.NEXTVAL, 0, 'd31110018', 0,37,3330000000,7731110018,  date'2020-01-01',to_date('2020-01-31'||' '||'23:59:59','YYYY-MM-DD HH24:MI:SS'),7731110018);</v>
      </c>
    </row>
    <row r="23" spans="1:73" s="67" customFormat="1" x14ac:dyDescent="0.35">
      <c r="A23" s="40">
        <v>4</v>
      </c>
      <c r="B23" s="41"/>
      <c r="C23" s="42" t="str">
        <f t="shared" si="0"/>
        <v>111000004</v>
      </c>
      <c r="D23" s="42" t="str">
        <f t="shared" si="1"/>
        <v>111000004/20</v>
      </c>
      <c r="E23" s="43" t="str">
        <f t="shared" si="23"/>
        <v>2020-01-01</v>
      </c>
      <c r="F23" s="43" t="str">
        <f t="shared" si="2"/>
        <v>2021-01-01</v>
      </c>
      <c r="G23" s="44" t="str">
        <f t="shared" si="3"/>
        <v>2111000004</v>
      </c>
      <c r="H23" s="45">
        <f t="shared" ref="H23:H59" si="35">$C$2</f>
        <v>1</v>
      </c>
      <c r="I23" s="46">
        <v>3</v>
      </c>
      <c r="J23" s="52">
        <f t="shared" si="31"/>
        <v>31110019</v>
      </c>
      <c r="K23" s="48" t="str">
        <f t="shared" si="25"/>
        <v>Б-31110019-1</v>
      </c>
      <c r="L23" s="49" t="str">
        <f t="shared" si="4"/>
        <v>2020-01-01</v>
      </c>
      <c r="M23" s="48" t="s">
        <v>87</v>
      </c>
      <c r="N23" s="50">
        <f t="shared" si="26"/>
        <v>80000</v>
      </c>
      <c r="O23" s="48" t="s">
        <v>88</v>
      </c>
      <c r="P23" s="46">
        <v>1</v>
      </c>
      <c r="Q23" s="48">
        <v>20</v>
      </c>
      <c r="R23" s="104">
        <v>12</v>
      </c>
      <c r="S23" s="105">
        <v>7</v>
      </c>
      <c r="T23" s="52" t="str">
        <f t="shared" si="6"/>
        <v>4311100191</v>
      </c>
      <c r="U23" s="53" t="str">
        <f t="shared" si="27"/>
        <v>43111001911</v>
      </c>
      <c r="V23" s="48">
        <v>1</v>
      </c>
      <c r="W23" s="49" t="str">
        <f t="shared" ca="1" si="7"/>
        <v>2020-01-08</v>
      </c>
      <c r="X23" s="48"/>
      <c r="Y23" s="54">
        <v>80000</v>
      </c>
      <c r="Z23" s="54">
        <f t="shared" si="8"/>
        <v>13333.333333333328</v>
      </c>
      <c r="AA23" s="48">
        <v>0</v>
      </c>
      <c r="AB23" s="55" t="s">
        <v>89</v>
      </c>
      <c r="AC23" s="54">
        <f t="shared" si="9"/>
        <v>80000</v>
      </c>
      <c r="AD23" s="56">
        <v>0</v>
      </c>
      <c r="AE23" s="52">
        <f t="shared" si="32"/>
        <v>531110019</v>
      </c>
      <c r="AF23" s="58">
        <f t="shared" si="10"/>
        <v>66666.666666666672</v>
      </c>
      <c r="AG23" s="59"/>
      <c r="AH23" s="58">
        <f t="shared" si="28"/>
        <v>66666.666666666672</v>
      </c>
      <c r="AI23" s="60">
        <f t="shared" si="11"/>
        <v>80000</v>
      </c>
      <c r="AJ23" s="49" t="str">
        <f t="shared" si="12"/>
        <v>2020-01-31</v>
      </c>
      <c r="AK23" s="61" t="str">
        <f t="shared" si="13"/>
        <v>888531110019</v>
      </c>
      <c r="AL23" s="56" t="str">
        <f t="shared" si="14"/>
        <v>1110000041</v>
      </c>
      <c r="AM23" s="62"/>
      <c r="AN23" s="62"/>
      <c r="AO23" s="56" t="s">
        <v>89</v>
      </c>
      <c r="AP23" s="56" t="s">
        <v>89</v>
      </c>
      <c r="AQ23" s="56"/>
      <c r="AR23" s="56"/>
      <c r="AS23" s="63" t="str">
        <f t="shared" si="15"/>
        <v>888531110019</v>
      </c>
      <c r="AT23" s="61" t="str">
        <f t="shared" si="16"/>
        <v>5531110019</v>
      </c>
      <c r="AU23" s="53" t="str">
        <f t="shared" si="17"/>
        <v>9931110019</v>
      </c>
      <c r="AV23" s="53">
        <f t="shared" si="18"/>
        <v>7</v>
      </c>
      <c r="AW23" s="53" t="str">
        <f t="shared" si="19"/>
        <v>7731110019</v>
      </c>
      <c r="AX23" s="53" t="str">
        <f t="shared" si="29"/>
        <v>77531110019</v>
      </c>
      <c r="AY23" s="53">
        <v>0</v>
      </c>
      <c r="AZ23" s="53">
        <v>0</v>
      </c>
      <c r="BA23" s="49" t="str">
        <f t="shared" si="20"/>
        <v>2020-01-01</v>
      </c>
      <c r="BB23" s="49" t="str">
        <f t="shared" si="21"/>
        <v>2020-01-31</v>
      </c>
      <c r="BC23" s="64" t="s">
        <v>90</v>
      </c>
      <c r="BD23" s="65" t="str">
        <f>"a"&amp;J23</f>
        <v>a31110019</v>
      </c>
      <c r="BE23" s="61"/>
      <c r="BF23" s="61"/>
      <c r="BG23" s="55"/>
      <c r="BH23" s="53"/>
      <c r="BI23" s="53"/>
      <c r="BJ23" s="53"/>
      <c r="BK23" s="53"/>
      <c r="BL23" s="53"/>
      <c r="BM23" s="53"/>
      <c r="BN23" s="53"/>
      <c r="BO23" s="336" t="s">
        <v>97</v>
      </c>
      <c r="BP23" s="325">
        <v>1</v>
      </c>
      <c r="BQ23" s="50">
        <f>AF24</f>
        <v>66666.666666666672</v>
      </c>
      <c r="BR23" s="68">
        <f>BQ23*0.13</f>
        <v>8666.6666666666679</v>
      </c>
      <c r="BS23" s="68">
        <f>BR23</f>
        <v>8666.6666666666679</v>
      </c>
      <c r="BU23" s="357" t="str">
        <f t="shared" ca="1" si="22"/>
        <v>insert into x_t_contract2(TMP_ID,ID,EXTERNAL_ID,CLIENT_ID) values(s_x_t_contract2.NEXTVAL, 111000004, '111000004/20',2111000004);insert into x_t_contract_collateral(TMP_ID,ID,CONTRACT2_ID,DT,IS_SIGNED) values(s_x_t_contract_collateral.NEXTVAL, 1110000041, 111000004, date'2020-01-01', date'2020-01-01');insert into x_mv_contract_signed_attr (TMP_ID,CONTRACT_ID,COLLATERAL_ID,CODE,VALUE_DT) values (s_x_mv_contract_signed_attr.NEXTVAL, 111000004, 1110000041,'FINISH_DT' ,date'2021-01-01');insert into x_mv_contract_signed_attr_hist(TMP_ID,VALUE_NUM,UPDATE_DT,CONTRACT2_ID,CODE,CL_DT,STAMP,DT) values(s_x_mv_contract_signed_attr_hist.NEXTVAL, 1, date'2020-01-01', 111000004,'FIRM',date'2020-01-01',888531110019,date'2020-01-01');insert into x_mv_contract_signed_attr_hist(TMP_ID,VALUE_NUM,UPDATE_DT,CONTRACT2_ID,CODE,CL_DT,STAMP,DT) values(s_x_mv_contract_signed_attr_hist.NEXTVAL, 1, date'2020-01-01', 111000004,'WHOLESALE_AGENT_PREMIUM_AWARDS_SCALE_TYPE',date'2020-01-01',888531110019,date'2020-01-01');insert into x_mv_contract_signed_attr_hist(TMP_ID,VALUE_NUM,UPDATE_DT,CONTRACT2_ID,CODE,CL_DT,STAMP,DT) values(s_x_mv_contract_signed_attr_hist.NEXTVAL, 3, date'2020-01-01', 111000004,'PAYMENT_TYPE',date'2020-01-01',888531110019,date'2020-01-01');insert into x_t_invoice (TMP_ID,ID,DT, CLIENT_ID,EXTERNAL_ID,CONTRACT_ID,TOTAL_SUM,CURRENCY,DISCOUNT_TYPE,COMMISSION_TYPE,TYPE,LOYAL_CLIENTS,NDS,NDS_PCT,PERSON_ID) values (s_x_t_invoice.NEXTVAL, 31110019, date'2020-01-01',2111000004,'Б-31110019-1',111000004,80000,'RUR',12,12,'y_invoice',0,1,20, 77531110019);insert into x_t_person (TMP_ID,ID) values (s_x_t_person.NEXTVAL, 77531110019);insert into x_t_act_internal(TMP_ID,ID,DT,CLIENT_ID,INVOICE_ID,HIDDEN,AMOUNT,EXTERNAL_ID,PAYMENT_TERM_DT,IS_LOYAL,TYPE) values (s_x_t_act_internal.NEXTVAL, 4311100191,date'2020-01-08',2111000004, 31110019    ,1,  80000  ,'43111001911',null, 0,'generic');insert into x_t_act_trans(TMP_ID, ACT_ID, CONSUME_ID, AMOUNT, AMOUNT_NDS, AMOUNT_NSP, NETTING, COMMISSION_TYPE) values (s_x_t_act_trans.NEXTVAL, 4311100191,  5531110019, 80000, 13333.3333333333,  0,null, 7);insert into x_t_consume (TMP_ID, ID, PARENT_ORDER_ID) values (s_x_t_consume.NEXTVAL, 5531110019,  9931110019);insert into x_t_order(TMP_ID, ID, SERVICE_ID, SERVICE_ORDER_ID, CLIENT_ID) values (s_x_t_order.NEXTVAL, 9931110019,  7,  7731110019,  531110019 );insert into x_mv_oebs_receipts_2(TMP_ID, INVOICE_EID, SUM, DT, DOC_DATE, COMISS_DATE, PAYMENT_NUMBER, SOURCE_TYPE) values (s_x_mv_oebs_receipts_2.NEXTVAL, 'Б-31110019-1', 80000, date'2020-01-31',date'2020-01-31', null, '888531110019' ,'PAYCASH');insert into x_yt_ar_direct_domain_stats (ID,IS_GRAY,DOMAIN,IS_BLACKLIST,SERVICE_ID,COST,BILLING_EXPORT_ID,FROM_DT,TILL_DT,SERVICE_ORDER_ID) values(s_x_yt_ar_direct_domain_stats.NEXTVAL, 0, 'a31110019', 0,7,3330000000,7731110019,  date'2020-01-01',to_date('2020-01-31'||' '||'23:59:59','YYYY-MM-DD HH24:MI:SS'),7731110019);</v>
      </c>
    </row>
    <row r="24" spans="1:73" s="67" customFormat="1" x14ac:dyDescent="0.35">
      <c r="A24" s="40">
        <v>4</v>
      </c>
      <c r="B24" s="41"/>
      <c r="C24" s="42" t="str">
        <f t="shared" si="0"/>
        <v>111000004</v>
      </c>
      <c r="D24" s="42" t="str">
        <f t="shared" si="1"/>
        <v>111000004/20</v>
      </c>
      <c r="E24" s="43" t="str">
        <f t="shared" si="23"/>
        <v>2020-01-01</v>
      </c>
      <c r="F24" s="43" t="str">
        <f t="shared" si="2"/>
        <v>2021-01-01</v>
      </c>
      <c r="G24" s="44" t="str">
        <f t="shared" si="3"/>
        <v>2111000004</v>
      </c>
      <c r="H24" s="45">
        <f t="shared" si="35"/>
        <v>1</v>
      </c>
      <c r="I24" s="46">
        <v>3</v>
      </c>
      <c r="J24" s="52">
        <f t="shared" si="31"/>
        <v>31110020</v>
      </c>
      <c r="K24" s="48" t="str">
        <f t="shared" si="25"/>
        <v>Б-31110020-1</v>
      </c>
      <c r="L24" s="49" t="str">
        <f t="shared" si="4"/>
        <v>2020-01-01</v>
      </c>
      <c r="M24" s="48" t="s">
        <v>87</v>
      </c>
      <c r="N24" s="50">
        <f t="shared" si="26"/>
        <v>80000</v>
      </c>
      <c r="O24" s="48" t="s">
        <v>88</v>
      </c>
      <c r="P24" s="46">
        <v>1</v>
      </c>
      <c r="Q24" s="48">
        <v>20</v>
      </c>
      <c r="R24" s="104">
        <v>12</v>
      </c>
      <c r="S24" s="105">
        <v>1</v>
      </c>
      <c r="T24" s="52" t="str">
        <f t="shared" si="6"/>
        <v>4311100201</v>
      </c>
      <c r="U24" s="53" t="str">
        <f t="shared" si="27"/>
        <v>43111002011</v>
      </c>
      <c r="V24" s="48">
        <v>1</v>
      </c>
      <c r="W24" s="49" t="str">
        <f t="shared" ca="1" si="7"/>
        <v>2020-01-07</v>
      </c>
      <c r="X24" s="48"/>
      <c r="Y24" s="54">
        <v>80000</v>
      </c>
      <c r="Z24" s="54">
        <f t="shared" si="8"/>
        <v>13333.333333333328</v>
      </c>
      <c r="AA24" s="48">
        <v>0</v>
      </c>
      <c r="AB24" s="55" t="s">
        <v>89</v>
      </c>
      <c r="AC24" s="54">
        <f t="shared" si="9"/>
        <v>80000</v>
      </c>
      <c r="AD24" s="56">
        <v>0</v>
      </c>
      <c r="AE24" s="52">
        <f t="shared" si="32"/>
        <v>531110020</v>
      </c>
      <c r="AF24" s="58">
        <f t="shared" si="10"/>
        <v>66666.666666666672</v>
      </c>
      <c r="AG24" s="71">
        <f>SUM(AF23:AF25)</f>
        <v>200000</v>
      </c>
      <c r="AH24" s="58">
        <f t="shared" si="28"/>
        <v>66666.666666666672</v>
      </c>
      <c r="AI24" s="60">
        <f t="shared" si="11"/>
        <v>80000</v>
      </c>
      <c r="AJ24" s="49" t="str">
        <f t="shared" si="12"/>
        <v>2020-01-31</v>
      </c>
      <c r="AK24" s="61" t="str">
        <f t="shared" si="13"/>
        <v>888531110020</v>
      </c>
      <c r="AL24" s="56" t="str">
        <f t="shared" si="14"/>
        <v>1110000041</v>
      </c>
      <c r="AM24" s="62"/>
      <c r="AN24" s="62"/>
      <c r="AO24" s="56" t="s">
        <v>89</v>
      </c>
      <c r="AP24" s="56" t="s">
        <v>89</v>
      </c>
      <c r="AQ24" s="56"/>
      <c r="AR24" s="56"/>
      <c r="AS24" s="63" t="str">
        <f t="shared" si="15"/>
        <v>888531110020</v>
      </c>
      <c r="AT24" s="61" t="str">
        <f t="shared" si="16"/>
        <v>5531110020</v>
      </c>
      <c r="AU24" s="53" t="str">
        <f t="shared" si="17"/>
        <v>9931110020</v>
      </c>
      <c r="AV24" s="53">
        <f t="shared" si="18"/>
        <v>1</v>
      </c>
      <c r="AW24" s="53" t="str">
        <f t="shared" si="19"/>
        <v>7731110020</v>
      </c>
      <c r="AX24" s="53" t="str">
        <f t="shared" si="29"/>
        <v>77531110020</v>
      </c>
      <c r="AY24" s="53">
        <v>0</v>
      </c>
      <c r="AZ24" s="53">
        <v>0</v>
      </c>
      <c r="BA24" s="49" t="str">
        <f t="shared" si="20"/>
        <v>2020-01-01</v>
      </c>
      <c r="BB24" s="49" t="str">
        <f t="shared" si="21"/>
        <v>2020-01-31</v>
      </c>
      <c r="BC24" s="64" t="s">
        <v>90</v>
      </c>
      <c r="BD24" s="65" t="str">
        <f>"a"&amp;J24</f>
        <v>a31110020</v>
      </c>
      <c r="BE24" s="61"/>
      <c r="BF24" s="61"/>
      <c r="BG24" s="55"/>
      <c r="BH24" s="53"/>
      <c r="BI24" s="53"/>
      <c r="BJ24" s="53"/>
      <c r="BK24" s="53"/>
      <c r="BL24" s="53"/>
      <c r="BM24" s="53"/>
      <c r="BN24" s="53"/>
      <c r="BO24" s="336"/>
      <c r="BP24" s="325">
        <v>37</v>
      </c>
      <c r="BQ24" s="50">
        <f>AF25</f>
        <v>66666.666666666672</v>
      </c>
      <c r="BR24" s="68">
        <f>BQ24*0.11</f>
        <v>7333.3333333333339</v>
      </c>
      <c r="BS24" s="68">
        <f>BR24</f>
        <v>7333.3333333333339</v>
      </c>
      <c r="BU24" s="357" t="str">
        <f t="shared" ca="1" si="22"/>
        <v>insert into x_t_invoice (TMP_ID,ID,DT, CLIENT_ID,EXTERNAL_ID,CONTRACT_ID,TOTAL_SUM,CURRENCY,DISCOUNT_TYPE,COMMISSION_TYPE,TYPE,LOYAL_CLIENTS,NDS,NDS_PCT,PERSON_ID) values (s_x_t_invoice.NEXTVAL, 31110020, date'2020-01-01',2111000004,'Б-31110020-1',111000004,80000,'RUR',12,12,'y_invoice',0,1,20, 77531110020);insert into x_t_person (TMP_ID,ID) values (s_x_t_person.NEXTVAL, 77531110020);insert into x_t_act_internal(TMP_ID,ID,DT,CLIENT_ID,INVOICE_ID,HIDDEN,AMOUNT,EXTERNAL_ID,PAYMENT_TERM_DT,IS_LOYAL,TYPE) values (s_x_t_act_internal.NEXTVAL, 4311100201,date'2020-01-07',2111000004, 31110020    ,1,  80000  ,'43111002011',null, 0,'generic');insert into x_t_act_trans(TMP_ID, ACT_ID, CONSUME_ID, AMOUNT, AMOUNT_NDS, AMOUNT_NSP, NETTING, COMMISSION_TYPE) values (s_x_t_act_trans.NEXTVAL, 4311100201,  5531110020, 80000, 13333.3333333333,  0,null, 1);insert into x_t_consume (TMP_ID, ID, PARENT_ORDER_ID) values (s_x_t_consume.NEXTVAL, 5531110020,  9931110020);insert into x_t_order(TMP_ID, ID, SERVICE_ID, SERVICE_ORDER_ID, CLIENT_ID) values (s_x_t_order.NEXTVAL, 9931110020,  1,  7731110020,  531110020 );insert into x_mv_oebs_receipts_2(TMP_ID, INVOICE_EID, SUM, DT, DOC_DATE, COMISS_DATE, PAYMENT_NUMBER, SOURCE_TYPE) values (s_x_mv_oebs_receipts_2.NEXTVAL, 'Б-31110020-1', 80000, date'2020-01-31',date'2020-01-31', null, '888531110020' ,'PAYCASH');insert into x_yt_ar_direct_domain_stats (ID,IS_GRAY,DOMAIN,IS_BLACKLIST,SERVICE_ID,COST,BILLING_EXPORT_ID,FROM_DT,TILL_DT,SERVICE_ORDER_ID) values(s_x_yt_ar_direct_domain_stats.NEXTVAL, 0, 'a31110020', 0,1,3330000000,7731110020,  date'2020-01-01',to_date('2020-01-31'||' '||'23:59:59','YYYY-MM-DD HH24:MI:SS'),7731110020);</v>
      </c>
    </row>
    <row r="25" spans="1:73" s="100" customFormat="1" ht="17" customHeight="1" thickBot="1" x14ac:dyDescent="0.4">
      <c r="A25" s="74">
        <v>4</v>
      </c>
      <c r="B25" s="75"/>
      <c r="C25" s="76" t="str">
        <f t="shared" si="0"/>
        <v>111000004</v>
      </c>
      <c r="D25" s="76" t="str">
        <f t="shared" si="1"/>
        <v>111000004/20</v>
      </c>
      <c r="E25" s="77" t="str">
        <f t="shared" si="23"/>
        <v>2020-01-01</v>
      </c>
      <c r="F25" s="77" t="str">
        <f t="shared" si="2"/>
        <v>2021-01-01</v>
      </c>
      <c r="G25" s="78" t="str">
        <f t="shared" si="3"/>
        <v>2111000004</v>
      </c>
      <c r="H25" s="79">
        <f t="shared" si="35"/>
        <v>1</v>
      </c>
      <c r="I25" s="80">
        <v>3</v>
      </c>
      <c r="J25" s="81">
        <f t="shared" si="31"/>
        <v>31110021</v>
      </c>
      <c r="K25" s="82" t="str">
        <f t="shared" si="25"/>
        <v>Б-31110021-1</v>
      </c>
      <c r="L25" s="83" t="str">
        <f t="shared" si="4"/>
        <v>2020-01-01</v>
      </c>
      <c r="M25" s="82" t="s">
        <v>87</v>
      </c>
      <c r="N25" s="84">
        <f t="shared" si="26"/>
        <v>80000</v>
      </c>
      <c r="O25" s="82" t="s">
        <v>88</v>
      </c>
      <c r="P25" s="80">
        <v>1</v>
      </c>
      <c r="Q25" s="82">
        <v>20</v>
      </c>
      <c r="R25" s="85">
        <v>12</v>
      </c>
      <c r="S25" s="106">
        <v>37</v>
      </c>
      <c r="T25" s="81" t="str">
        <f t="shared" si="6"/>
        <v>4311100211</v>
      </c>
      <c r="U25" s="87" t="str">
        <f t="shared" si="27"/>
        <v>43111002111</v>
      </c>
      <c r="V25" s="82">
        <v>1</v>
      </c>
      <c r="W25" s="83" t="str">
        <f t="shared" ca="1" si="7"/>
        <v>2020-01-01</v>
      </c>
      <c r="X25" s="82"/>
      <c r="Y25" s="88">
        <v>80000</v>
      </c>
      <c r="Z25" s="88">
        <f t="shared" si="8"/>
        <v>13333.333333333328</v>
      </c>
      <c r="AA25" s="82">
        <v>0</v>
      </c>
      <c r="AB25" s="89" t="s">
        <v>89</v>
      </c>
      <c r="AC25" s="88">
        <f t="shared" si="9"/>
        <v>80000</v>
      </c>
      <c r="AD25" s="90">
        <v>0</v>
      </c>
      <c r="AE25" s="81">
        <f t="shared" si="32"/>
        <v>531110021</v>
      </c>
      <c r="AF25" s="91">
        <f t="shared" si="10"/>
        <v>66666.666666666672</v>
      </c>
      <c r="AG25" s="92"/>
      <c r="AH25" s="91">
        <f t="shared" si="28"/>
        <v>66666.666666666672</v>
      </c>
      <c r="AI25" s="93">
        <f t="shared" si="11"/>
        <v>80000</v>
      </c>
      <c r="AJ25" s="83" t="str">
        <f t="shared" si="12"/>
        <v>2020-01-31</v>
      </c>
      <c r="AK25" s="94" t="str">
        <f t="shared" si="13"/>
        <v>888531110021</v>
      </c>
      <c r="AL25" s="90" t="str">
        <f t="shared" si="14"/>
        <v>1110000041</v>
      </c>
      <c r="AM25" s="95"/>
      <c r="AN25" s="95"/>
      <c r="AO25" s="90" t="s">
        <v>89</v>
      </c>
      <c r="AP25" s="90" t="s">
        <v>89</v>
      </c>
      <c r="AQ25" s="90"/>
      <c r="AR25" s="90"/>
      <c r="AS25" s="96" t="str">
        <f t="shared" si="15"/>
        <v>888531110021</v>
      </c>
      <c r="AT25" s="94" t="str">
        <f t="shared" si="16"/>
        <v>5531110021</v>
      </c>
      <c r="AU25" s="87" t="str">
        <f t="shared" si="17"/>
        <v>9931110021</v>
      </c>
      <c r="AV25" s="87">
        <f t="shared" si="18"/>
        <v>37</v>
      </c>
      <c r="AW25" s="87" t="str">
        <f t="shared" si="19"/>
        <v>7731110021</v>
      </c>
      <c r="AX25" s="87" t="str">
        <f t="shared" si="29"/>
        <v>77531110021</v>
      </c>
      <c r="AY25" s="87">
        <v>0</v>
      </c>
      <c r="AZ25" s="87">
        <v>0</v>
      </c>
      <c r="BA25" s="83" t="str">
        <f t="shared" si="20"/>
        <v>2020-01-01</v>
      </c>
      <c r="BB25" s="83" t="str">
        <f t="shared" si="21"/>
        <v>2020-01-31</v>
      </c>
      <c r="BC25" s="97" t="s">
        <v>90</v>
      </c>
      <c r="BD25" s="98" t="str">
        <f>"d"&amp;J25</f>
        <v>d31110021</v>
      </c>
      <c r="BE25" s="98"/>
      <c r="BF25" s="98"/>
      <c r="BG25" s="98"/>
      <c r="BH25" s="87"/>
      <c r="BI25" s="87"/>
      <c r="BJ25" s="87"/>
      <c r="BK25" s="87"/>
      <c r="BL25" s="87"/>
      <c r="BM25" s="87"/>
      <c r="BN25" s="87"/>
      <c r="BO25" s="338"/>
      <c r="BP25" s="326"/>
      <c r="BQ25" s="84"/>
      <c r="BR25" s="101"/>
      <c r="BS25" s="99"/>
      <c r="BU25" s="357" t="str">
        <f t="shared" ca="1" si="22"/>
        <v>insert into x_t_invoice (TMP_ID,ID,DT, CLIENT_ID,EXTERNAL_ID,CONTRACT_ID,TOTAL_SUM,CURRENCY,DISCOUNT_TYPE,COMMISSION_TYPE,TYPE,LOYAL_CLIENTS,NDS,NDS_PCT,PERSON_ID) values (s_x_t_invoice.NEXTVAL, 31110021, date'2020-01-01',2111000004,'Б-31110021-1',111000004,80000,'RUR',12,12,'y_invoice',0,1,20, 77531110021);insert into x_t_person (TMP_ID,ID) values (s_x_t_person.NEXTVAL, 77531110021);insert into x_t_act_internal(TMP_ID,ID,DT,CLIENT_ID,INVOICE_ID,HIDDEN,AMOUNT,EXTERNAL_ID,PAYMENT_TERM_DT,IS_LOYAL,TYPE) values (s_x_t_act_internal.NEXTVAL, 4311100211,date'2020-01-01',2111000004, 31110021    ,1,  80000  ,'43111002111',null, 0,'generic');insert into x_t_act_trans(TMP_ID, ACT_ID, CONSUME_ID, AMOUNT, AMOUNT_NDS, AMOUNT_NSP, NETTING, COMMISSION_TYPE) values (s_x_t_act_trans.NEXTVAL, 4311100211,  5531110021, 80000, 13333.3333333333,  0,null, 37);insert into x_t_consume (TMP_ID, ID, PARENT_ORDER_ID) values (s_x_t_consume.NEXTVAL, 5531110021,  9931110021);insert into x_t_order(TMP_ID, ID, SERVICE_ID, SERVICE_ORDER_ID, CLIENT_ID) values (s_x_t_order.NEXTVAL, 9931110021,  37,  7731110021,  531110021 );insert into x_mv_oebs_receipts_2(TMP_ID, INVOICE_EID, SUM, DT, DOC_DATE, COMISS_DATE, PAYMENT_NUMBER, SOURCE_TYPE) values (s_x_mv_oebs_receipts_2.NEXTVAL, 'Б-31110021-1', 80000, date'2020-01-31',date'2020-01-31', null, '888531110021' ,'PAYCASH');insert into x_yt_ar_direct_domain_stats (ID,IS_GRAY,DOMAIN,IS_BLACKLIST,SERVICE_ID,COST,BILLING_EXPORT_ID,FROM_DT,TILL_DT,SERVICE_ORDER_ID) values(s_x_yt_ar_direct_domain_stats.NEXTVAL, 0, 'd31110021', 0,37,3330000000,7731110021,  date'2020-01-01',to_date('2020-01-31'||' '||'23:59:59','YYYY-MM-DD HH24:MI:SS'),7731110021);</v>
      </c>
    </row>
    <row r="26" spans="1:73" s="67" customFormat="1" x14ac:dyDescent="0.35">
      <c r="A26" s="40">
        <v>5</v>
      </c>
      <c r="B26" s="41"/>
      <c r="C26" s="42" t="str">
        <f t="shared" si="0"/>
        <v>111000005</v>
      </c>
      <c r="D26" s="42" t="str">
        <f t="shared" si="1"/>
        <v>111000005/20</v>
      </c>
      <c r="E26" s="43" t="str">
        <f t="shared" si="23"/>
        <v>2020-01-01</v>
      </c>
      <c r="F26" s="43" t="str">
        <f t="shared" si="2"/>
        <v>2021-01-01</v>
      </c>
      <c r="G26" s="44" t="str">
        <f t="shared" si="3"/>
        <v>2111000005</v>
      </c>
      <c r="H26" s="45">
        <f t="shared" si="35"/>
        <v>1</v>
      </c>
      <c r="I26" s="46">
        <v>3</v>
      </c>
      <c r="J26" s="52">
        <f t="shared" si="31"/>
        <v>31110022</v>
      </c>
      <c r="K26" s="48" t="str">
        <f t="shared" si="25"/>
        <v>Б-31110022-1</v>
      </c>
      <c r="L26" s="49" t="str">
        <f t="shared" si="4"/>
        <v>2020-01-01</v>
      </c>
      <c r="M26" s="48" t="s">
        <v>87</v>
      </c>
      <c r="N26" s="50">
        <f t="shared" si="26"/>
        <v>80000</v>
      </c>
      <c r="O26" s="48" t="s">
        <v>88</v>
      </c>
      <c r="P26" s="107">
        <v>0</v>
      </c>
      <c r="Q26" s="104">
        <v>0</v>
      </c>
      <c r="R26" s="51">
        <f t="shared" ref="R26:R59" si="36">S26</f>
        <v>7</v>
      </c>
      <c r="S26" s="51">
        <v>7</v>
      </c>
      <c r="T26" s="52" t="str">
        <f t="shared" si="6"/>
        <v>4311100221</v>
      </c>
      <c r="U26" s="53" t="str">
        <f t="shared" si="27"/>
        <v>43111002211</v>
      </c>
      <c r="V26" s="48">
        <v>1</v>
      </c>
      <c r="W26" s="49" t="str">
        <f t="shared" ca="1" si="7"/>
        <v>2020-01-07</v>
      </c>
      <c r="X26" s="48"/>
      <c r="Y26" s="54">
        <v>80000</v>
      </c>
      <c r="Z26" s="54">
        <f t="shared" si="8"/>
        <v>13333.333333333328</v>
      </c>
      <c r="AA26" s="48">
        <v>0</v>
      </c>
      <c r="AB26" s="55" t="s">
        <v>89</v>
      </c>
      <c r="AC26" s="54">
        <f t="shared" si="9"/>
        <v>80000</v>
      </c>
      <c r="AD26" s="56">
        <v>0</v>
      </c>
      <c r="AE26" s="52">
        <f t="shared" si="32"/>
        <v>531110022</v>
      </c>
      <c r="AF26" s="58">
        <f t="shared" si="10"/>
        <v>66666.666666666672</v>
      </c>
      <c r="AG26" s="59"/>
      <c r="AH26" s="58">
        <f t="shared" si="28"/>
        <v>80000</v>
      </c>
      <c r="AI26" s="60">
        <f t="shared" si="11"/>
        <v>80000</v>
      </c>
      <c r="AJ26" s="49" t="str">
        <f t="shared" si="12"/>
        <v>2020-01-31</v>
      </c>
      <c r="AK26" s="61" t="str">
        <f t="shared" si="13"/>
        <v>888531110022</v>
      </c>
      <c r="AL26" s="56" t="str">
        <f t="shared" si="14"/>
        <v>1110000051</v>
      </c>
      <c r="AM26" s="62"/>
      <c r="AN26" s="62"/>
      <c r="AO26" s="56" t="s">
        <v>89</v>
      </c>
      <c r="AP26" s="56" t="s">
        <v>89</v>
      </c>
      <c r="AQ26" s="56"/>
      <c r="AR26" s="56"/>
      <c r="AS26" s="63" t="str">
        <f t="shared" si="15"/>
        <v>888531110022</v>
      </c>
      <c r="AT26" s="61" t="str">
        <f t="shared" si="16"/>
        <v>5531110022</v>
      </c>
      <c r="AU26" s="53" t="str">
        <f t="shared" si="17"/>
        <v>9931110022</v>
      </c>
      <c r="AV26" s="53">
        <f t="shared" si="18"/>
        <v>7</v>
      </c>
      <c r="AW26" s="53" t="str">
        <f t="shared" si="19"/>
        <v>7731110022</v>
      </c>
      <c r="AX26" s="53" t="str">
        <f t="shared" si="29"/>
        <v>77531110022</v>
      </c>
      <c r="AY26" s="53">
        <v>0</v>
      </c>
      <c r="AZ26" s="53">
        <v>0</v>
      </c>
      <c r="BA26" s="49" t="str">
        <f t="shared" si="20"/>
        <v>2020-01-01</v>
      </c>
      <c r="BB26" s="49" t="str">
        <f t="shared" si="21"/>
        <v>2020-01-31</v>
      </c>
      <c r="BC26" s="64" t="s">
        <v>90</v>
      </c>
      <c r="BD26" s="65" t="str">
        <f>"a"&amp;J26</f>
        <v>a31110022</v>
      </c>
      <c r="BE26" s="61"/>
      <c r="BF26" s="61"/>
      <c r="BG26" s="55"/>
      <c r="BH26" s="55"/>
      <c r="BI26" s="55"/>
      <c r="BJ26" s="55"/>
      <c r="BK26" s="55"/>
      <c r="BL26" s="55"/>
      <c r="BM26" s="55"/>
      <c r="BN26" s="55"/>
      <c r="BO26" s="336" t="s">
        <v>98</v>
      </c>
      <c r="BP26" s="325"/>
      <c r="BQ26" s="50"/>
      <c r="BR26" s="68"/>
      <c r="BS26" s="68"/>
      <c r="BU26" s="357" t="str">
        <f t="shared" ca="1" si="22"/>
        <v>insert into x_t_contract2(TMP_ID,ID,EXTERNAL_ID,CLIENT_ID) values(s_x_t_contract2.NEXTVAL, 111000005, '111000005/20',2111000005);insert into x_t_contract_collateral(TMP_ID,ID,CONTRACT2_ID,DT,IS_SIGNED) values(s_x_t_contract_collateral.NEXTVAL, 1110000051, 111000005, date'2020-01-01', date'2020-01-01');insert into x_mv_contract_signed_attr (TMP_ID,CONTRACT_ID,COLLATERAL_ID,CODE,VALUE_DT) values (s_x_mv_contract_signed_attr.NEXTVAL, 111000005, 1110000051,'FINISH_DT' ,date'2021-01-01');insert into x_mv_contract_signed_attr_hist(TMP_ID,VALUE_NUM,UPDATE_DT,CONTRACT2_ID,CODE,CL_DT,STAMP,DT) values(s_x_mv_contract_signed_attr_hist.NEXTVAL, 1, date'2020-01-01', 111000005,'FIRM',date'2020-01-01',888531110022,date'2020-01-01');insert into x_mv_contract_signed_attr_hist(TMP_ID,VALUE_NUM,UPDATE_DT,CONTRACT2_ID,CODE,CL_DT,STAMP,DT) values(s_x_mv_contract_signed_attr_hist.NEXTVAL, 1, date'2020-01-01', 111000005,'WHOLESALE_AGENT_PREMIUM_AWARDS_SCALE_TYPE',date'2020-01-01',888531110022,date'2020-01-01');insert into x_mv_contract_signed_attr_hist(TMP_ID,VALUE_NUM,UPDATE_DT,CONTRACT2_ID,CODE,CL_DT,STAMP,DT) values(s_x_mv_contract_signed_attr_hist.NEXTVAL, 3, date'2020-01-01', 111000005,'PAYMENT_TYPE',date'2020-01-01',888531110022,date'2020-01-01');insert into x_t_invoice (TMP_ID,ID,DT, CLIENT_ID,EXTERNAL_ID,CONTRACT_ID,TOTAL_SUM,CURRENCY,DISCOUNT_TYPE,COMMISSION_TYPE,TYPE,LOYAL_CLIENTS,NDS,NDS_PCT,PERSON_ID) values (s_x_t_invoice.NEXTVAL, 31110022, date'2020-01-01',2111000005,'Б-31110022-1',111000005,80000,'RUR',7,7,'y_invoice',0,0,0, 77531110022);insert into x_t_person (TMP_ID,ID) values (s_x_t_person.NEXTVAL, 77531110022);insert into x_t_act_internal(TMP_ID,ID,DT,CLIENT_ID,INVOICE_ID,HIDDEN,AMOUNT,EXTERNAL_ID,PAYMENT_TERM_DT,IS_LOYAL,TYPE) values (s_x_t_act_internal.NEXTVAL, 4311100221,date'2020-01-07',2111000005, 31110022    ,1,  80000  ,'43111002211',null, 0,'generic');insert into x_t_act_trans(TMP_ID, ACT_ID, CONSUME_ID, AMOUNT, AMOUNT_NDS, AMOUNT_NSP, NETTING, COMMISSION_TYPE) values (s_x_t_act_trans.NEXTVAL, 4311100221,  5531110022, 80000, 13333.3333333333,  0,null, 7);insert into x_t_consume (TMP_ID, ID, PARENT_ORDER_ID) values (s_x_t_consume.NEXTVAL, 5531110022,  9931110022);insert into x_t_order(TMP_ID, ID, SERVICE_ID, SERVICE_ORDER_ID, CLIENT_ID) values (s_x_t_order.NEXTVAL, 9931110022,  7,  7731110022,  531110022 );insert into x_mv_oebs_receipts_2(TMP_ID, INVOICE_EID, SUM, DT, DOC_DATE, COMISS_DATE, PAYMENT_NUMBER, SOURCE_TYPE) values (s_x_mv_oebs_receipts_2.NEXTVAL, 'Б-31110022-1', 80000, date'2020-01-31',date'2020-01-31', null, '888531110022' ,'PAYCASH');insert into x_yt_ar_direct_domain_stats (ID,IS_GRAY,DOMAIN,IS_BLACKLIST,SERVICE_ID,COST,BILLING_EXPORT_ID,FROM_DT,TILL_DT,SERVICE_ORDER_ID) values(s_x_yt_ar_direct_domain_stats.NEXTVAL, 0, 'a31110022', 0,7,3330000000,7731110022,  date'2020-01-01',to_date('2020-01-31'||' '||'23:59:59','YYYY-MM-DD HH24:MI:SS'),7731110022);</v>
      </c>
    </row>
    <row r="27" spans="1:73" s="67" customFormat="1" x14ac:dyDescent="0.35">
      <c r="A27" s="40">
        <v>5</v>
      </c>
      <c r="B27" s="41"/>
      <c r="C27" s="42" t="str">
        <f t="shared" si="0"/>
        <v>111000005</v>
      </c>
      <c r="D27" s="42" t="str">
        <f t="shared" si="1"/>
        <v>111000005/20</v>
      </c>
      <c r="E27" s="43" t="str">
        <f t="shared" si="23"/>
        <v>2020-01-01</v>
      </c>
      <c r="F27" s="43" t="str">
        <f t="shared" si="2"/>
        <v>2021-01-01</v>
      </c>
      <c r="G27" s="44" t="str">
        <f t="shared" si="3"/>
        <v>2111000005</v>
      </c>
      <c r="H27" s="45">
        <f t="shared" si="35"/>
        <v>1</v>
      </c>
      <c r="I27" s="46">
        <v>3</v>
      </c>
      <c r="J27" s="52">
        <f t="shared" si="31"/>
        <v>31110023</v>
      </c>
      <c r="K27" s="48" t="str">
        <f t="shared" si="25"/>
        <v>Б-31110023-1</v>
      </c>
      <c r="L27" s="49" t="str">
        <f t="shared" si="4"/>
        <v>2020-01-01</v>
      </c>
      <c r="M27" s="48" t="s">
        <v>87</v>
      </c>
      <c r="N27" s="50">
        <f t="shared" si="26"/>
        <v>80000</v>
      </c>
      <c r="O27" s="48" t="s">
        <v>88</v>
      </c>
      <c r="P27" s="46">
        <v>1</v>
      </c>
      <c r="Q27" s="48">
        <v>20</v>
      </c>
      <c r="R27" s="70">
        <f t="shared" si="36"/>
        <v>1</v>
      </c>
      <c r="S27" s="70">
        <v>1</v>
      </c>
      <c r="T27" s="52" t="str">
        <f t="shared" si="6"/>
        <v>4311100231</v>
      </c>
      <c r="U27" s="53" t="str">
        <f t="shared" si="27"/>
        <v>43111002311</v>
      </c>
      <c r="V27" s="48">
        <v>1</v>
      </c>
      <c r="W27" s="49" t="str">
        <f t="shared" ca="1" si="7"/>
        <v>2020-01-08</v>
      </c>
      <c r="X27" s="48"/>
      <c r="Y27" s="54">
        <v>80000</v>
      </c>
      <c r="Z27" s="54">
        <f t="shared" si="8"/>
        <v>13333.333333333328</v>
      </c>
      <c r="AA27" s="48">
        <v>0</v>
      </c>
      <c r="AB27" s="55" t="s">
        <v>89</v>
      </c>
      <c r="AC27" s="54">
        <f t="shared" si="9"/>
        <v>80000</v>
      </c>
      <c r="AD27" s="56">
        <v>0</v>
      </c>
      <c r="AE27" s="52">
        <f t="shared" si="32"/>
        <v>531110023</v>
      </c>
      <c r="AF27" s="58">
        <f t="shared" si="10"/>
        <v>66666.666666666672</v>
      </c>
      <c r="AG27" s="71">
        <f>SUM(AF26:AF28)</f>
        <v>200000</v>
      </c>
      <c r="AH27" s="58">
        <f t="shared" si="28"/>
        <v>66666.666666666672</v>
      </c>
      <c r="AI27" s="60">
        <f t="shared" si="11"/>
        <v>80000</v>
      </c>
      <c r="AJ27" s="49" t="str">
        <f t="shared" si="12"/>
        <v>2020-01-31</v>
      </c>
      <c r="AK27" s="61" t="str">
        <f t="shared" si="13"/>
        <v>888531110023</v>
      </c>
      <c r="AL27" s="56" t="str">
        <f t="shared" si="14"/>
        <v>1110000051</v>
      </c>
      <c r="AM27" s="62"/>
      <c r="AN27" s="62"/>
      <c r="AO27" s="56" t="s">
        <v>89</v>
      </c>
      <c r="AP27" s="56" t="s">
        <v>89</v>
      </c>
      <c r="AQ27" s="56"/>
      <c r="AR27" s="56"/>
      <c r="AS27" s="63" t="str">
        <f t="shared" si="15"/>
        <v>888531110023</v>
      </c>
      <c r="AT27" s="61" t="str">
        <f t="shared" si="16"/>
        <v>5531110023</v>
      </c>
      <c r="AU27" s="53" t="str">
        <f t="shared" si="17"/>
        <v>9931110023</v>
      </c>
      <c r="AV27" s="53">
        <f t="shared" si="18"/>
        <v>1</v>
      </c>
      <c r="AW27" s="53" t="str">
        <f t="shared" si="19"/>
        <v>7731110023</v>
      </c>
      <c r="AX27" s="53" t="str">
        <f t="shared" si="29"/>
        <v>77531110023</v>
      </c>
      <c r="AY27" s="53">
        <v>0</v>
      </c>
      <c r="AZ27" s="53">
        <v>0</v>
      </c>
      <c r="BA27" s="49" t="str">
        <f t="shared" si="20"/>
        <v>2020-01-01</v>
      </c>
      <c r="BB27" s="49" t="str">
        <f t="shared" si="21"/>
        <v>2020-01-31</v>
      </c>
      <c r="BC27" s="64" t="s">
        <v>90</v>
      </c>
      <c r="BD27" s="65" t="str">
        <f>"a"&amp;J27</f>
        <v>a31110023</v>
      </c>
      <c r="BE27" s="61"/>
      <c r="BF27" s="61"/>
      <c r="BG27" s="55"/>
      <c r="BH27" s="53"/>
      <c r="BI27" s="53"/>
      <c r="BJ27" s="53"/>
      <c r="BK27" s="53"/>
      <c r="BL27" s="53"/>
      <c r="BM27" s="53"/>
      <c r="BN27" s="53"/>
      <c r="BO27" s="336" t="s">
        <v>99</v>
      </c>
      <c r="BP27" s="325"/>
      <c r="BQ27" s="50"/>
      <c r="BR27" s="68"/>
      <c r="BS27" s="68">
        <v>0</v>
      </c>
      <c r="BU27" s="357" t="str">
        <f t="shared" ca="1" si="22"/>
        <v>insert into x_t_invoice (TMP_ID,ID,DT, CLIENT_ID,EXTERNAL_ID,CONTRACT_ID,TOTAL_SUM,CURRENCY,DISCOUNT_TYPE,COMMISSION_TYPE,TYPE,LOYAL_CLIENTS,NDS,NDS_PCT,PERSON_ID) values (s_x_t_invoice.NEXTVAL, 31110023, date'2020-01-01',2111000005,'Б-31110023-1',111000005,80000,'RUR',1,1,'y_invoice',0,1,20, 77531110023);insert into x_t_person (TMP_ID,ID) values (s_x_t_person.NEXTVAL, 77531110023);insert into x_t_act_internal(TMP_ID,ID,DT,CLIENT_ID,INVOICE_ID,HIDDEN,AMOUNT,EXTERNAL_ID,PAYMENT_TERM_DT,IS_LOYAL,TYPE) values (s_x_t_act_internal.NEXTVAL, 4311100231,date'2020-01-08',2111000005, 31110023    ,1,  80000  ,'43111002311',null, 0,'generic');insert into x_t_act_trans(TMP_ID, ACT_ID, CONSUME_ID, AMOUNT, AMOUNT_NDS, AMOUNT_NSP, NETTING, COMMISSION_TYPE) values (s_x_t_act_trans.NEXTVAL, 4311100231,  5531110023, 80000, 13333.3333333333,  0,null, 1);insert into x_t_consume (TMP_ID, ID, PARENT_ORDER_ID) values (s_x_t_consume.NEXTVAL, 5531110023,  9931110023);insert into x_t_order(TMP_ID, ID, SERVICE_ID, SERVICE_ORDER_ID, CLIENT_ID) values (s_x_t_order.NEXTVAL, 9931110023,  1,  7731110023,  531110023 );insert into x_mv_oebs_receipts_2(TMP_ID, INVOICE_EID, SUM, DT, DOC_DATE, COMISS_DATE, PAYMENT_NUMBER, SOURCE_TYPE) values (s_x_mv_oebs_receipts_2.NEXTVAL, 'Б-31110023-1', 80000, date'2020-01-31',date'2020-01-31', null, '888531110023' ,'PAYCASH');insert into x_yt_ar_direct_domain_stats (ID,IS_GRAY,DOMAIN,IS_BLACKLIST,SERVICE_ID,COST,BILLING_EXPORT_ID,FROM_DT,TILL_DT,SERVICE_ORDER_ID) values(s_x_yt_ar_direct_domain_stats.NEXTVAL, 0, 'a31110023', 0,1,3330000000,7731110023,  date'2020-01-01',to_date('2020-01-31'||' '||'23:59:59','YYYY-MM-DD HH24:MI:SS'),7731110023);</v>
      </c>
    </row>
    <row r="28" spans="1:73" s="100" customFormat="1" ht="15" customHeight="1" thickBot="1" x14ac:dyDescent="0.4">
      <c r="A28" s="74">
        <v>5</v>
      </c>
      <c r="B28" s="75"/>
      <c r="C28" s="76" t="str">
        <f t="shared" si="0"/>
        <v>111000005</v>
      </c>
      <c r="D28" s="76" t="str">
        <f t="shared" si="1"/>
        <v>111000005/20</v>
      </c>
      <c r="E28" s="77" t="str">
        <f t="shared" si="23"/>
        <v>2020-01-01</v>
      </c>
      <c r="F28" s="77" t="str">
        <f t="shared" si="2"/>
        <v>2021-01-01</v>
      </c>
      <c r="G28" s="78" t="str">
        <f t="shared" si="3"/>
        <v>2111000005</v>
      </c>
      <c r="H28" s="79">
        <f t="shared" si="35"/>
        <v>1</v>
      </c>
      <c r="I28" s="80">
        <v>3</v>
      </c>
      <c r="J28" s="81">
        <f t="shared" si="31"/>
        <v>31110024</v>
      </c>
      <c r="K28" s="82" t="str">
        <f t="shared" si="25"/>
        <v>Б-31110024-1</v>
      </c>
      <c r="L28" s="83" t="str">
        <f t="shared" si="4"/>
        <v>2020-01-01</v>
      </c>
      <c r="M28" s="82" t="s">
        <v>87</v>
      </c>
      <c r="N28" s="84">
        <f t="shared" si="26"/>
        <v>80000</v>
      </c>
      <c r="O28" s="82" t="s">
        <v>88</v>
      </c>
      <c r="P28" s="80">
        <v>1</v>
      </c>
      <c r="Q28" s="82">
        <v>20</v>
      </c>
      <c r="R28" s="86">
        <f t="shared" si="36"/>
        <v>37</v>
      </c>
      <c r="S28" s="86">
        <v>37</v>
      </c>
      <c r="T28" s="81" t="str">
        <f t="shared" si="6"/>
        <v>4311100241</v>
      </c>
      <c r="U28" s="87" t="str">
        <f t="shared" si="27"/>
        <v>43111002411</v>
      </c>
      <c r="V28" s="82">
        <v>1</v>
      </c>
      <c r="W28" s="83" t="str">
        <f t="shared" ca="1" si="7"/>
        <v>2020-01-04</v>
      </c>
      <c r="X28" s="82"/>
      <c r="Y28" s="88">
        <v>80000</v>
      </c>
      <c r="Z28" s="88">
        <f t="shared" si="8"/>
        <v>13333.333333333328</v>
      </c>
      <c r="AA28" s="82">
        <v>0</v>
      </c>
      <c r="AB28" s="89" t="s">
        <v>89</v>
      </c>
      <c r="AC28" s="88">
        <f t="shared" si="9"/>
        <v>80000</v>
      </c>
      <c r="AD28" s="90">
        <v>0</v>
      </c>
      <c r="AE28" s="81">
        <f t="shared" si="32"/>
        <v>531110024</v>
      </c>
      <c r="AF28" s="91">
        <f t="shared" si="10"/>
        <v>66666.666666666672</v>
      </c>
      <c r="AG28" s="92"/>
      <c r="AH28" s="91">
        <f t="shared" si="28"/>
        <v>66666.666666666672</v>
      </c>
      <c r="AI28" s="93">
        <f t="shared" si="11"/>
        <v>80000</v>
      </c>
      <c r="AJ28" s="83" t="str">
        <f t="shared" si="12"/>
        <v>2020-01-31</v>
      </c>
      <c r="AK28" s="94" t="str">
        <f t="shared" si="13"/>
        <v>888531110024</v>
      </c>
      <c r="AL28" s="90" t="str">
        <f t="shared" si="14"/>
        <v>1110000051</v>
      </c>
      <c r="AM28" s="95"/>
      <c r="AN28" s="95"/>
      <c r="AO28" s="90" t="s">
        <v>89</v>
      </c>
      <c r="AP28" s="90" t="s">
        <v>89</v>
      </c>
      <c r="AQ28" s="90"/>
      <c r="AR28" s="90"/>
      <c r="AS28" s="96" t="str">
        <f t="shared" si="15"/>
        <v>888531110024</v>
      </c>
      <c r="AT28" s="94" t="str">
        <f t="shared" si="16"/>
        <v>5531110024</v>
      </c>
      <c r="AU28" s="87" t="str">
        <f t="shared" si="17"/>
        <v>9931110024</v>
      </c>
      <c r="AV28" s="87">
        <f t="shared" si="18"/>
        <v>37</v>
      </c>
      <c r="AW28" s="87" t="str">
        <f t="shared" si="19"/>
        <v>7731110024</v>
      </c>
      <c r="AX28" s="87" t="str">
        <f t="shared" si="29"/>
        <v>77531110024</v>
      </c>
      <c r="AY28" s="87">
        <v>0</v>
      </c>
      <c r="AZ28" s="87">
        <v>0</v>
      </c>
      <c r="BA28" s="83" t="str">
        <f t="shared" si="20"/>
        <v>2020-01-01</v>
      </c>
      <c r="BB28" s="83" t="str">
        <f t="shared" si="21"/>
        <v>2020-01-31</v>
      </c>
      <c r="BC28" s="97" t="s">
        <v>90</v>
      </c>
      <c r="BD28" s="98" t="str">
        <f>"d"&amp;J28</f>
        <v>d31110024</v>
      </c>
      <c r="BE28" s="98"/>
      <c r="BF28" s="98"/>
      <c r="BG28" s="98"/>
      <c r="BH28" s="87"/>
      <c r="BI28" s="87"/>
      <c r="BJ28" s="87"/>
      <c r="BK28" s="87"/>
      <c r="BL28" s="87"/>
      <c r="BM28" s="87"/>
      <c r="BN28" s="87"/>
      <c r="BO28" s="338" t="s">
        <v>100</v>
      </c>
      <c r="BP28" s="326"/>
      <c r="BQ28" s="84"/>
      <c r="BR28" s="101"/>
      <c r="BS28" s="99"/>
      <c r="BU28" s="357" t="str">
        <f t="shared" ca="1" si="22"/>
        <v>insert into x_t_invoice (TMP_ID,ID,DT, CLIENT_ID,EXTERNAL_ID,CONTRACT_ID,TOTAL_SUM,CURRENCY,DISCOUNT_TYPE,COMMISSION_TYPE,TYPE,LOYAL_CLIENTS,NDS,NDS_PCT,PERSON_ID) values (s_x_t_invoice.NEXTVAL, 31110024, date'2020-01-01',2111000005,'Б-31110024-1',111000005,80000,'RUR',37,37,'y_invoice',0,1,20, 77531110024);insert into x_t_person (TMP_ID,ID) values (s_x_t_person.NEXTVAL, 77531110024);insert into x_t_act_internal(TMP_ID,ID,DT,CLIENT_ID,INVOICE_ID,HIDDEN,AMOUNT,EXTERNAL_ID,PAYMENT_TERM_DT,IS_LOYAL,TYPE) values (s_x_t_act_internal.NEXTVAL, 4311100241,date'2020-01-04',2111000005, 31110024    ,1,  80000  ,'43111002411',null, 0,'generic');insert into x_t_act_trans(TMP_ID, ACT_ID, CONSUME_ID, AMOUNT, AMOUNT_NDS, AMOUNT_NSP, NETTING, COMMISSION_TYPE) values (s_x_t_act_trans.NEXTVAL, 4311100241,  5531110024, 80000, 13333.3333333333,  0,null, 37);insert into x_t_consume (TMP_ID, ID, PARENT_ORDER_ID) values (s_x_t_consume.NEXTVAL, 5531110024,  9931110024);insert into x_t_order(TMP_ID, ID, SERVICE_ID, SERVICE_ORDER_ID, CLIENT_ID) values (s_x_t_order.NEXTVAL, 9931110024,  37,  7731110024,  531110024 );insert into x_mv_oebs_receipts_2(TMP_ID, INVOICE_EID, SUM, DT, DOC_DATE, COMISS_DATE, PAYMENT_NUMBER, SOURCE_TYPE) values (s_x_mv_oebs_receipts_2.NEXTVAL, 'Б-31110024-1', 80000, date'2020-01-31',date'2020-01-31', null, '888531110024' ,'PAYCASH');insert into x_yt_ar_direct_domain_stats (ID,IS_GRAY,DOMAIN,IS_BLACKLIST,SERVICE_ID,COST,BILLING_EXPORT_ID,FROM_DT,TILL_DT,SERVICE_ORDER_ID) values(s_x_yt_ar_direct_domain_stats.NEXTVAL, 0, 'd31110024', 0,37,3330000000,7731110024,  date'2020-01-01',to_date('2020-01-31'||' '||'23:59:59','YYYY-MM-DD HH24:MI:SS'),7731110024);</v>
      </c>
    </row>
    <row r="29" spans="1:73" s="67" customFormat="1" x14ac:dyDescent="0.35">
      <c r="A29" s="40">
        <v>6</v>
      </c>
      <c r="B29" s="41"/>
      <c r="C29" s="42" t="str">
        <f t="shared" si="0"/>
        <v>111000006</v>
      </c>
      <c r="D29" s="42" t="str">
        <f t="shared" si="1"/>
        <v>111000006/20</v>
      </c>
      <c r="E29" s="43" t="str">
        <f t="shared" si="23"/>
        <v>2020-01-01</v>
      </c>
      <c r="F29" s="43" t="str">
        <f t="shared" si="2"/>
        <v>2021-01-01</v>
      </c>
      <c r="G29" s="44" t="str">
        <f t="shared" si="3"/>
        <v>2111000006</v>
      </c>
      <c r="H29" s="45">
        <f t="shared" si="35"/>
        <v>1</v>
      </c>
      <c r="I29" s="46">
        <v>3</v>
      </c>
      <c r="J29" s="52">
        <f t="shared" si="31"/>
        <v>31110025</v>
      </c>
      <c r="K29" s="48" t="str">
        <f t="shared" si="25"/>
        <v>Б-31110025-1</v>
      </c>
      <c r="L29" s="49" t="str">
        <f t="shared" si="4"/>
        <v>2020-01-01</v>
      </c>
      <c r="M29" s="48" t="s">
        <v>87</v>
      </c>
      <c r="N29" s="50">
        <f t="shared" si="26"/>
        <v>80000</v>
      </c>
      <c r="O29" s="104" t="s">
        <v>101</v>
      </c>
      <c r="P29" s="46">
        <v>1</v>
      </c>
      <c r="Q29" s="48">
        <v>20</v>
      </c>
      <c r="R29" s="51">
        <f t="shared" si="36"/>
        <v>7</v>
      </c>
      <c r="S29" s="51">
        <v>7</v>
      </c>
      <c r="T29" s="52" t="str">
        <f t="shared" si="6"/>
        <v>4311100251</v>
      </c>
      <c r="U29" s="53" t="str">
        <f t="shared" si="27"/>
        <v>43111002511</v>
      </c>
      <c r="V29" s="48">
        <v>1</v>
      </c>
      <c r="W29" s="49" t="str">
        <f t="shared" ca="1" si="7"/>
        <v>2020-01-05</v>
      </c>
      <c r="X29" s="48"/>
      <c r="Y29" s="54">
        <v>80000</v>
      </c>
      <c r="Z29" s="54">
        <f t="shared" si="8"/>
        <v>13333.333333333328</v>
      </c>
      <c r="AA29" s="48">
        <v>0</v>
      </c>
      <c r="AB29" s="55" t="s">
        <v>89</v>
      </c>
      <c r="AC29" s="54">
        <f t="shared" si="9"/>
        <v>80000</v>
      </c>
      <c r="AD29" s="56">
        <v>0</v>
      </c>
      <c r="AE29" s="52">
        <f t="shared" si="32"/>
        <v>531110025</v>
      </c>
      <c r="AF29" s="58">
        <f t="shared" si="10"/>
        <v>66666.666666666672</v>
      </c>
      <c r="AG29" s="59"/>
      <c r="AH29" s="58">
        <f t="shared" si="28"/>
        <v>66666.666666666672</v>
      </c>
      <c r="AI29" s="60">
        <f t="shared" si="11"/>
        <v>80000</v>
      </c>
      <c r="AJ29" s="49" t="str">
        <f t="shared" si="12"/>
        <v>2020-01-31</v>
      </c>
      <c r="AK29" s="61" t="str">
        <f t="shared" si="13"/>
        <v>888531110025</v>
      </c>
      <c r="AL29" s="56" t="str">
        <f t="shared" si="14"/>
        <v>1110000061</v>
      </c>
      <c r="AM29" s="62"/>
      <c r="AN29" s="62"/>
      <c r="AO29" s="56" t="s">
        <v>89</v>
      </c>
      <c r="AP29" s="56" t="s">
        <v>89</v>
      </c>
      <c r="AQ29" s="56"/>
      <c r="AR29" s="56"/>
      <c r="AS29" s="63" t="str">
        <f t="shared" si="15"/>
        <v>888531110025</v>
      </c>
      <c r="AT29" s="61" t="str">
        <f t="shared" si="16"/>
        <v>5531110025</v>
      </c>
      <c r="AU29" s="53" t="str">
        <f t="shared" si="17"/>
        <v>9931110025</v>
      </c>
      <c r="AV29" s="53">
        <f t="shared" si="18"/>
        <v>7</v>
      </c>
      <c r="AW29" s="53" t="str">
        <f t="shared" si="19"/>
        <v>7731110025</v>
      </c>
      <c r="AX29" s="53" t="str">
        <f t="shared" si="29"/>
        <v>77531110025</v>
      </c>
      <c r="AY29" s="53">
        <v>0</v>
      </c>
      <c r="AZ29" s="53">
        <v>0</v>
      </c>
      <c r="BA29" s="49" t="str">
        <f t="shared" si="20"/>
        <v>2020-01-01</v>
      </c>
      <c r="BB29" s="49" t="str">
        <f t="shared" si="21"/>
        <v>2020-01-31</v>
      </c>
      <c r="BC29" s="64" t="s">
        <v>90</v>
      </c>
      <c r="BD29" s="65" t="str">
        <f>"a"&amp;J29</f>
        <v>a31110025</v>
      </c>
      <c r="BE29" s="61"/>
      <c r="BF29" s="61"/>
      <c r="BG29" s="55"/>
      <c r="BH29" s="53"/>
      <c r="BI29" s="53"/>
      <c r="BJ29" s="53"/>
      <c r="BK29" s="53"/>
      <c r="BL29" s="53"/>
      <c r="BM29" s="53"/>
      <c r="BN29" s="53"/>
      <c r="BO29" s="336" t="s">
        <v>102</v>
      </c>
      <c r="BP29" s="325"/>
      <c r="BQ29" s="50"/>
      <c r="BR29" s="68"/>
      <c r="BS29" s="68"/>
      <c r="BU29" s="357" t="str">
        <f t="shared" ca="1" si="22"/>
        <v>insert into x_t_contract2(TMP_ID,ID,EXTERNAL_ID,CLIENT_ID) values(s_x_t_contract2.NEXTVAL, 111000006, '111000006/20',2111000006);insert into x_t_contract_collateral(TMP_ID,ID,CONTRACT2_ID,DT,IS_SIGNED) values(s_x_t_contract_collateral.NEXTVAL, 1110000061, 111000006, date'2020-01-01', date'2020-01-01');insert into x_mv_contract_signed_attr (TMP_ID,CONTRACT_ID,COLLATERAL_ID,CODE,VALUE_DT) values (s_x_mv_contract_signed_attr.NEXTVAL, 111000006, 1110000061,'FINISH_DT' ,date'2021-01-01');insert into x_mv_contract_signed_attr_hist(TMP_ID,VALUE_NUM,UPDATE_DT,CONTRACT2_ID,CODE,CL_DT,STAMP,DT) values(s_x_mv_contract_signed_attr_hist.NEXTVAL, 1, date'2020-01-01', 111000006,'FIRM',date'2020-01-01',888531110025,date'2020-01-01');insert into x_mv_contract_signed_attr_hist(TMP_ID,VALUE_NUM,UPDATE_DT,CONTRACT2_ID,CODE,CL_DT,STAMP,DT) values(s_x_mv_contract_signed_attr_hist.NEXTVAL, 1, date'2020-01-01', 111000006,'WHOLESALE_AGENT_PREMIUM_AWARDS_SCALE_TYPE',date'2020-01-01',888531110025,date'2020-01-01');insert into x_mv_contract_signed_attr_hist(TMP_ID,VALUE_NUM,UPDATE_DT,CONTRACT2_ID,CODE,CL_DT,STAMP,DT) values(s_x_mv_contract_signed_attr_hist.NEXTVAL, 3, date'2020-01-01', 111000006,'PAYMENT_TYPE',date'2020-01-01',888531110025,date'2020-01-01');insert into x_t_invoice (TMP_ID,ID,DT, CLIENT_ID,EXTERNAL_ID,CONTRACT_ID,TOTAL_SUM,CURRENCY,DISCOUNT_TYPE,COMMISSION_TYPE,TYPE,LOYAL_CLIENTS,NDS,NDS_PCT,PERSON_ID) values (s_x_t_invoice.NEXTVAL, 31110025, date'2020-01-01',2111000006,'Б-31110025-1',111000006,80000,'USD',7,7,'y_invoice',0,1,20, 77531110025);insert into x_t_person (TMP_ID,ID) values (s_x_t_person.NEXTVAL, 77531110025);insert into x_t_act_internal(TMP_ID,ID,DT,CLIENT_ID,INVOICE_ID,HIDDEN,AMOUNT,EXTERNAL_ID,PAYMENT_TERM_DT,IS_LOYAL,TYPE) values (s_x_t_act_internal.NEXTVAL, 4311100251,date'2020-01-05',2111000006, 31110025    ,1,  80000  ,'43111002511',null, 0,'generic');insert into x_t_act_trans(TMP_ID, ACT_ID, CONSUME_ID, AMOUNT, AMOUNT_NDS, AMOUNT_NSP, NETTING, COMMISSION_TYPE) values (s_x_t_act_trans.NEXTVAL, 4311100251,  5531110025, 80000, 13333.3333333333,  0,null, 7);insert into x_t_consume (TMP_ID, ID, PARENT_ORDER_ID) values (s_x_t_consume.NEXTVAL, 5531110025,  9931110025);insert into x_t_order(TMP_ID, ID, SERVICE_ID, SERVICE_ORDER_ID, CLIENT_ID) values (s_x_t_order.NEXTVAL, 9931110025,  7,  7731110025,  531110025 );insert into x_mv_oebs_receipts_2(TMP_ID, INVOICE_EID, SUM, DT, DOC_DATE, COMISS_DATE, PAYMENT_NUMBER, SOURCE_TYPE) values (s_x_mv_oebs_receipts_2.NEXTVAL, 'Б-31110025-1', 80000, date'2020-01-31',date'2020-01-31', null, '888531110025' ,'PAYCASH');insert into x_yt_ar_direct_domain_stats (ID,IS_GRAY,DOMAIN,IS_BLACKLIST,SERVICE_ID,COST,BILLING_EXPORT_ID,FROM_DT,TILL_DT,SERVICE_ORDER_ID) values(s_x_yt_ar_direct_domain_stats.NEXTVAL, 0, 'a31110025', 0,7,3330000000,7731110025,  date'2020-01-01',to_date('2020-01-31'||' '||'23:59:59','YYYY-MM-DD HH24:MI:SS'),7731110025);</v>
      </c>
    </row>
    <row r="30" spans="1:73" s="67" customFormat="1" x14ac:dyDescent="0.35">
      <c r="A30" s="40">
        <v>6</v>
      </c>
      <c r="B30" s="41"/>
      <c r="C30" s="42" t="str">
        <f t="shared" si="0"/>
        <v>111000006</v>
      </c>
      <c r="D30" s="42" t="str">
        <f t="shared" si="1"/>
        <v>111000006/20</v>
      </c>
      <c r="E30" s="43" t="str">
        <f t="shared" si="23"/>
        <v>2020-01-01</v>
      </c>
      <c r="F30" s="43" t="str">
        <f t="shared" si="2"/>
        <v>2021-01-01</v>
      </c>
      <c r="G30" s="44" t="str">
        <f t="shared" si="3"/>
        <v>2111000006</v>
      </c>
      <c r="H30" s="45">
        <f t="shared" si="35"/>
        <v>1</v>
      </c>
      <c r="I30" s="46">
        <v>3</v>
      </c>
      <c r="J30" s="52">
        <f t="shared" si="31"/>
        <v>31110026</v>
      </c>
      <c r="K30" s="48" t="str">
        <f t="shared" si="25"/>
        <v>Б-31110026-1</v>
      </c>
      <c r="L30" s="49" t="str">
        <f t="shared" si="4"/>
        <v>2020-01-01</v>
      </c>
      <c r="M30" s="48" t="s">
        <v>87</v>
      </c>
      <c r="N30" s="50">
        <f t="shared" si="26"/>
        <v>80000</v>
      </c>
      <c r="O30" s="48" t="s">
        <v>88</v>
      </c>
      <c r="P30" s="46">
        <v>1</v>
      </c>
      <c r="Q30" s="48">
        <v>20</v>
      </c>
      <c r="R30" s="70">
        <f t="shared" si="36"/>
        <v>1</v>
      </c>
      <c r="S30" s="70">
        <v>1</v>
      </c>
      <c r="T30" s="52" t="str">
        <f t="shared" si="6"/>
        <v>4311100261</v>
      </c>
      <c r="U30" s="53" t="str">
        <f t="shared" si="27"/>
        <v>43111002611</v>
      </c>
      <c r="V30" s="48">
        <v>1</v>
      </c>
      <c r="W30" s="49" t="str">
        <f t="shared" ca="1" si="7"/>
        <v>2020-01-02</v>
      </c>
      <c r="X30" s="48"/>
      <c r="Y30" s="54">
        <v>80000</v>
      </c>
      <c r="Z30" s="54">
        <f t="shared" si="8"/>
        <v>13333.333333333328</v>
      </c>
      <c r="AA30" s="48">
        <v>0</v>
      </c>
      <c r="AB30" s="55" t="s">
        <v>89</v>
      </c>
      <c r="AC30" s="54">
        <f t="shared" si="9"/>
        <v>80000</v>
      </c>
      <c r="AD30" s="56">
        <v>0</v>
      </c>
      <c r="AE30" s="52">
        <f t="shared" si="32"/>
        <v>531110026</v>
      </c>
      <c r="AF30" s="58">
        <f t="shared" si="10"/>
        <v>66666.666666666672</v>
      </c>
      <c r="AG30" s="71">
        <f>SUM(AF29:AF31)</f>
        <v>200000</v>
      </c>
      <c r="AH30" s="58">
        <f t="shared" si="28"/>
        <v>66666.666666666672</v>
      </c>
      <c r="AI30" s="60">
        <f t="shared" si="11"/>
        <v>80000</v>
      </c>
      <c r="AJ30" s="49" t="str">
        <f t="shared" si="12"/>
        <v>2020-01-31</v>
      </c>
      <c r="AK30" s="61" t="str">
        <f t="shared" si="13"/>
        <v>888531110026</v>
      </c>
      <c r="AL30" s="56" t="str">
        <f t="shared" si="14"/>
        <v>1110000061</v>
      </c>
      <c r="AM30" s="62"/>
      <c r="AN30" s="62"/>
      <c r="AO30" s="56" t="s">
        <v>89</v>
      </c>
      <c r="AP30" s="56" t="s">
        <v>89</v>
      </c>
      <c r="AQ30" s="56"/>
      <c r="AR30" s="56"/>
      <c r="AS30" s="63" t="str">
        <f t="shared" si="15"/>
        <v>888531110026</v>
      </c>
      <c r="AT30" s="61" t="str">
        <f t="shared" si="16"/>
        <v>5531110026</v>
      </c>
      <c r="AU30" s="53" t="str">
        <f t="shared" si="17"/>
        <v>9931110026</v>
      </c>
      <c r="AV30" s="53">
        <f t="shared" si="18"/>
        <v>1</v>
      </c>
      <c r="AW30" s="53" t="str">
        <f t="shared" si="19"/>
        <v>7731110026</v>
      </c>
      <c r="AX30" s="53" t="str">
        <f t="shared" si="29"/>
        <v>77531110026</v>
      </c>
      <c r="AY30" s="53">
        <v>0</v>
      </c>
      <c r="AZ30" s="53">
        <v>0</v>
      </c>
      <c r="BA30" s="49" t="str">
        <f t="shared" si="20"/>
        <v>2020-01-01</v>
      </c>
      <c r="BB30" s="49" t="str">
        <f t="shared" si="21"/>
        <v>2020-01-31</v>
      </c>
      <c r="BC30" s="64" t="s">
        <v>90</v>
      </c>
      <c r="BD30" s="65" t="str">
        <f>"a"&amp;J30</f>
        <v>a31110026</v>
      </c>
      <c r="BE30" s="61"/>
      <c r="BF30" s="61"/>
      <c r="BG30" s="55"/>
      <c r="BH30" s="53"/>
      <c r="BI30" s="53"/>
      <c r="BJ30" s="53"/>
      <c r="BK30" s="53"/>
      <c r="BL30" s="53"/>
      <c r="BM30" s="53"/>
      <c r="BN30" s="53"/>
      <c r="BO30" s="336" t="s">
        <v>103</v>
      </c>
      <c r="BP30" s="325"/>
      <c r="BQ30" s="50"/>
      <c r="BR30" s="68"/>
      <c r="BS30" s="68">
        <v>0</v>
      </c>
      <c r="BU30" s="357" t="str">
        <f t="shared" ca="1" si="22"/>
        <v>insert into x_t_invoice (TMP_ID,ID,DT, CLIENT_ID,EXTERNAL_ID,CONTRACT_ID,TOTAL_SUM,CURRENCY,DISCOUNT_TYPE,COMMISSION_TYPE,TYPE,LOYAL_CLIENTS,NDS,NDS_PCT,PERSON_ID) values (s_x_t_invoice.NEXTVAL, 31110026, date'2020-01-01',2111000006,'Б-31110026-1',111000006,80000,'RUR',1,1,'y_invoice',0,1,20, 77531110026);insert into x_t_person (TMP_ID,ID) values (s_x_t_person.NEXTVAL, 77531110026);insert into x_t_act_internal(TMP_ID,ID,DT,CLIENT_ID,INVOICE_ID,HIDDEN,AMOUNT,EXTERNAL_ID,PAYMENT_TERM_DT,IS_LOYAL,TYPE) values (s_x_t_act_internal.NEXTVAL, 4311100261,date'2020-01-02',2111000006, 31110026    ,1,  80000  ,'43111002611',null, 0,'generic');insert into x_t_act_trans(TMP_ID, ACT_ID, CONSUME_ID, AMOUNT, AMOUNT_NDS, AMOUNT_NSP, NETTING, COMMISSION_TYPE) values (s_x_t_act_trans.NEXTVAL, 4311100261,  5531110026, 80000, 13333.3333333333,  0,null, 1);insert into x_t_consume (TMP_ID, ID, PARENT_ORDER_ID) values (s_x_t_consume.NEXTVAL, 5531110026,  9931110026);insert into x_t_order(TMP_ID, ID, SERVICE_ID, SERVICE_ORDER_ID, CLIENT_ID) values (s_x_t_order.NEXTVAL, 9931110026,  1,  7731110026,  531110026 );insert into x_mv_oebs_receipts_2(TMP_ID, INVOICE_EID, SUM, DT, DOC_DATE, COMISS_DATE, PAYMENT_NUMBER, SOURCE_TYPE) values (s_x_mv_oebs_receipts_2.NEXTVAL, 'Б-31110026-1', 80000, date'2020-01-31',date'2020-01-31', null, '888531110026' ,'PAYCASH');insert into x_yt_ar_direct_domain_stats (ID,IS_GRAY,DOMAIN,IS_BLACKLIST,SERVICE_ID,COST,BILLING_EXPORT_ID,FROM_DT,TILL_DT,SERVICE_ORDER_ID) values(s_x_yt_ar_direct_domain_stats.NEXTVAL, 0, 'a31110026', 0,1,3330000000,7731110026,  date'2020-01-01',to_date('2020-01-31'||' '||'23:59:59','YYYY-MM-DD HH24:MI:SS'),7731110026);</v>
      </c>
    </row>
    <row r="31" spans="1:73" s="100" customFormat="1" ht="15" customHeight="1" thickBot="1" x14ac:dyDescent="0.4">
      <c r="A31" s="74">
        <v>6</v>
      </c>
      <c r="B31" s="75"/>
      <c r="C31" s="76" t="str">
        <f t="shared" si="0"/>
        <v>111000006</v>
      </c>
      <c r="D31" s="76" t="str">
        <f t="shared" si="1"/>
        <v>111000006/20</v>
      </c>
      <c r="E31" s="77" t="str">
        <f t="shared" si="23"/>
        <v>2020-01-01</v>
      </c>
      <c r="F31" s="77" t="str">
        <f t="shared" si="2"/>
        <v>2021-01-01</v>
      </c>
      <c r="G31" s="78" t="str">
        <f t="shared" si="3"/>
        <v>2111000006</v>
      </c>
      <c r="H31" s="79">
        <f t="shared" si="35"/>
        <v>1</v>
      </c>
      <c r="I31" s="80">
        <v>3</v>
      </c>
      <c r="J31" s="81">
        <f t="shared" si="31"/>
        <v>31110027</v>
      </c>
      <c r="K31" s="82" t="str">
        <f t="shared" si="25"/>
        <v>Б-31110027-1</v>
      </c>
      <c r="L31" s="83" t="str">
        <f t="shared" si="4"/>
        <v>2020-01-01</v>
      </c>
      <c r="M31" s="82" t="s">
        <v>87</v>
      </c>
      <c r="N31" s="84">
        <f t="shared" si="26"/>
        <v>80000</v>
      </c>
      <c r="O31" s="82" t="s">
        <v>88</v>
      </c>
      <c r="P31" s="80">
        <v>1</v>
      </c>
      <c r="Q31" s="82">
        <v>20</v>
      </c>
      <c r="R31" s="86">
        <f t="shared" si="36"/>
        <v>37</v>
      </c>
      <c r="S31" s="86">
        <v>37</v>
      </c>
      <c r="T31" s="81" t="str">
        <f t="shared" si="6"/>
        <v>4311100271</v>
      </c>
      <c r="U31" s="87" t="str">
        <f t="shared" si="27"/>
        <v>43111002711</v>
      </c>
      <c r="V31" s="82">
        <v>1</v>
      </c>
      <c r="W31" s="83" t="str">
        <f t="shared" ca="1" si="7"/>
        <v>2020-01-08</v>
      </c>
      <c r="X31" s="82"/>
      <c r="Y31" s="88">
        <v>80000</v>
      </c>
      <c r="Z31" s="88">
        <f t="shared" si="8"/>
        <v>13333.333333333328</v>
      </c>
      <c r="AA31" s="82">
        <v>0</v>
      </c>
      <c r="AB31" s="89" t="s">
        <v>89</v>
      </c>
      <c r="AC31" s="88">
        <f t="shared" si="9"/>
        <v>80000</v>
      </c>
      <c r="AD31" s="90">
        <v>0</v>
      </c>
      <c r="AE31" s="81">
        <f t="shared" si="32"/>
        <v>531110027</v>
      </c>
      <c r="AF31" s="91">
        <f t="shared" si="10"/>
        <v>66666.666666666672</v>
      </c>
      <c r="AG31" s="92"/>
      <c r="AH31" s="91">
        <f t="shared" si="28"/>
        <v>66666.666666666672</v>
      </c>
      <c r="AI31" s="93">
        <f t="shared" si="11"/>
        <v>80000</v>
      </c>
      <c r="AJ31" s="83" t="str">
        <f t="shared" si="12"/>
        <v>2020-01-31</v>
      </c>
      <c r="AK31" s="94" t="str">
        <f t="shared" si="13"/>
        <v>888531110027</v>
      </c>
      <c r="AL31" s="90" t="str">
        <f t="shared" si="14"/>
        <v>1110000061</v>
      </c>
      <c r="AM31" s="95"/>
      <c r="AN31" s="95"/>
      <c r="AO31" s="90" t="s">
        <v>89</v>
      </c>
      <c r="AP31" s="90" t="s">
        <v>89</v>
      </c>
      <c r="AQ31" s="90"/>
      <c r="AR31" s="90"/>
      <c r="AS31" s="96" t="str">
        <f t="shared" si="15"/>
        <v>888531110027</v>
      </c>
      <c r="AT31" s="94" t="str">
        <f t="shared" si="16"/>
        <v>5531110027</v>
      </c>
      <c r="AU31" s="87" t="str">
        <f t="shared" si="17"/>
        <v>9931110027</v>
      </c>
      <c r="AV31" s="87">
        <f t="shared" si="18"/>
        <v>37</v>
      </c>
      <c r="AW31" s="87" t="str">
        <f t="shared" si="19"/>
        <v>7731110027</v>
      </c>
      <c r="AX31" s="87" t="str">
        <f t="shared" si="29"/>
        <v>77531110027</v>
      </c>
      <c r="AY31" s="87">
        <v>0</v>
      </c>
      <c r="AZ31" s="87">
        <v>0</v>
      </c>
      <c r="BA31" s="83" t="str">
        <f t="shared" si="20"/>
        <v>2020-01-01</v>
      </c>
      <c r="BB31" s="83" t="str">
        <f t="shared" si="21"/>
        <v>2020-01-31</v>
      </c>
      <c r="BC31" s="97" t="s">
        <v>90</v>
      </c>
      <c r="BD31" s="98" t="str">
        <f>"d"&amp;J31</f>
        <v>d31110027</v>
      </c>
      <c r="BE31" s="98"/>
      <c r="BF31" s="98"/>
      <c r="BG31" s="98"/>
      <c r="BH31" s="87"/>
      <c r="BI31" s="87"/>
      <c r="BJ31" s="87"/>
      <c r="BK31" s="87"/>
      <c r="BL31" s="87"/>
      <c r="BM31" s="87"/>
      <c r="BN31" s="87"/>
      <c r="BO31" s="338" t="s">
        <v>104</v>
      </c>
      <c r="BP31" s="326"/>
      <c r="BQ31" s="84"/>
      <c r="BR31" s="101"/>
      <c r="BS31" s="99"/>
      <c r="BU31" s="357" t="str">
        <f t="shared" ca="1" si="22"/>
        <v>insert into x_t_invoice (TMP_ID,ID,DT, CLIENT_ID,EXTERNAL_ID,CONTRACT_ID,TOTAL_SUM,CURRENCY,DISCOUNT_TYPE,COMMISSION_TYPE,TYPE,LOYAL_CLIENTS,NDS,NDS_PCT,PERSON_ID) values (s_x_t_invoice.NEXTVAL, 31110027, date'2020-01-01',2111000006,'Б-31110027-1',111000006,80000,'RUR',37,37,'y_invoice',0,1,20, 77531110027);insert into x_t_person (TMP_ID,ID) values (s_x_t_person.NEXTVAL, 77531110027);insert into x_t_act_internal(TMP_ID,ID,DT,CLIENT_ID,INVOICE_ID,HIDDEN,AMOUNT,EXTERNAL_ID,PAYMENT_TERM_DT,IS_LOYAL,TYPE) values (s_x_t_act_internal.NEXTVAL, 4311100271,date'2020-01-08',2111000006, 31110027    ,1,  80000  ,'43111002711',null, 0,'generic');insert into x_t_act_trans(TMP_ID, ACT_ID, CONSUME_ID, AMOUNT, AMOUNT_NDS, AMOUNT_NSP, NETTING, COMMISSION_TYPE) values (s_x_t_act_trans.NEXTVAL, 4311100271,  5531110027, 80000, 13333.3333333333,  0,null, 37);insert into x_t_consume (TMP_ID, ID, PARENT_ORDER_ID) values (s_x_t_consume.NEXTVAL, 5531110027,  9931110027);insert into x_t_order(TMP_ID, ID, SERVICE_ID, SERVICE_ORDER_ID, CLIENT_ID) values (s_x_t_order.NEXTVAL, 9931110027,  37,  7731110027,  531110027 );insert into x_mv_oebs_receipts_2(TMP_ID, INVOICE_EID, SUM, DT, DOC_DATE, COMISS_DATE, PAYMENT_NUMBER, SOURCE_TYPE) values (s_x_mv_oebs_receipts_2.NEXTVAL, 'Б-31110027-1', 80000, date'2020-01-31',date'2020-01-31', null, '888531110027' ,'PAYCASH');insert into x_yt_ar_direct_domain_stats (ID,IS_GRAY,DOMAIN,IS_BLACKLIST,SERVICE_ID,COST,BILLING_EXPORT_ID,FROM_DT,TILL_DT,SERVICE_ORDER_ID) values(s_x_yt_ar_direct_domain_stats.NEXTVAL, 0, 'd31110027', 0,37,3330000000,7731110027,  date'2020-01-01',to_date('2020-01-31'||' '||'23:59:59','YYYY-MM-DD HH24:MI:SS'),7731110027);</v>
      </c>
    </row>
    <row r="32" spans="1:73" s="67" customFormat="1" x14ac:dyDescent="0.35">
      <c r="A32" s="40">
        <v>7</v>
      </c>
      <c r="B32" s="41"/>
      <c r="C32" s="42" t="str">
        <f t="shared" si="0"/>
        <v>111000007</v>
      </c>
      <c r="D32" s="42" t="str">
        <f t="shared" si="1"/>
        <v>111000007/20</v>
      </c>
      <c r="E32" s="43" t="str">
        <f t="shared" si="23"/>
        <v>2020-01-01</v>
      </c>
      <c r="F32" s="43" t="str">
        <f t="shared" si="2"/>
        <v>2021-01-01</v>
      </c>
      <c r="G32" s="44" t="str">
        <f t="shared" si="3"/>
        <v>2111000007</v>
      </c>
      <c r="H32" s="45">
        <f t="shared" si="35"/>
        <v>1</v>
      </c>
      <c r="I32" s="107">
        <v>2</v>
      </c>
      <c r="J32" s="52">
        <f t="shared" si="31"/>
        <v>31110028</v>
      </c>
      <c r="K32" s="48" t="str">
        <f t="shared" si="25"/>
        <v>Б-31110028-1</v>
      </c>
      <c r="L32" s="49" t="str">
        <f t="shared" si="4"/>
        <v>2020-01-01</v>
      </c>
      <c r="M32" s="48" t="s">
        <v>87</v>
      </c>
      <c r="N32" s="50">
        <f t="shared" si="26"/>
        <v>80000</v>
      </c>
      <c r="O32" s="48" t="s">
        <v>88</v>
      </c>
      <c r="P32" s="46">
        <v>1</v>
      </c>
      <c r="Q32" s="48">
        <v>20</v>
      </c>
      <c r="R32" s="51">
        <f t="shared" si="36"/>
        <v>7</v>
      </c>
      <c r="S32" s="51">
        <v>7</v>
      </c>
      <c r="T32" s="52" t="str">
        <f t="shared" si="6"/>
        <v>4311100281</v>
      </c>
      <c r="U32" s="53" t="str">
        <f t="shared" si="27"/>
        <v>43111002811</v>
      </c>
      <c r="V32" s="48">
        <v>1</v>
      </c>
      <c r="W32" s="49" t="str">
        <f t="shared" ca="1" si="7"/>
        <v>2020-01-01</v>
      </c>
      <c r="X32" s="48"/>
      <c r="Y32" s="54">
        <v>80000</v>
      </c>
      <c r="Z32" s="54">
        <f t="shared" si="8"/>
        <v>13333.333333333328</v>
      </c>
      <c r="AA32" s="48">
        <v>0</v>
      </c>
      <c r="AB32" s="55" t="s">
        <v>89</v>
      </c>
      <c r="AC32" s="54">
        <f t="shared" si="9"/>
        <v>80000</v>
      </c>
      <c r="AD32" s="56">
        <v>0</v>
      </c>
      <c r="AE32" s="52">
        <f t="shared" si="32"/>
        <v>531110028</v>
      </c>
      <c r="AF32" s="58">
        <f t="shared" si="10"/>
        <v>66666.666666666672</v>
      </c>
      <c r="AG32" s="59"/>
      <c r="AH32" s="58">
        <f t="shared" si="28"/>
        <v>66666.666666666672</v>
      </c>
      <c r="AI32" s="60">
        <f t="shared" si="11"/>
        <v>80000</v>
      </c>
      <c r="AJ32" s="49" t="str">
        <f t="shared" si="12"/>
        <v>2020-01-31</v>
      </c>
      <c r="AK32" s="61" t="str">
        <f t="shared" si="13"/>
        <v>888531110028</v>
      </c>
      <c r="AL32" s="56" t="str">
        <f t="shared" si="14"/>
        <v>1110000071</v>
      </c>
      <c r="AM32" s="62"/>
      <c r="AN32" s="62"/>
      <c r="AO32" s="56" t="s">
        <v>89</v>
      </c>
      <c r="AP32" s="56" t="s">
        <v>89</v>
      </c>
      <c r="AQ32" s="56"/>
      <c r="AR32" s="56"/>
      <c r="AS32" s="63" t="str">
        <f t="shared" si="15"/>
        <v>888531110028</v>
      </c>
      <c r="AT32" s="61" t="str">
        <f t="shared" si="16"/>
        <v>5531110028</v>
      </c>
      <c r="AU32" s="53" t="str">
        <f t="shared" si="17"/>
        <v>9931110028</v>
      </c>
      <c r="AV32" s="53">
        <f t="shared" si="18"/>
        <v>7</v>
      </c>
      <c r="AW32" s="53" t="str">
        <f t="shared" si="19"/>
        <v>7731110028</v>
      </c>
      <c r="AX32" s="53" t="str">
        <f t="shared" si="29"/>
        <v>77531110028</v>
      </c>
      <c r="AY32" s="53">
        <v>0</v>
      </c>
      <c r="AZ32" s="53">
        <v>0</v>
      </c>
      <c r="BA32" s="49" t="str">
        <f t="shared" si="20"/>
        <v>2020-01-01</v>
      </c>
      <c r="BB32" s="49" t="str">
        <f t="shared" si="21"/>
        <v>2020-01-31</v>
      </c>
      <c r="BC32" s="64" t="s">
        <v>90</v>
      </c>
      <c r="BD32" s="65" t="str">
        <f>"a"&amp;J32</f>
        <v>a31110028</v>
      </c>
      <c r="BE32" s="61"/>
      <c r="BF32" s="61"/>
      <c r="BG32" s="55"/>
      <c r="BH32" s="53"/>
      <c r="BI32" s="53"/>
      <c r="BJ32" s="53"/>
      <c r="BK32" s="53"/>
      <c r="BL32" s="53"/>
      <c r="BM32" s="53"/>
      <c r="BN32" s="53"/>
      <c r="BO32" s="336" t="s">
        <v>105</v>
      </c>
      <c r="BP32" s="325">
        <v>1</v>
      </c>
      <c r="BQ32" s="50">
        <f>AF33</f>
        <v>66666.666666666672</v>
      </c>
      <c r="BR32" s="68">
        <f>BQ32*0.13</f>
        <v>8666.6666666666679</v>
      </c>
      <c r="BS32" s="68">
        <f>BR32</f>
        <v>8666.6666666666679</v>
      </c>
      <c r="BU32" s="357" t="str">
        <f t="shared" ca="1" si="22"/>
        <v>insert into x_t_contract2(TMP_ID,ID,EXTERNAL_ID,CLIENT_ID) values(s_x_t_contract2.NEXTVAL, 111000007, '111000007/20',2111000007);insert into x_t_contract_collateral(TMP_ID,ID,CONTRACT2_ID,DT,IS_SIGNED) values(s_x_t_contract_collateral.NEXTVAL, 1110000071, 111000007, date'2020-01-01', date'2020-01-01');insert into x_mv_contract_signed_attr (TMP_ID,CONTRACT_ID,COLLATERAL_ID,CODE,VALUE_DT) values (s_x_mv_contract_signed_attr.NEXTVAL, 111000007, 1110000071,'FINISH_DT' ,date'2021-01-01');insert into x_mv_contract_signed_attr_hist(TMP_ID,VALUE_NUM,UPDATE_DT,CONTRACT2_ID,CODE,CL_DT,STAMP,DT) values(s_x_mv_contract_signed_attr_hist.NEXTVAL, 1, date'2020-01-01', 111000007,'FIRM',date'2020-01-01',888531110028,date'2020-01-01');insert into x_mv_contract_signed_attr_hist(TMP_ID,VALUE_NUM,UPDATE_DT,CONTRACT2_ID,CODE,CL_DT,STAMP,DT) values(s_x_mv_contract_signed_attr_hist.NEXTVAL, 1, date'2020-01-01', 111000007,'WHOLESALE_AGENT_PREMIUM_AWARDS_SCALE_TYPE',date'2020-01-01',888531110028,date'2020-01-01');insert into x_mv_contract_signed_attr_hist(TMP_ID,VALUE_NUM,UPDATE_DT,CONTRACT2_ID,CODE,CL_DT,STAMP,DT) values(s_x_mv_contract_signed_attr_hist.NEXTVAL, 2, date'2020-01-01', 111000007,'PAYMENT_TYPE',date'2020-01-01',888531110028,date'2020-01-01');insert into x_t_invoice (TMP_ID,ID,DT, CLIENT_ID,EXTERNAL_ID,CONTRACT_ID,TOTAL_SUM,CURRENCY,DISCOUNT_TYPE,COMMISSION_TYPE,TYPE,LOYAL_CLIENTS,NDS,NDS_PCT,PERSON_ID) values (s_x_t_invoice.NEXTVAL, 31110028, date'2020-01-01',2111000007,'Б-31110028-1',111000007,80000,'RUR',7,7,'y_invoice',0,1,20, 77531110028);insert into x_t_person (TMP_ID,ID) values (s_x_t_person.NEXTVAL, 77531110028);insert into x_t_act_internal(TMP_ID,ID,DT,CLIENT_ID,INVOICE_ID,HIDDEN,AMOUNT,EXTERNAL_ID,PAYMENT_TERM_DT,IS_LOYAL,TYPE) values (s_x_t_act_internal.NEXTVAL, 4311100281,date'2020-01-01',2111000007, 31110028    ,1,  80000  ,'43111002811',null, 0,'generic');insert into x_t_act_trans(TMP_ID, ACT_ID, CONSUME_ID, AMOUNT, AMOUNT_NDS, AMOUNT_NSP, NETTING, COMMISSION_TYPE) values (s_x_t_act_trans.NEXTVAL, 4311100281,  5531110028, 80000, 13333.3333333333,  0,null, 7);insert into x_t_consume (TMP_ID, ID, PARENT_ORDER_ID) values (s_x_t_consume.NEXTVAL, 5531110028,  9931110028);insert into x_t_order(TMP_ID, ID, SERVICE_ID, SERVICE_ORDER_ID, CLIENT_ID) values (s_x_t_order.NEXTVAL, 9931110028,  7,  7731110028,  531110028 );insert into x_mv_oebs_receipts_2(TMP_ID, INVOICE_EID, SUM, DT, DOC_DATE, COMISS_DATE, PAYMENT_NUMBER, SOURCE_TYPE) values (s_x_mv_oebs_receipts_2.NEXTVAL, 'Б-31110028-1', 80000, date'2020-01-31',date'2020-01-31', null, '888531110028' ,'PAYCASH');insert into x_yt_ar_direct_domain_stats (ID,IS_GRAY,DOMAIN,IS_BLACKLIST,SERVICE_ID,COST,BILLING_EXPORT_ID,FROM_DT,TILL_DT,SERVICE_ORDER_ID) values(s_x_yt_ar_direct_domain_stats.NEXTVAL, 0, 'a31110028', 0,7,3330000000,7731110028,  date'2020-01-01',to_date('2020-01-31'||' '||'23:59:59','YYYY-MM-DD HH24:MI:SS'),7731110028);</v>
      </c>
    </row>
    <row r="33" spans="1:73" s="67" customFormat="1" x14ac:dyDescent="0.35">
      <c r="A33" s="40">
        <v>7</v>
      </c>
      <c r="B33" s="41"/>
      <c r="C33" s="42" t="str">
        <f t="shared" si="0"/>
        <v>111000007</v>
      </c>
      <c r="D33" s="42" t="str">
        <f t="shared" si="1"/>
        <v>111000007/20</v>
      </c>
      <c r="E33" s="43" t="str">
        <f t="shared" si="23"/>
        <v>2020-01-01</v>
      </c>
      <c r="F33" s="43" t="str">
        <f t="shared" si="2"/>
        <v>2021-01-01</v>
      </c>
      <c r="G33" s="44" t="str">
        <f t="shared" si="3"/>
        <v>2111000007</v>
      </c>
      <c r="H33" s="45">
        <f t="shared" si="35"/>
        <v>1</v>
      </c>
      <c r="I33" s="107">
        <v>2</v>
      </c>
      <c r="J33" s="52">
        <f t="shared" si="31"/>
        <v>31110029</v>
      </c>
      <c r="K33" s="48" t="str">
        <f t="shared" si="25"/>
        <v>Б-31110029-1</v>
      </c>
      <c r="L33" s="49" t="str">
        <f t="shared" si="4"/>
        <v>2020-01-01</v>
      </c>
      <c r="M33" s="48" t="s">
        <v>87</v>
      </c>
      <c r="N33" s="50">
        <f t="shared" si="26"/>
        <v>80000</v>
      </c>
      <c r="O33" s="48" t="s">
        <v>88</v>
      </c>
      <c r="P33" s="46">
        <v>1</v>
      </c>
      <c r="Q33" s="48">
        <v>20</v>
      </c>
      <c r="R33" s="70">
        <f t="shared" si="36"/>
        <v>1</v>
      </c>
      <c r="S33" s="70">
        <v>1</v>
      </c>
      <c r="T33" s="52" t="str">
        <f t="shared" si="6"/>
        <v>4311100291</v>
      </c>
      <c r="U33" s="53" t="str">
        <f t="shared" si="27"/>
        <v>43111002911</v>
      </c>
      <c r="V33" s="48">
        <v>1</v>
      </c>
      <c r="W33" s="49" t="str">
        <f t="shared" ca="1" si="7"/>
        <v>2020-01-04</v>
      </c>
      <c r="X33" s="48"/>
      <c r="Y33" s="54">
        <v>80000</v>
      </c>
      <c r="Z33" s="54">
        <f t="shared" si="8"/>
        <v>13333.333333333328</v>
      </c>
      <c r="AA33" s="48">
        <v>0</v>
      </c>
      <c r="AB33" s="55" t="s">
        <v>89</v>
      </c>
      <c r="AC33" s="54">
        <f t="shared" si="9"/>
        <v>80000</v>
      </c>
      <c r="AD33" s="56">
        <v>0</v>
      </c>
      <c r="AE33" s="52">
        <f t="shared" si="32"/>
        <v>531110029</v>
      </c>
      <c r="AF33" s="58">
        <f t="shared" si="10"/>
        <v>66666.666666666672</v>
      </c>
      <c r="AG33" s="71">
        <f>SUM(AF32:AF34)</f>
        <v>200000</v>
      </c>
      <c r="AH33" s="58">
        <f t="shared" si="28"/>
        <v>66666.666666666672</v>
      </c>
      <c r="AI33" s="60">
        <f t="shared" si="11"/>
        <v>80000</v>
      </c>
      <c r="AJ33" s="49" t="str">
        <f t="shared" si="12"/>
        <v>2020-01-31</v>
      </c>
      <c r="AK33" s="61" t="str">
        <f t="shared" si="13"/>
        <v>888531110029</v>
      </c>
      <c r="AL33" s="56" t="str">
        <f t="shared" si="14"/>
        <v>1110000071</v>
      </c>
      <c r="AM33" s="62"/>
      <c r="AN33" s="62"/>
      <c r="AO33" s="56" t="s">
        <v>89</v>
      </c>
      <c r="AP33" s="56" t="s">
        <v>89</v>
      </c>
      <c r="AQ33" s="56"/>
      <c r="AR33" s="56"/>
      <c r="AS33" s="63" t="str">
        <f t="shared" si="15"/>
        <v>888531110029</v>
      </c>
      <c r="AT33" s="61" t="str">
        <f t="shared" si="16"/>
        <v>5531110029</v>
      </c>
      <c r="AU33" s="53" t="str">
        <f t="shared" si="17"/>
        <v>9931110029</v>
      </c>
      <c r="AV33" s="53">
        <f t="shared" si="18"/>
        <v>1</v>
      </c>
      <c r="AW33" s="53" t="str">
        <f t="shared" si="19"/>
        <v>7731110029</v>
      </c>
      <c r="AX33" s="53" t="str">
        <f t="shared" si="29"/>
        <v>77531110029</v>
      </c>
      <c r="AY33" s="53">
        <v>0</v>
      </c>
      <c r="AZ33" s="53">
        <v>0</v>
      </c>
      <c r="BA33" s="49" t="str">
        <f t="shared" si="20"/>
        <v>2020-01-01</v>
      </c>
      <c r="BB33" s="49" t="str">
        <f t="shared" si="21"/>
        <v>2020-01-31</v>
      </c>
      <c r="BC33" s="64" t="s">
        <v>90</v>
      </c>
      <c r="BD33" s="65" t="str">
        <f>"a"&amp;J33</f>
        <v>a31110029</v>
      </c>
      <c r="BE33" s="61"/>
      <c r="BF33" s="61"/>
      <c r="BG33" s="55"/>
      <c r="BH33" s="53"/>
      <c r="BI33" s="53"/>
      <c r="BJ33" s="53"/>
      <c r="BK33" s="53"/>
      <c r="BL33" s="53"/>
      <c r="BM33" s="53"/>
      <c r="BN33" s="53"/>
      <c r="BO33" s="336" t="s">
        <v>106</v>
      </c>
      <c r="BP33" s="325">
        <v>37</v>
      </c>
      <c r="BQ33" s="50">
        <f>AF34</f>
        <v>66666.666666666672</v>
      </c>
      <c r="BR33" s="68">
        <f>BQ33*0.11</f>
        <v>7333.3333333333339</v>
      </c>
      <c r="BS33" s="68">
        <f>BR33</f>
        <v>7333.3333333333339</v>
      </c>
      <c r="BU33" s="357" t="str">
        <f t="shared" ca="1" si="22"/>
        <v>insert into x_t_invoice (TMP_ID,ID,DT, CLIENT_ID,EXTERNAL_ID,CONTRACT_ID,TOTAL_SUM,CURRENCY,DISCOUNT_TYPE,COMMISSION_TYPE,TYPE,LOYAL_CLIENTS,NDS,NDS_PCT,PERSON_ID) values (s_x_t_invoice.NEXTVAL, 31110029, date'2020-01-01',2111000007,'Б-31110029-1',111000007,80000,'RUR',1,1,'y_invoice',0,1,20, 77531110029);insert into x_t_person (TMP_ID,ID) values (s_x_t_person.NEXTVAL, 77531110029);insert into x_t_act_internal(TMP_ID,ID,DT,CLIENT_ID,INVOICE_ID,HIDDEN,AMOUNT,EXTERNAL_ID,PAYMENT_TERM_DT,IS_LOYAL,TYPE) values (s_x_t_act_internal.NEXTVAL, 4311100291,date'2020-01-04',2111000007, 31110029    ,1,  80000  ,'43111002911',null, 0,'generic');insert into x_t_act_trans(TMP_ID, ACT_ID, CONSUME_ID, AMOUNT, AMOUNT_NDS, AMOUNT_NSP, NETTING, COMMISSION_TYPE) values (s_x_t_act_trans.NEXTVAL, 4311100291,  5531110029, 80000, 13333.3333333333,  0,null, 1);insert into x_t_consume (TMP_ID, ID, PARENT_ORDER_ID) values (s_x_t_consume.NEXTVAL, 5531110029,  9931110029);insert into x_t_order(TMP_ID, ID, SERVICE_ID, SERVICE_ORDER_ID, CLIENT_ID) values (s_x_t_order.NEXTVAL, 9931110029,  1,  7731110029,  531110029 );insert into x_mv_oebs_receipts_2(TMP_ID, INVOICE_EID, SUM, DT, DOC_DATE, COMISS_DATE, PAYMENT_NUMBER, SOURCE_TYPE) values (s_x_mv_oebs_receipts_2.NEXTVAL, 'Б-31110029-1', 80000, date'2020-01-31',date'2020-01-31', null, '888531110029' ,'PAYCASH');insert into x_yt_ar_direct_domain_stats (ID,IS_GRAY,DOMAIN,IS_BLACKLIST,SERVICE_ID,COST,BILLING_EXPORT_ID,FROM_DT,TILL_DT,SERVICE_ORDER_ID) values(s_x_yt_ar_direct_domain_stats.NEXTVAL, 0, 'a31110029', 0,1,3330000000,7731110029,  date'2020-01-01',to_date('2020-01-31'||' '||'23:59:59','YYYY-MM-DD HH24:MI:SS'),7731110029);</v>
      </c>
    </row>
    <row r="34" spans="1:73" s="100" customFormat="1" ht="15" customHeight="1" thickBot="1" x14ac:dyDescent="0.4">
      <c r="A34" s="74">
        <v>7</v>
      </c>
      <c r="B34" s="75"/>
      <c r="C34" s="76" t="str">
        <f t="shared" si="0"/>
        <v>111000007</v>
      </c>
      <c r="D34" s="76" t="str">
        <f t="shared" si="1"/>
        <v>111000007/20</v>
      </c>
      <c r="E34" s="77" t="str">
        <f t="shared" si="23"/>
        <v>2020-01-01</v>
      </c>
      <c r="F34" s="77" t="str">
        <f t="shared" si="2"/>
        <v>2021-01-01</v>
      </c>
      <c r="G34" s="78" t="str">
        <f t="shared" si="3"/>
        <v>2111000007</v>
      </c>
      <c r="H34" s="79">
        <f t="shared" si="35"/>
        <v>1</v>
      </c>
      <c r="I34" s="108">
        <v>2</v>
      </c>
      <c r="J34" s="81">
        <f t="shared" si="31"/>
        <v>31110030</v>
      </c>
      <c r="K34" s="82" t="str">
        <f t="shared" si="25"/>
        <v>Б-31110030-1</v>
      </c>
      <c r="L34" s="83" t="str">
        <f t="shared" si="4"/>
        <v>2020-01-01</v>
      </c>
      <c r="M34" s="82" t="s">
        <v>87</v>
      </c>
      <c r="N34" s="84">
        <f t="shared" si="26"/>
        <v>80000</v>
      </c>
      <c r="O34" s="82" t="s">
        <v>88</v>
      </c>
      <c r="P34" s="80">
        <v>1</v>
      </c>
      <c r="Q34" s="82">
        <v>20</v>
      </c>
      <c r="R34" s="86">
        <f t="shared" si="36"/>
        <v>37</v>
      </c>
      <c r="S34" s="86">
        <v>37</v>
      </c>
      <c r="T34" s="81" t="str">
        <f t="shared" si="6"/>
        <v>4311100301</v>
      </c>
      <c r="U34" s="87" t="str">
        <f t="shared" si="27"/>
        <v>43111003011</v>
      </c>
      <c r="V34" s="82">
        <v>1</v>
      </c>
      <c r="W34" s="83" t="str">
        <f t="shared" ca="1" si="7"/>
        <v>2020-01-04</v>
      </c>
      <c r="X34" s="82"/>
      <c r="Y34" s="88">
        <v>80000</v>
      </c>
      <c r="Z34" s="88">
        <f t="shared" si="8"/>
        <v>13333.333333333328</v>
      </c>
      <c r="AA34" s="82">
        <v>0</v>
      </c>
      <c r="AB34" s="89" t="s">
        <v>89</v>
      </c>
      <c r="AC34" s="88">
        <f t="shared" si="9"/>
        <v>80000</v>
      </c>
      <c r="AD34" s="90">
        <v>0</v>
      </c>
      <c r="AE34" s="81">
        <f t="shared" si="32"/>
        <v>531110030</v>
      </c>
      <c r="AF34" s="91">
        <f t="shared" si="10"/>
        <v>66666.666666666672</v>
      </c>
      <c r="AG34" s="92"/>
      <c r="AH34" s="91">
        <f t="shared" si="28"/>
        <v>66666.666666666672</v>
      </c>
      <c r="AI34" s="93">
        <f t="shared" si="11"/>
        <v>80000</v>
      </c>
      <c r="AJ34" s="83" t="str">
        <f t="shared" si="12"/>
        <v>2020-01-31</v>
      </c>
      <c r="AK34" s="94" t="str">
        <f t="shared" si="13"/>
        <v>888531110030</v>
      </c>
      <c r="AL34" s="90" t="str">
        <f t="shared" si="14"/>
        <v>1110000071</v>
      </c>
      <c r="AM34" s="95"/>
      <c r="AN34" s="95"/>
      <c r="AO34" s="90" t="s">
        <v>89</v>
      </c>
      <c r="AP34" s="90" t="s">
        <v>89</v>
      </c>
      <c r="AQ34" s="90"/>
      <c r="AR34" s="90"/>
      <c r="AS34" s="96" t="str">
        <f t="shared" si="15"/>
        <v>888531110030</v>
      </c>
      <c r="AT34" s="94" t="str">
        <f t="shared" si="16"/>
        <v>5531110030</v>
      </c>
      <c r="AU34" s="87" t="str">
        <f t="shared" si="17"/>
        <v>9931110030</v>
      </c>
      <c r="AV34" s="87">
        <f t="shared" si="18"/>
        <v>37</v>
      </c>
      <c r="AW34" s="87" t="str">
        <f t="shared" si="19"/>
        <v>7731110030</v>
      </c>
      <c r="AX34" s="87" t="str">
        <f t="shared" si="29"/>
        <v>77531110030</v>
      </c>
      <c r="AY34" s="87">
        <v>0</v>
      </c>
      <c r="AZ34" s="87">
        <v>0</v>
      </c>
      <c r="BA34" s="83" t="str">
        <f t="shared" si="20"/>
        <v>2020-01-01</v>
      </c>
      <c r="BB34" s="83" t="str">
        <f t="shared" si="21"/>
        <v>2020-01-31</v>
      </c>
      <c r="BC34" s="97" t="s">
        <v>90</v>
      </c>
      <c r="BD34" s="98" t="str">
        <f>"d"&amp;J34</f>
        <v>d31110030</v>
      </c>
      <c r="BE34" s="98"/>
      <c r="BF34" s="98"/>
      <c r="BG34" s="98"/>
      <c r="BH34" s="87"/>
      <c r="BI34" s="87"/>
      <c r="BJ34" s="87"/>
      <c r="BK34" s="87"/>
      <c r="BL34" s="87"/>
      <c r="BM34" s="87"/>
      <c r="BN34" s="87"/>
      <c r="BO34" s="338"/>
      <c r="BP34" s="326"/>
      <c r="BQ34" s="84"/>
      <c r="BR34" s="101"/>
      <c r="BS34" s="99"/>
      <c r="BU34" s="357" t="str">
        <f t="shared" ca="1" si="22"/>
        <v>insert into x_t_invoice (TMP_ID,ID,DT, CLIENT_ID,EXTERNAL_ID,CONTRACT_ID,TOTAL_SUM,CURRENCY,DISCOUNT_TYPE,COMMISSION_TYPE,TYPE,LOYAL_CLIENTS,NDS,NDS_PCT,PERSON_ID) values (s_x_t_invoice.NEXTVAL, 31110030, date'2020-01-01',2111000007,'Б-31110030-1',111000007,80000,'RUR',37,37,'y_invoice',0,1,20, 77531110030);insert into x_t_person (TMP_ID,ID) values (s_x_t_person.NEXTVAL, 77531110030);insert into x_t_act_internal(TMP_ID,ID,DT,CLIENT_ID,INVOICE_ID,HIDDEN,AMOUNT,EXTERNAL_ID,PAYMENT_TERM_DT,IS_LOYAL,TYPE) values (s_x_t_act_internal.NEXTVAL, 4311100301,date'2020-01-04',2111000007, 31110030    ,1,  80000  ,'43111003011',null, 0,'generic');insert into x_t_act_trans(TMP_ID, ACT_ID, CONSUME_ID, AMOUNT, AMOUNT_NDS, AMOUNT_NSP, NETTING, COMMISSION_TYPE) values (s_x_t_act_trans.NEXTVAL, 4311100301,  5531110030, 80000, 13333.3333333333,  0,null, 37);insert into x_t_consume (TMP_ID, ID, PARENT_ORDER_ID) values (s_x_t_consume.NEXTVAL, 5531110030,  9931110030);insert into x_t_order(TMP_ID, ID, SERVICE_ID, SERVICE_ORDER_ID, CLIENT_ID) values (s_x_t_order.NEXTVAL, 9931110030,  37,  7731110030,  531110030 );insert into x_mv_oebs_receipts_2(TMP_ID, INVOICE_EID, SUM, DT, DOC_DATE, COMISS_DATE, PAYMENT_NUMBER, SOURCE_TYPE) values (s_x_mv_oebs_receipts_2.NEXTVAL, 'Б-31110030-1', 80000, date'2020-01-31',date'2020-01-31', null, '888531110030' ,'PAYCASH');insert into x_yt_ar_direct_domain_stats (ID,IS_GRAY,DOMAIN,IS_BLACKLIST,SERVICE_ID,COST,BILLING_EXPORT_ID,FROM_DT,TILL_DT,SERVICE_ORDER_ID) values(s_x_yt_ar_direct_domain_stats.NEXTVAL, 0, 'd31110030', 0,37,3330000000,7731110030,  date'2020-01-01',to_date('2020-01-31'||' '||'23:59:59','YYYY-MM-DD HH24:MI:SS'),7731110030);</v>
      </c>
    </row>
    <row r="35" spans="1:73" s="67" customFormat="1" x14ac:dyDescent="0.35">
      <c r="A35" s="40">
        <v>8</v>
      </c>
      <c r="B35" s="41"/>
      <c r="C35" s="42" t="str">
        <f t="shared" si="0"/>
        <v>111000008</v>
      </c>
      <c r="D35" s="42" t="str">
        <f t="shared" si="1"/>
        <v>111000008/20</v>
      </c>
      <c r="E35" s="43" t="str">
        <f t="shared" si="23"/>
        <v>2020-01-01</v>
      </c>
      <c r="F35" s="43" t="str">
        <f t="shared" si="2"/>
        <v>2021-01-01</v>
      </c>
      <c r="G35" s="44" t="str">
        <f t="shared" si="3"/>
        <v>2111000008</v>
      </c>
      <c r="H35" s="45">
        <f t="shared" si="35"/>
        <v>1</v>
      </c>
      <c r="I35" s="46">
        <v>3</v>
      </c>
      <c r="J35" s="52">
        <f t="shared" si="31"/>
        <v>31110031</v>
      </c>
      <c r="K35" s="48" t="str">
        <f t="shared" si="25"/>
        <v>Б-31110031-1</v>
      </c>
      <c r="L35" s="49" t="str">
        <f t="shared" si="4"/>
        <v>2020-01-01</v>
      </c>
      <c r="M35" s="48" t="s">
        <v>87</v>
      </c>
      <c r="N35" s="50">
        <f t="shared" si="26"/>
        <v>80000</v>
      </c>
      <c r="O35" s="48" t="s">
        <v>88</v>
      </c>
      <c r="P35" s="46">
        <v>1</v>
      </c>
      <c r="Q35" s="48">
        <v>20</v>
      </c>
      <c r="R35" s="51">
        <f t="shared" si="36"/>
        <v>7</v>
      </c>
      <c r="S35" s="51">
        <v>7</v>
      </c>
      <c r="T35" s="52" t="str">
        <f t="shared" si="6"/>
        <v>4311100311</v>
      </c>
      <c r="U35" s="53" t="str">
        <f t="shared" si="27"/>
        <v>43111003111</v>
      </c>
      <c r="V35" s="48">
        <v>1</v>
      </c>
      <c r="W35" s="49" t="str">
        <f t="shared" ca="1" si="7"/>
        <v>2020-01-06</v>
      </c>
      <c r="X35" s="48"/>
      <c r="Y35" s="54">
        <v>80000</v>
      </c>
      <c r="Z35" s="54">
        <f t="shared" si="8"/>
        <v>13333.333333333328</v>
      </c>
      <c r="AA35" s="48">
        <v>0</v>
      </c>
      <c r="AB35" s="55" t="s">
        <v>89</v>
      </c>
      <c r="AC35" s="54">
        <f t="shared" si="9"/>
        <v>80000</v>
      </c>
      <c r="AD35" s="56">
        <v>0</v>
      </c>
      <c r="AE35" s="52">
        <f t="shared" si="32"/>
        <v>531110031</v>
      </c>
      <c r="AF35" s="58">
        <f t="shared" si="10"/>
        <v>66666.666666666672</v>
      </c>
      <c r="AG35" s="59"/>
      <c r="AH35" s="58">
        <f t="shared" si="28"/>
        <v>66666.666666666672</v>
      </c>
      <c r="AI35" s="60">
        <f t="shared" si="11"/>
        <v>80000</v>
      </c>
      <c r="AJ35" s="49" t="str">
        <f t="shared" si="12"/>
        <v>2020-01-31</v>
      </c>
      <c r="AK35" s="61" t="str">
        <f t="shared" si="13"/>
        <v>888531110031</v>
      </c>
      <c r="AL35" s="56" t="str">
        <f t="shared" si="14"/>
        <v>1110000081</v>
      </c>
      <c r="AM35" s="62"/>
      <c r="AN35" s="62"/>
      <c r="AO35" s="56" t="s">
        <v>89</v>
      </c>
      <c r="AP35" s="56" t="s">
        <v>89</v>
      </c>
      <c r="AQ35" s="56"/>
      <c r="AR35" s="56"/>
      <c r="AS35" s="63" t="str">
        <f t="shared" si="15"/>
        <v>888531110031</v>
      </c>
      <c r="AT35" s="61" t="str">
        <f t="shared" si="16"/>
        <v>5531110031</v>
      </c>
      <c r="AU35" s="53" t="str">
        <f t="shared" si="17"/>
        <v>9931110031</v>
      </c>
      <c r="AV35" s="53">
        <f t="shared" si="18"/>
        <v>7</v>
      </c>
      <c r="AW35" s="53" t="str">
        <f t="shared" si="19"/>
        <v>7731110031</v>
      </c>
      <c r="AX35" s="53" t="str">
        <f t="shared" si="29"/>
        <v>77531110031</v>
      </c>
      <c r="AY35" s="53">
        <v>0</v>
      </c>
      <c r="AZ35" s="53">
        <v>0</v>
      </c>
      <c r="BA35" s="49" t="str">
        <f t="shared" si="20"/>
        <v>2020-01-01</v>
      </c>
      <c r="BB35" s="49" t="str">
        <f t="shared" si="21"/>
        <v>2020-01-31</v>
      </c>
      <c r="BC35" s="64" t="s">
        <v>90</v>
      </c>
      <c r="BD35" s="65" t="str">
        <f>"a"&amp;J35</f>
        <v>a31110031</v>
      </c>
      <c r="BE35" s="61"/>
      <c r="BF35" s="61"/>
      <c r="BG35" s="55"/>
      <c r="BH35" s="53"/>
      <c r="BI35" s="53"/>
      <c r="BJ35" s="53"/>
      <c r="BK35" s="53"/>
      <c r="BL35" s="53"/>
      <c r="BM35" s="53"/>
      <c r="BN35" s="53"/>
      <c r="BO35" s="336" t="s">
        <v>107</v>
      </c>
      <c r="BP35" s="325"/>
      <c r="BQ35" s="50"/>
      <c r="BR35" s="68"/>
      <c r="BS35" s="68"/>
      <c r="BU35" s="357" t="str">
        <f t="shared" ca="1" si="22"/>
        <v>insert into x_t_contract2(TMP_ID,ID,EXTERNAL_ID,CLIENT_ID) values(s_x_t_contract2.NEXTVAL, 111000008, '111000008/20',2111000008);insert into x_t_contract_collateral(TMP_ID,ID,CONTRACT2_ID,DT,IS_SIGNED) values(s_x_t_contract_collateral.NEXTVAL, 1110000081, 111000008, date'2020-01-01', date'2020-01-01');insert into x_mv_contract_signed_attr (TMP_ID,CONTRACT_ID,COLLATERAL_ID,CODE,VALUE_DT) values (s_x_mv_contract_signed_attr.NEXTVAL, 111000008, 1110000081,'FINISH_DT' ,date'2021-01-01');insert into x_mv_contract_signed_attr_hist(TMP_ID,VALUE_NUM,UPDATE_DT,CONTRACT2_ID,CODE,CL_DT,STAMP,DT) values(s_x_mv_contract_signed_attr_hist.NEXTVAL, 1, date'2020-01-01', 111000008,'FIRM',date'2020-01-01',888531110031,date'2020-01-01');insert into x_mv_contract_signed_attr_hist(TMP_ID,VALUE_NUM,UPDATE_DT,CONTRACT2_ID,CODE,CL_DT,STAMP,DT) values(s_x_mv_contract_signed_attr_hist.NEXTVAL, 1, date'2020-01-01', 111000008,'WHOLESALE_AGENT_PREMIUM_AWARDS_SCALE_TYPE',date'2020-01-01',888531110031,date'2020-01-01');insert into x_mv_contract_signed_attr_hist(TMP_ID,VALUE_NUM,UPDATE_DT,CONTRACT2_ID,CODE,CL_DT,STAMP,DT) values(s_x_mv_contract_signed_attr_hist.NEXTVAL, 3, date'2020-01-01', 111000008,'PAYMENT_TYPE',date'2020-01-01',888531110031,date'2020-01-01');insert into x_t_invoice (TMP_ID,ID,DT, CLIENT_ID,EXTERNAL_ID,CONTRACT_ID,TOTAL_SUM,CURRENCY,DISCOUNT_TYPE,COMMISSION_TYPE,TYPE,LOYAL_CLIENTS,NDS,NDS_PCT,PERSON_ID) values (s_x_t_invoice.NEXTVAL, 31110031, date'2020-01-01',2111000008,'Б-31110031-1',111000008,80000,'RUR',7,7,'y_invoice',0,1,20, 77531110031);insert into x_t_person (TMP_ID,ID) values (s_x_t_person.NEXTVAL, 77531110031);insert into x_t_act_internal(TMP_ID,ID,DT,CLIENT_ID,INVOICE_ID,HIDDEN,AMOUNT,EXTERNAL_ID,PAYMENT_TERM_DT,IS_LOYAL,TYPE) values (s_x_t_act_internal.NEXTVAL, 4311100311,date'2020-01-06',2111000008, 31110031    ,1,  80000  ,'43111003111',null, 0,'generic');insert into x_t_act_trans(TMP_ID, ACT_ID, CONSUME_ID, AMOUNT, AMOUNT_NDS, AMOUNT_NSP, NETTING, COMMISSION_TYPE) values (s_x_t_act_trans.NEXTVAL, 4311100311,  5531110031, 80000, 13333.3333333333,  0,null, 7);insert into x_t_consume (TMP_ID, ID, PARENT_ORDER_ID) values (s_x_t_consume.NEXTVAL, 5531110031,  9931110031);insert into x_t_order(TMP_ID, ID, SERVICE_ID, SERVICE_ORDER_ID, CLIENT_ID) values (s_x_t_order.NEXTVAL, 9931110031,  7,  7731110031,  531110031 );insert into x_mv_oebs_receipts_2(TMP_ID, INVOICE_EID, SUM, DT, DOC_DATE, COMISS_DATE, PAYMENT_NUMBER, SOURCE_TYPE) values (s_x_mv_oebs_receipts_2.NEXTVAL, 'Б-31110031-1', 80000, date'2020-01-31',date'2020-01-31', null, '888531110031' ,'PAYCASH');insert into x_yt_ar_direct_domain_stats (ID,IS_GRAY,DOMAIN,IS_BLACKLIST,SERVICE_ID,COST,BILLING_EXPORT_ID,FROM_DT,TILL_DT,SERVICE_ORDER_ID) values(s_x_yt_ar_direct_domain_stats.NEXTVAL, 0, 'a31110031', 0,7,3330000000,7731110031,  date'2020-01-01',to_date('2020-01-31'||' '||'23:59:59','YYYY-MM-DD HH24:MI:SS'),7731110031);</v>
      </c>
    </row>
    <row r="36" spans="1:73" s="67" customFormat="1" x14ac:dyDescent="0.35">
      <c r="A36" s="40">
        <v>8</v>
      </c>
      <c r="B36" s="41"/>
      <c r="C36" s="42" t="str">
        <f t="shared" si="0"/>
        <v>111000008</v>
      </c>
      <c r="D36" s="42" t="str">
        <f t="shared" si="1"/>
        <v>111000008/20</v>
      </c>
      <c r="E36" s="43" t="str">
        <f t="shared" si="23"/>
        <v>2020-01-01</v>
      </c>
      <c r="F36" s="43" t="str">
        <f t="shared" si="2"/>
        <v>2021-01-01</v>
      </c>
      <c r="G36" s="44" t="str">
        <f t="shared" si="3"/>
        <v>2111000008</v>
      </c>
      <c r="H36" s="45">
        <f t="shared" si="35"/>
        <v>1</v>
      </c>
      <c r="I36" s="46">
        <v>3</v>
      </c>
      <c r="J36" s="52">
        <f t="shared" si="31"/>
        <v>31110032</v>
      </c>
      <c r="K36" s="48" t="str">
        <f t="shared" si="25"/>
        <v>Б-31110032-1</v>
      </c>
      <c r="L36" s="49" t="str">
        <f t="shared" si="4"/>
        <v>2020-01-01</v>
      </c>
      <c r="M36" s="48" t="s">
        <v>87</v>
      </c>
      <c r="N36" s="50">
        <f t="shared" si="26"/>
        <v>80000</v>
      </c>
      <c r="O36" s="48" t="s">
        <v>88</v>
      </c>
      <c r="P36" s="46">
        <v>1</v>
      </c>
      <c r="Q36" s="48">
        <v>20</v>
      </c>
      <c r="R36" s="70">
        <f t="shared" si="36"/>
        <v>1</v>
      </c>
      <c r="S36" s="70">
        <v>1</v>
      </c>
      <c r="T36" s="52" t="str">
        <f t="shared" si="6"/>
        <v>4311100321</v>
      </c>
      <c r="U36" s="53" t="str">
        <f t="shared" si="27"/>
        <v>43111003211</v>
      </c>
      <c r="V36" s="48">
        <v>1</v>
      </c>
      <c r="W36" s="49" t="str">
        <f t="shared" ca="1" si="7"/>
        <v>2020-01-01</v>
      </c>
      <c r="X36" s="48"/>
      <c r="Y36" s="54">
        <v>80000</v>
      </c>
      <c r="Z36" s="54">
        <f t="shared" si="8"/>
        <v>13333.333333333328</v>
      </c>
      <c r="AA36" s="48">
        <v>0</v>
      </c>
      <c r="AB36" s="55" t="s">
        <v>89</v>
      </c>
      <c r="AC36" s="54">
        <f t="shared" si="9"/>
        <v>80000</v>
      </c>
      <c r="AD36" s="56">
        <v>0</v>
      </c>
      <c r="AE36" s="52">
        <f t="shared" si="32"/>
        <v>531110032</v>
      </c>
      <c r="AF36" s="58">
        <f t="shared" si="10"/>
        <v>66666.666666666672</v>
      </c>
      <c r="AG36" s="71">
        <f>SUM(AF35:AF37)</f>
        <v>200000</v>
      </c>
      <c r="AH36" s="58">
        <f t="shared" si="28"/>
        <v>66666.666666666672</v>
      </c>
      <c r="AI36" s="60">
        <f t="shared" si="11"/>
        <v>80000</v>
      </c>
      <c r="AJ36" s="49" t="str">
        <f t="shared" si="12"/>
        <v>2020-01-31</v>
      </c>
      <c r="AK36" s="61" t="str">
        <f t="shared" si="13"/>
        <v>888531110032</v>
      </c>
      <c r="AL36" s="56" t="str">
        <f t="shared" si="14"/>
        <v>1110000081</v>
      </c>
      <c r="AM36" s="62"/>
      <c r="AN36" s="62"/>
      <c r="AO36" s="56" t="s">
        <v>89</v>
      </c>
      <c r="AP36" s="56" t="s">
        <v>89</v>
      </c>
      <c r="AQ36" s="56"/>
      <c r="AR36" s="56"/>
      <c r="AS36" s="63" t="str">
        <f t="shared" si="15"/>
        <v>888531110032</v>
      </c>
      <c r="AT36" s="61" t="str">
        <f t="shared" si="16"/>
        <v>5531110032</v>
      </c>
      <c r="AU36" s="53" t="str">
        <f t="shared" si="17"/>
        <v>9931110032</v>
      </c>
      <c r="AV36" s="53">
        <f t="shared" si="18"/>
        <v>1</v>
      </c>
      <c r="AW36" s="53" t="str">
        <f t="shared" si="19"/>
        <v>7731110032</v>
      </c>
      <c r="AX36" s="53" t="str">
        <f t="shared" si="29"/>
        <v>77531110032</v>
      </c>
      <c r="AY36" s="53">
        <v>0</v>
      </c>
      <c r="AZ36" s="53">
        <v>0</v>
      </c>
      <c r="BA36" s="49" t="str">
        <f t="shared" si="20"/>
        <v>2020-01-01</v>
      </c>
      <c r="BB36" s="49" t="str">
        <f t="shared" si="21"/>
        <v>2020-01-31</v>
      </c>
      <c r="BC36" s="64" t="s">
        <v>90</v>
      </c>
      <c r="BD36" s="65" t="str">
        <f>"a"&amp;J36</f>
        <v>a31110032</v>
      </c>
      <c r="BE36" s="61"/>
      <c r="BF36" s="61"/>
      <c r="BG36" s="55"/>
      <c r="BH36" s="55"/>
      <c r="BI36" s="55"/>
      <c r="BJ36" s="55"/>
      <c r="BK36" s="55"/>
      <c r="BL36" s="55"/>
      <c r="BM36" s="53"/>
      <c r="BN36" s="53"/>
      <c r="BO36" s="336"/>
      <c r="BP36" s="325"/>
      <c r="BQ36" s="50"/>
      <c r="BR36" s="68"/>
      <c r="BS36" s="68">
        <v>0</v>
      </c>
      <c r="BU36" s="357" t="str">
        <f t="shared" ca="1" si="22"/>
        <v>insert into x_t_invoice (TMP_ID,ID,DT, CLIENT_ID,EXTERNAL_ID,CONTRACT_ID,TOTAL_SUM,CURRENCY,DISCOUNT_TYPE,COMMISSION_TYPE,TYPE,LOYAL_CLIENTS,NDS,NDS_PCT,PERSON_ID) values (s_x_t_invoice.NEXTVAL, 31110032, date'2020-01-01',2111000008,'Б-31110032-1',111000008,80000,'RUR',1,1,'y_invoice',0,1,20, 77531110032);insert into x_t_person (TMP_ID,ID) values (s_x_t_person.NEXTVAL, 77531110032);insert into x_t_act_internal(TMP_ID,ID,DT,CLIENT_ID,INVOICE_ID,HIDDEN,AMOUNT,EXTERNAL_ID,PAYMENT_TERM_DT,IS_LOYAL,TYPE) values (s_x_t_act_internal.NEXTVAL, 4311100321,date'2020-01-01',2111000008, 31110032    ,1,  80000  ,'43111003211',null, 0,'generic');insert into x_t_act_trans(TMP_ID, ACT_ID, CONSUME_ID, AMOUNT, AMOUNT_NDS, AMOUNT_NSP, NETTING, COMMISSION_TYPE) values (s_x_t_act_trans.NEXTVAL, 4311100321,  5531110032, 80000, 13333.3333333333,  0,null, 1);insert into x_t_consume (TMP_ID, ID, PARENT_ORDER_ID) values (s_x_t_consume.NEXTVAL, 5531110032,  9931110032);insert into x_t_order(TMP_ID, ID, SERVICE_ID, SERVICE_ORDER_ID, CLIENT_ID) values (s_x_t_order.NEXTVAL, 9931110032,  1,  7731110032,  531110032 );insert into x_mv_oebs_receipts_2(TMP_ID, INVOICE_EID, SUM, DT, DOC_DATE, COMISS_DATE, PAYMENT_NUMBER, SOURCE_TYPE) values (s_x_mv_oebs_receipts_2.NEXTVAL, 'Б-31110032-1', 80000, date'2020-01-31',date'2020-01-31', null, '888531110032' ,'PAYCASH');insert into x_yt_ar_direct_domain_stats (ID,IS_GRAY,DOMAIN,IS_BLACKLIST,SERVICE_ID,COST,BILLING_EXPORT_ID,FROM_DT,TILL_DT,SERVICE_ORDER_ID) values(s_x_yt_ar_direct_domain_stats.NEXTVAL, 0, 'a31110032', 0,1,3330000000,7731110032,  date'2020-01-01',to_date('2020-01-31'||' '||'23:59:59','YYYY-MM-DD HH24:MI:SS'),7731110032);</v>
      </c>
    </row>
    <row r="37" spans="1:73" s="100" customFormat="1" ht="15" customHeight="1" thickBot="1" x14ac:dyDescent="0.4">
      <c r="A37" s="74">
        <v>8</v>
      </c>
      <c r="B37" s="75"/>
      <c r="C37" s="76" t="str">
        <f t="shared" si="0"/>
        <v>111000008</v>
      </c>
      <c r="D37" s="76" t="str">
        <f t="shared" si="1"/>
        <v>111000008/20</v>
      </c>
      <c r="E37" s="77" t="str">
        <f t="shared" si="23"/>
        <v>2020-01-01</v>
      </c>
      <c r="F37" s="77" t="str">
        <f t="shared" si="2"/>
        <v>2021-01-01</v>
      </c>
      <c r="G37" s="78" t="str">
        <f t="shared" si="3"/>
        <v>2111000008</v>
      </c>
      <c r="H37" s="79">
        <f t="shared" si="35"/>
        <v>1</v>
      </c>
      <c r="I37" s="80">
        <v>3</v>
      </c>
      <c r="J37" s="81">
        <f t="shared" si="31"/>
        <v>31110033</v>
      </c>
      <c r="K37" s="82" t="str">
        <f t="shared" si="25"/>
        <v>Б-31110033-1</v>
      </c>
      <c r="L37" s="83" t="str">
        <f t="shared" si="4"/>
        <v>2020-01-01</v>
      </c>
      <c r="M37" s="82" t="s">
        <v>87</v>
      </c>
      <c r="N37" s="84">
        <f t="shared" si="26"/>
        <v>80000</v>
      </c>
      <c r="O37" s="82" t="s">
        <v>88</v>
      </c>
      <c r="P37" s="80">
        <v>1</v>
      </c>
      <c r="Q37" s="82">
        <v>20</v>
      </c>
      <c r="R37" s="86">
        <f t="shared" si="36"/>
        <v>37</v>
      </c>
      <c r="S37" s="86">
        <v>37</v>
      </c>
      <c r="T37" s="81" t="str">
        <f t="shared" si="6"/>
        <v>4311100331</v>
      </c>
      <c r="U37" s="87" t="str">
        <f t="shared" si="27"/>
        <v>43111003311</v>
      </c>
      <c r="V37" s="85">
        <v>4</v>
      </c>
      <c r="W37" s="83" t="str">
        <f t="shared" ca="1" si="7"/>
        <v>2020-01-08</v>
      </c>
      <c r="X37" s="82"/>
      <c r="Y37" s="88">
        <v>80000</v>
      </c>
      <c r="Z37" s="88">
        <f t="shared" si="8"/>
        <v>13333.333333333328</v>
      </c>
      <c r="AA37" s="82">
        <v>0</v>
      </c>
      <c r="AB37" s="89" t="s">
        <v>89</v>
      </c>
      <c r="AC37" s="88">
        <f t="shared" si="9"/>
        <v>80000</v>
      </c>
      <c r="AD37" s="90">
        <v>0</v>
      </c>
      <c r="AE37" s="81">
        <f t="shared" si="32"/>
        <v>531110033</v>
      </c>
      <c r="AF37" s="91">
        <f t="shared" si="10"/>
        <v>66666.666666666672</v>
      </c>
      <c r="AG37" s="92"/>
      <c r="AH37" s="91">
        <f t="shared" si="28"/>
        <v>66666.666666666672</v>
      </c>
      <c r="AI37" s="93">
        <f t="shared" si="11"/>
        <v>80000</v>
      </c>
      <c r="AJ37" s="83" t="str">
        <f t="shared" si="12"/>
        <v>2020-01-31</v>
      </c>
      <c r="AK37" s="94" t="str">
        <f t="shared" si="13"/>
        <v>888531110033</v>
      </c>
      <c r="AL37" s="90" t="str">
        <f t="shared" si="14"/>
        <v>1110000081</v>
      </c>
      <c r="AM37" s="95"/>
      <c r="AN37" s="95"/>
      <c r="AO37" s="90" t="s">
        <v>89</v>
      </c>
      <c r="AP37" s="90" t="s">
        <v>89</v>
      </c>
      <c r="AQ37" s="90"/>
      <c r="AR37" s="90"/>
      <c r="AS37" s="96" t="str">
        <f t="shared" si="15"/>
        <v>888531110033</v>
      </c>
      <c r="AT37" s="94" t="str">
        <f t="shared" si="16"/>
        <v>5531110033</v>
      </c>
      <c r="AU37" s="87" t="str">
        <f t="shared" si="17"/>
        <v>9931110033</v>
      </c>
      <c r="AV37" s="87">
        <f t="shared" si="18"/>
        <v>37</v>
      </c>
      <c r="AW37" s="87" t="str">
        <f t="shared" si="19"/>
        <v>7731110033</v>
      </c>
      <c r="AX37" s="87" t="str">
        <f t="shared" si="29"/>
        <v>77531110033</v>
      </c>
      <c r="AY37" s="87">
        <v>0</v>
      </c>
      <c r="AZ37" s="87">
        <v>0</v>
      </c>
      <c r="BA37" s="83" t="str">
        <f t="shared" si="20"/>
        <v>2020-01-01</v>
      </c>
      <c r="BB37" s="83" t="str">
        <f t="shared" si="21"/>
        <v>2020-01-31</v>
      </c>
      <c r="BC37" s="97" t="s">
        <v>90</v>
      </c>
      <c r="BD37" s="98" t="str">
        <f>"d"&amp;J37</f>
        <v>d31110033</v>
      </c>
      <c r="BE37" s="98"/>
      <c r="BF37" s="98"/>
      <c r="BG37" s="98"/>
      <c r="BH37" s="87"/>
      <c r="BI37" s="87"/>
      <c r="BJ37" s="87"/>
      <c r="BK37" s="87"/>
      <c r="BL37" s="87"/>
      <c r="BM37" s="87"/>
      <c r="BN37" s="87"/>
      <c r="BO37" s="338"/>
      <c r="BP37" s="326"/>
      <c r="BQ37" s="84"/>
      <c r="BR37" s="101"/>
      <c r="BS37" s="99"/>
      <c r="BU37" s="357" t="str">
        <f t="shared" ca="1" si="22"/>
        <v>insert into x_t_invoice (TMP_ID,ID,DT, CLIENT_ID,EXTERNAL_ID,CONTRACT_ID,TOTAL_SUM,CURRENCY,DISCOUNT_TYPE,COMMISSION_TYPE,TYPE,LOYAL_CLIENTS,NDS,NDS_PCT,PERSON_ID) values (s_x_t_invoice.NEXTVAL, 31110033, date'2020-01-01',2111000008,'Б-31110033-1',111000008,80000,'RUR',37,37,'y_invoice',0,1,20, 77531110033);insert into x_t_person (TMP_ID,ID) values (s_x_t_person.NEXTVAL, 77531110033);insert into x_t_act_internal(TMP_ID,ID,DT,CLIENT_ID,INVOICE_ID,HIDDEN,AMOUNT,EXTERNAL_ID,PAYMENT_TERM_DT,IS_LOYAL,TYPE) values (s_x_t_act_internal.NEXTVAL, 4311100331,date'2020-01-08',2111000008, 31110033    ,4,  80000  ,'43111003311',null, 0,'generic');insert into x_t_act_trans(TMP_ID, ACT_ID, CONSUME_ID, AMOUNT, AMOUNT_NDS, AMOUNT_NSP, NETTING, COMMISSION_TYPE) values (s_x_t_act_trans.NEXTVAL, 4311100331,  5531110033, 80000, 13333.3333333333,  0,null, 37);insert into x_t_consume (TMP_ID, ID, PARENT_ORDER_ID) values (s_x_t_consume.NEXTVAL, 5531110033,  9931110033);insert into x_t_order(TMP_ID, ID, SERVICE_ID, SERVICE_ORDER_ID, CLIENT_ID) values (s_x_t_order.NEXTVAL, 9931110033,  37,  7731110033,  531110033 );insert into x_mv_oebs_receipts_2(TMP_ID, INVOICE_EID, SUM, DT, DOC_DATE, COMISS_DATE, PAYMENT_NUMBER, SOURCE_TYPE) values (s_x_mv_oebs_receipts_2.NEXTVAL, 'Б-31110033-1', 80000, date'2020-01-31',date'2020-01-31', null, '888531110033' ,'PAYCASH');insert into x_yt_ar_direct_domain_stats (ID,IS_GRAY,DOMAIN,IS_BLACKLIST,SERVICE_ID,COST,BILLING_EXPORT_ID,FROM_DT,TILL_DT,SERVICE_ORDER_ID) values(s_x_yt_ar_direct_domain_stats.NEXTVAL, 0, 'd31110033', 0,37,3330000000,7731110033,  date'2020-01-01',to_date('2020-01-31'||' '||'23:59:59','YYYY-MM-DD HH24:MI:SS'),7731110033);</v>
      </c>
    </row>
    <row r="38" spans="1:73" s="67" customFormat="1" x14ac:dyDescent="0.35">
      <c r="A38" s="40">
        <v>9</v>
      </c>
      <c r="B38" s="41"/>
      <c r="C38" s="42" t="str">
        <f t="shared" si="0"/>
        <v>111000009</v>
      </c>
      <c r="D38" s="42" t="str">
        <f t="shared" si="1"/>
        <v>111000009/20</v>
      </c>
      <c r="E38" s="43" t="str">
        <f t="shared" si="23"/>
        <v>2020-01-01</v>
      </c>
      <c r="F38" s="43" t="str">
        <f t="shared" si="2"/>
        <v>2021-01-01</v>
      </c>
      <c r="G38" s="44" t="str">
        <f t="shared" si="3"/>
        <v>2111000009</v>
      </c>
      <c r="H38" s="45">
        <f t="shared" si="35"/>
        <v>1</v>
      </c>
      <c r="I38" s="46">
        <v>3</v>
      </c>
      <c r="J38" s="52">
        <f t="shared" si="31"/>
        <v>31110034</v>
      </c>
      <c r="K38" s="48" t="str">
        <f t="shared" si="25"/>
        <v>Б-31110034-1</v>
      </c>
      <c r="L38" s="49" t="str">
        <f t="shared" si="4"/>
        <v>2020-01-01</v>
      </c>
      <c r="M38" s="48" t="s">
        <v>87</v>
      </c>
      <c r="N38" s="50">
        <f t="shared" si="26"/>
        <v>80000</v>
      </c>
      <c r="O38" s="48" t="s">
        <v>88</v>
      </c>
      <c r="P38" s="46">
        <v>1</v>
      </c>
      <c r="Q38" s="48">
        <v>20</v>
      </c>
      <c r="R38" s="51">
        <f t="shared" si="36"/>
        <v>7</v>
      </c>
      <c r="S38" s="51">
        <v>7</v>
      </c>
      <c r="T38" s="52" t="str">
        <f t="shared" si="6"/>
        <v>4311100341</v>
      </c>
      <c r="U38" s="53" t="str">
        <f t="shared" si="27"/>
        <v>43111003411</v>
      </c>
      <c r="V38" s="48">
        <v>1</v>
      </c>
      <c r="W38" s="49" t="str">
        <f t="shared" ca="1" si="7"/>
        <v>2020-01-02</v>
      </c>
      <c r="X38" s="48"/>
      <c r="Y38" s="54">
        <v>80000</v>
      </c>
      <c r="Z38" s="54">
        <f t="shared" si="8"/>
        <v>13333.333333333328</v>
      </c>
      <c r="AA38" s="48">
        <v>0</v>
      </c>
      <c r="AB38" s="55" t="s">
        <v>89</v>
      </c>
      <c r="AC38" s="54">
        <f t="shared" si="9"/>
        <v>80000</v>
      </c>
      <c r="AD38" s="56">
        <v>0</v>
      </c>
      <c r="AE38" s="52">
        <f t="shared" si="32"/>
        <v>531110034</v>
      </c>
      <c r="AF38" s="58">
        <f t="shared" si="10"/>
        <v>66666.666666666672</v>
      </c>
      <c r="AG38" s="59"/>
      <c r="AH38" s="58">
        <f t="shared" si="28"/>
        <v>66666.666666666672</v>
      </c>
      <c r="AI38" s="60">
        <f t="shared" si="11"/>
        <v>80000</v>
      </c>
      <c r="AJ38" s="49" t="str">
        <f t="shared" si="12"/>
        <v>2020-01-31</v>
      </c>
      <c r="AK38" s="61" t="str">
        <f t="shared" si="13"/>
        <v>888531110034</v>
      </c>
      <c r="AL38" s="56" t="str">
        <f t="shared" si="14"/>
        <v>1110000091</v>
      </c>
      <c r="AM38" s="62"/>
      <c r="AN38" s="62"/>
      <c r="AO38" s="56" t="s">
        <v>89</v>
      </c>
      <c r="AP38" s="56" t="s">
        <v>89</v>
      </c>
      <c r="AQ38" s="56"/>
      <c r="AR38" s="56"/>
      <c r="AS38" s="63" t="str">
        <f t="shared" si="15"/>
        <v>888531110034</v>
      </c>
      <c r="AT38" s="61" t="str">
        <f t="shared" si="16"/>
        <v>5531110034</v>
      </c>
      <c r="AU38" s="53" t="str">
        <f t="shared" si="17"/>
        <v>9931110034</v>
      </c>
      <c r="AV38" s="53">
        <f t="shared" si="18"/>
        <v>7</v>
      </c>
      <c r="AW38" s="53" t="str">
        <f t="shared" si="19"/>
        <v>7731110034</v>
      </c>
      <c r="AX38" s="53" t="str">
        <f t="shared" si="29"/>
        <v>77531110034</v>
      </c>
      <c r="AY38" s="53">
        <v>0</v>
      </c>
      <c r="AZ38" s="53">
        <v>0</v>
      </c>
      <c r="BA38" s="49" t="str">
        <f t="shared" si="20"/>
        <v>2020-01-01</v>
      </c>
      <c r="BB38" s="49" t="str">
        <f t="shared" si="21"/>
        <v>2020-01-31</v>
      </c>
      <c r="BC38" s="64" t="s">
        <v>90</v>
      </c>
      <c r="BD38" s="65" t="str">
        <f>"a"&amp;J38</f>
        <v>a31110034</v>
      </c>
      <c r="BE38" s="61"/>
      <c r="BF38" s="61"/>
      <c r="BG38" s="55"/>
      <c r="BH38" s="53"/>
      <c r="BI38" s="53"/>
      <c r="BJ38" s="53"/>
      <c r="BK38" s="53"/>
      <c r="BL38" s="53"/>
      <c r="BM38" s="53"/>
      <c r="BN38" s="53"/>
      <c r="BO38" s="336" t="s">
        <v>108</v>
      </c>
      <c r="BP38" s="325"/>
      <c r="BQ38" s="50"/>
      <c r="BR38" s="68"/>
      <c r="BS38" s="68"/>
      <c r="BU38" s="357" t="str">
        <f t="shared" ca="1" si="22"/>
        <v>insert into x_t_contract2(TMP_ID,ID,EXTERNAL_ID,CLIENT_ID) values(s_x_t_contract2.NEXTVAL, 111000009, '111000009/20',2111000009);insert into x_t_contract_collateral(TMP_ID,ID,CONTRACT2_ID,DT,IS_SIGNED) values(s_x_t_contract_collateral.NEXTVAL, 1110000091, 111000009, date'2020-01-01', date'2020-01-01');insert into x_mv_contract_signed_attr (TMP_ID,CONTRACT_ID,COLLATERAL_ID,CODE,VALUE_DT) values (s_x_mv_contract_signed_attr.NEXTVAL, 111000009, 1110000091,'FINISH_DT' ,date'2021-01-01');insert into x_mv_contract_signed_attr_hist(TMP_ID,VALUE_NUM,UPDATE_DT,CONTRACT2_ID,CODE,CL_DT,STAMP,DT) values(s_x_mv_contract_signed_attr_hist.NEXTVAL, 1, date'2020-01-01', 111000009,'FIRM',date'2020-01-01',888531110034,date'2020-01-01');insert into x_mv_contract_signed_attr_hist(TMP_ID,VALUE_NUM,UPDATE_DT,CONTRACT2_ID,CODE,CL_DT,STAMP,DT) values(s_x_mv_contract_signed_attr_hist.NEXTVAL, 1, date'2020-01-01', 111000009,'WHOLESALE_AGENT_PREMIUM_AWARDS_SCALE_TYPE',date'2020-01-01',888531110034,date'2020-01-01');insert into x_mv_contract_signed_attr_hist(TMP_ID,VALUE_NUM,UPDATE_DT,CONTRACT2_ID,CODE,CL_DT,STAMP,DT) values(s_x_mv_contract_signed_attr_hist.NEXTVAL, 3, date'2020-01-01', 111000009,'PAYMENT_TYPE',date'2020-01-01',888531110034,date'2020-01-01');insert into x_t_invoice (TMP_ID,ID,DT, CLIENT_ID,EXTERNAL_ID,CONTRACT_ID,TOTAL_SUM,CURRENCY,DISCOUNT_TYPE,COMMISSION_TYPE,TYPE,LOYAL_CLIENTS,NDS,NDS_PCT,PERSON_ID) values (s_x_t_invoice.NEXTVAL, 31110034, date'2020-01-01',2111000009,'Б-31110034-1',111000009,80000,'RUR',7,7,'y_invoice',0,1,20, 77531110034);insert into x_t_person (TMP_ID,ID) values (s_x_t_person.NEXTVAL, 77531110034);insert into x_t_act_internal(TMP_ID,ID,DT,CLIENT_ID,INVOICE_ID,HIDDEN,AMOUNT,EXTERNAL_ID,PAYMENT_TERM_DT,IS_LOYAL,TYPE) values (s_x_t_act_internal.NEXTVAL, 4311100341,date'2020-01-02',2111000009, 31110034    ,1,  80000  ,'43111003411',null, 0,'generic');insert into x_t_act_trans(TMP_ID, ACT_ID, CONSUME_ID, AMOUNT, AMOUNT_NDS, AMOUNT_NSP, NETTING, COMMISSION_TYPE) values (s_x_t_act_trans.NEXTVAL, 4311100341,  5531110034, 80000, 13333.3333333333,  0,null, 7);insert into x_t_consume (TMP_ID, ID, PARENT_ORDER_ID) values (s_x_t_consume.NEXTVAL, 5531110034,  9931110034);insert into x_t_order(TMP_ID, ID, SERVICE_ID, SERVICE_ORDER_ID, CLIENT_ID) values (s_x_t_order.NEXTVAL, 9931110034,  7,  7731110034,  531110034 );insert into x_mv_oebs_receipts_2(TMP_ID, INVOICE_EID, SUM, DT, DOC_DATE, COMISS_DATE, PAYMENT_NUMBER, SOURCE_TYPE) values (s_x_mv_oebs_receipts_2.NEXTVAL, 'Б-31110034-1', 80000, date'2020-01-31',date'2020-01-31', null, '888531110034' ,'PAYCASH');insert into x_yt_ar_direct_domain_stats (ID,IS_GRAY,DOMAIN,IS_BLACKLIST,SERVICE_ID,COST,BILLING_EXPORT_ID,FROM_DT,TILL_DT,SERVICE_ORDER_ID) values(s_x_yt_ar_direct_domain_stats.NEXTVAL, 0, 'a31110034', 0,7,3330000000,7731110034,  date'2020-01-01',to_date('2020-01-31'||' '||'23:59:59','YYYY-MM-DD HH24:MI:SS'),7731110034);</v>
      </c>
    </row>
    <row r="39" spans="1:73" s="67" customFormat="1" x14ac:dyDescent="0.35">
      <c r="A39" s="40">
        <v>9</v>
      </c>
      <c r="B39" s="41"/>
      <c r="C39" s="42" t="str">
        <f t="shared" si="0"/>
        <v>111000009</v>
      </c>
      <c r="D39" s="42" t="str">
        <f t="shared" si="1"/>
        <v>111000009/20</v>
      </c>
      <c r="E39" s="43" t="str">
        <f t="shared" si="23"/>
        <v>2020-01-01</v>
      </c>
      <c r="F39" s="43" t="str">
        <f t="shared" si="2"/>
        <v>2021-01-01</v>
      </c>
      <c r="G39" s="44" t="str">
        <f t="shared" si="3"/>
        <v>2111000009</v>
      </c>
      <c r="H39" s="45">
        <f t="shared" si="35"/>
        <v>1</v>
      </c>
      <c r="I39" s="46">
        <v>3</v>
      </c>
      <c r="J39" s="52">
        <f t="shared" si="31"/>
        <v>31110035</v>
      </c>
      <c r="K39" s="48" t="str">
        <f t="shared" si="25"/>
        <v>Б-31110035-1</v>
      </c>
      <c r="L39" s="49" t="str">
        <f t="shared" si="4"/>
        <v>2020-01-01</v>
      </c>
      <c r="M39" s="48" t="s">
        <v>87</v>
      </c>
      <c r="N39" s="50">
        <f t="shared" si="26"/>
        <v>80000</v>
      </c>
      <c r="O39" s="48" t="s">
        <v>88</v>
      </c>
      <c r="P39" s="46">
        <v>1</v>
      </c>
      <c r="Q39" s="48">
        <v>20</v>
      </c>
      <c r="R39" s="70">
        <f t="shared" si="36"/>
        <v>1</v>
      </c>
      <c r="S39" s="70">
        <v>1</v>
      </c>
      <c r="T39" s="52" t="str">
        <f t="shared" si="6"/>
        <v>4311100351</v>
      </c>
      <c r="U39" s="53" t="str">
        <f t="shared" si="27"/>
        <v>43111003511</v>
      </c>
      <c r="V39" s="48">
        <v>1</v>
      </c>
      <c r="W39" s="49" t="str">
        <f t="shared" ca="1" si="7"/>
        <v>2020-01-06</v>
      </c>
      <c r="X39" s="48"/>
      <c r="Y39" s="54">
        <v>80000</v>
      </c>
      <c r="Z39" s="54">
        <f t="shared" si="8"/>
        <v>13333.333333333328</v>
      </c>
      <c r="AA39" s="48">
        <v>0</v>
      </c>
      <c r="AB39" s="55" t="s">
        <v>89</v>
      </c>
      <c r="AC39" s="54">
        <f t="shared" si="9"/>
        <v>80000</v>
      </c>
      <c r="AD39" s="104">
        <v>1</v>
      </c>
      <c r="AE39" s="52">
        <f t="shared" si="32"/>
        <v>531110035</v>
      </c>
      <c r="AF39" s="58">
        <f t="shared" si="10"/>
        <v>66666.666666666672</v>
      </c>
      <c r="AG39" s="71">
        <f>SUM(AF38:AF40)</f>
        <v>200000</v>
      </c>
      <c r="AH39" s="58">
        <f t="shared" si="28"/>
        <v>66666.666666666672</v>
      </c>
      <c r="AI39" s="60">
        <f t="shared" si="11"/>
        <v>80000</v>
      </c>
      <c r="AJ39" s="49" t="str">
        <f t="shared" si="12"/>
        <v>2020-01-31</v>
      </c>
      <c r="AK39" s="61" t="str">
        <f t="shared" si="13"/>
        <v>888531110035</v>
      </c>
      <c r="AL39" s="56" t="str">
        <f t="shared" si="14"/>
        <v>1110000091</v>
      </c>
      <c r="AM39" s="62"/>
      <c r="AN39" s="62"/>
      <c r="AO39" s="56" t="s">
        <v>89</v>
      </c>
      <c r="AP39" s="56" t="s">
        <v>89</v>
      </c>
      <c r="AQ39" s="56"/>
      <c r="AR39" s="56"/>
      <c r="AS39" s="63" t="str">
        <f t="shared" si="15"/>
        <v>888531110035</v>
      </c>
      <c r="AT39" s="61" t="str">
        <f t="shared" si="16"/>
        <v>5531110035</v>
      </c>
      <c r="AU39" s="53" t="str">
        <f t="shared" si="17"/>
        <v>9931110035</v>
      </c>
      <c r="AV39" s="53">
        <f t="shared" si="18"/>
        <v>1</v>
      </c>
      <c r="AW39" s="53" t="str">
        <f t="shared" si="19"/>
        <v>7731110035</v>
      </c>
      <c r="AX39" s="53" t="str">
        <f t="shared" si="29"/>
        <v>77531110035</v>
      </c>
      <c r="AY39" s="53">
        <v>0</v>
      </c>
      <c r="AZ39" s="53">
        <v>0</v>
      </c>
      <c r="BA39" s="49" t="str">
        <f t="shared" si="20"/>
        <v>2020-01-01</v>
      </c>
      <c r="BB39" s="49" t="str">
        <f t="shared" si="21"/>
        <v>2020-01-31</v>
      </c>
      <c r="BC39" s="64" t="s">
        <v>90</v>
      </c>
      <c r="BD39" s="65" t="str">
        <f>"a"&amp;J39</f>
        <v>a31110035</v>
      </c>
      <c r="BE39" s="61"/>
      <c r="BF39" s="61"/>
      <c r="BG39" s="55"/>
      <c r="BH39" s="53"/>
      <c r="BI39" s="53"/>
      <c r="BJ39" s="53"/>
      <c r="BK39" s="53"/>
      <c r="BL39" s="53"/>
      <c r="BM39" s="53"/>
      <c r="BN39" s="53"/>
      <c r="BO39" s="336" t="s">
        <v>109</v>
      </c>
      <c r="BP39" s="325"/>
      <c r="BQ39" s="50"/>
      <c r="BR39" s="68"/>
      <c r="BS39" s="68">
        <v>0</v>
      </c>
      <c r="BU39" s="357" t="str">
        <f t="shared" ca="1" si="22"/>
        <v>insert into x_t_invoice (TMP_ID,ID,DT, CLIENT_ID,EXTERNAL_ID,CONTRACT_ID,TOTAL_SUM,CURRENCY,DISCOUNT_TYPE,COMMISSION_TYPE,TYPE,LOYAL_CLIENTS,NDS,NDS_PCT,PERSON_ID) values (s_x_t_invoice.NEXTVAL, 31110035, date'2020-01-01',2111000009,'Б-31110035-1',111000009,80000,'RUR',1,1,'y_invoice',1,1,20, 77531110035);insert into x_t_person (TMP_ID,ID) values (s_x_t_person.NEXTVAL, 77531110035);insert into x_t_act_internal(TMP_ID,ID,DT,CLIENT_ID,INVOICE_ID,HIDDEN,AMOUNT,EXTERNAL_ID,PAYMENT_TERM_DT,IS_LOYAL,TYPE) values (s_x_t_act_internal.NEXTVAL, 4311100351,date'2020-01-06',2111000009, 31110035    ,1,  80000  ,'43111003511',null, 1,'generic');insert into x_t_act_trans(TMP_ID, ACT_ID, CONSUME_ID, AMOUNT, AMOUNT_NDS, AMOUNT_NSP, NETTING, COMMISSION_TYPE) values (s_x_t_act_trans.NEXTVAL, 4311100351,  5531110035, 80000, 13333.3333333333,  0,null, 1);insert into x_t_consume (TMP_ID, ID, PARENT_ORDER_ID) values (s_x_t_consume.NEXTVAL, 5531110035,  9931110035);insert into x_t_order(TMP_ID, ID, SERVICE_ID, SERVICE_ORDER_ID, CLIENT_ID) values (s_x_t_order.NEXTVAL, 9931110035,  1,  7731110035,  531110035 );insert into x_mv_oebs_receipts_2(TMP_ID, INVOICE_EID, SUM, DT, DOC_DATE, COMISS_DATE, PAYMENT_NUMBER, SOURCE_TYPE) values (s_x_mv_oebs_receipts_2.NEXTVAL, 'Б-31110035-1', 80000, date'2020-01-31',date'2020-01-31', null, '888531110035' ,'PAYCASH');insert into x_yt_ar_direct_domain_stats (ID,IS_GRAY,DOMAIN,IS_BLACKLIST,SERVICE_ID,COST,BILLING_EXPORT_ID,FROM_DT,TILL_DT,SERVICE_ORDER_ID) values(s_x_yt_ar_direct_domain_stats.NEXTVAL, 0, 'a31110035', 0,1,3330000000,7731110035,  date'2020-01-01',to_date('2020-01-31'||' '||'23:59:59','YYYY-MM-DD HH24:MI:SS'),7731110035);</v>
      </c>
    </row>
    <row r="40" spans="1:73" s="100" customFormat="1" ht="15" customHeight="1" thickBot="1" x14ac:dyDescent="0.4">
      <c r="A40" s="74">
        <v>9</v>
      </c>
      <c r="B40" s="75"/>
      <c r="C40" s="76" t="str">
        <f t="shared" si="0"/>
        <v>111000009</v>
      </c>
      <c r="D40" s="76" t="str">
        <f t="shared" si="1"/>
        <v>111000009/20</v>
      </c>
      <c r="E40" s="77" t="str">
        <f t="shared" si="23"/>
        <v>2020-01-01</v>
      </c>
      <c r="F40" s="77" t="str">
        <f t="shared" si="2"/>
        <v>2021-01-01</v>
      </c>
      <c r="G40" s="78" t="str">
        <f t="shared" si="3"/>
        <v>2111000009</v>
      </c>
      <c r="H40" s="79">
        <f t="shared" si="35"/>
        <v>1</v>
      </c>
      <c r="I40" s="80">
        <v>3</v>
      </c>
      <c r="J40" s="81">
        <f t="shared" si="31"/>
        <v>31110036</v>
      </c>
      <c r="K40" s="82" t="str">
        <f t="shared" si="25"/>
        <v>Б-31110036-1</v>
      </c>
      <c r="L40" s="83" t="str">
        <f t="shared" si="4"/>
        <v>2020-01-01</v>
      </c>
      <c r="M40" s="82" t="s">
        <v>87</v>
      </c>
      <c r="N40" s="84">
        <f t="shared" si="26"/>
        <v>80000</v>
      </c>
      <c r="O40" s="82" t="s">
        <v>88</v>
      </c>
      <c r="P40" s="80">
        <v>1</v>
      </c>
      <c r="Q40" s="82">
        <v>20</v>
      </c>
      <c r="R40" s="86">
        <f t="shared" si="36"/>
        <v>37</v>
      </c>
      <c r="S40" s="86">
        <v>37</v>
      </c>
      <c r="T40" s="81" t="str">
        <f t="shared" si="6"/>
        <v>4311100361</v>
      </c>
      <c r="U40" s="87" t="str">
        <f t="shared" si="27"/>
        <v>43111003611</v>
      </c>
      <c r="V40" s="82">
        <v>1</v>
      </c>
      <c r="W40" s="83" t="str">
        <f t="shared" ca="1" si="7"/>
        <v>2020-01-02</v>
      </c>
      <c r="X40" s="82"/>
      <c r="Y40" s="88">
        <v>80000</v>
      </c>
      <c r="Z40" s="88">
        <f t="shared" si="8"/>
        <v>13333.333333333328</v>
      </c>
      <c r="AA40" s="82">
        <v>0</v>
      </c>
      <c r="AB40" s="89" t="s">
        <v>89</v>
      </c>
      <c r="AC40" s="88">
        <f t="shared" si="9"/>
        <v>80000</v>
      </c>
      <c r="AD40" s="90">
        <v>0</v>
      </c>
      <c r="AE40" s="81">
        <f t="shared" si="32"/>
        <v>531110036</v>
      </c>
      <c r="AF40" s="91">
        <f t="shared" si="10"/>
        <v>66666.666666666672</v>
      </c>
      <c r="AG40" s="92"/>
      <c r="AH40" s="91">
        <f t="shared" si="28"/>
        <v>66666.666666666672</v>
      </c>
      <c r="AI40" s="93">
        <f t="shared" si="11"/>
        <v>80000</v>
      </c>
      <c r="AJ40" s="83" t="str">
        <f t="shared" si="12"/>
        <v>2020-01-31</v>
      </c>
      <c r="AK40" s="94" t="str">
        <f t="shared" si="13"/>
        <v>888531110036</v>
      </c>
      <c r="AL40" s="90" t="str">
        <f t="shared" si="14"/>
        <v>1110000091</v>
      </c>
      <c r="AM40" s="95"/>
      <c r="AN40" s="95"/>
      <c r="AO40" s="90" t="s">
        <v>89</v>
      </c>
      <c r="AP40" s="90" t="s">
        <v>89</v>
      </c>
      <c r="AQ40" s="90"/>
      <c r="AR40" s="90"/>
      <c r="AS40" s="96" t="str">
        <f t="shared" si="15"/>
        <v>888531110036</v>
      </c>
      <c r="AT40" s="94" t="str">
        <f t="shared" si="16"/>
        <v>5531110036</v>
      </c>
      <c r="AU40" s="87" t="str">
        <f t="shared" si="17"/>
        <v>9931110036</v>
      </c>
      <c r="AV40" s="87">
        <f t="shared" si="18"/>
        <v>37</v>
      </c>
      <c r="AW40" s="87" t="str">
        <f t="shared" si="19"/>
        <v>7731110036</v>
      </c>
      <c r="AX40" s="87" t="str">
        <f t="shared" si="29"/>
        <v>77531110036</v>
      </c>
      <c r="AY40" s="87">
        <v>0</v>
      </c>
      <c r="AZ40" s="87">
        <v>0</v>
      </c>
      <c r="BA40" s="83" t="str">
        <f t="shared" si="20"/>
        <v>2020-01-01</v>
      </c>
      <c r="BB40" s="83" t="str">
        <f t="shared" si="21"/>
        <v>2020-01-31</v>
      </c>
      <c r="BC40" s="97" t="s">
        <v>90</v>
      </c>
      <c r="BD40" s="98" t="str">
        <f>"d"&amp;J40</f>
        <v>d31110036</v>
      </c>
      <c r="BE40" s="98"/>
      <c r="BF40" s="98"/>
      <c r="BG40" s="98"/>
      <c r="BH40" s="87"/>
      <c r="BI40" s="87"/>
      <c r="BJ40" s="87"/>
      <c r="BK40" s="87"/>
      <c r="BL40" s="87"/>
      <c r="BM40" s="87"/>
      <c r="BN40" s="87"/>
      <c r="BO40" s="338"/>
      <c r="BP40" s="326"/>
      <c r="BQ40" s="84"/>
      <c r="BR40" s="101"/>
      <c r="BS40" s="99"/>
      <c r="BU40" s="357" t="str">
        <f t="shared" ca="1" si="22"/>
        <v>insert into x_t_invoice (TMP_ID,ID,DT, CLIENT_ID,EXTERNAL_ID,CONTRACT_ID,TOTAL_SUM,CURRENCY,DISCOUNT_TYPE,COMMISSION_TYPE,TYPE,LOYAL_CLIENTS,NDS,NDS_PCT,PERSON_ID) values (s_x_t_invoice.NEXTVAL, 31110036, date'2020-01-01',2111000009,'Б-31110036-1',111000009,80000,'RUR',37,37,'y_invoice',0,1,20, 77531110036);insert into x_t_person (TMP_ID,ID) values (s_x_t_person.NEXTVAL, 77531110036);insert into x_t_act_internal(TMP_ID,ID,DT,CLIENT_ID,INVOICE_ID,HIDDEN,AMOUNT,EXTERNAL_ID,PAYMENT_TERM_DT,IS_LOYAL,TYPE) values (s_x_t_act_internal.NEXTVAL, 4311100361,date'2020-01-02',2111000009, 31110036    ,1,  80000  ,'43111003611',null, 0,'generic');insert into x_t_act_trans(TMP_ID, ACT_ID, CONSUME_ID, AMOUNT, AMOUNT_NDS, AMOUNT_NSP, NETTING, COMMISSION_TYPE) values (s_x_t_act_trans.NEXTVAL, 4311100361,  5531110036, 80000, 13333.3333333333,  0,null, 37);insert into x_t_consume (TMP_ID, ID, PARENT_ORDER_ID) values (s_x_t_consume.NEXTVAL, 5531110036,  9931110036);insert into x_t_order(TMP_ID, ID, SERVICE_ID, SERVICE_ORDER_ID, CLIENT_ID) values (s_x_t_order.NEXTVAL, 9931110036,  37,  7731110036,  531110036 );insert into x_mv_oebs_receipts_2(TMP_ID, INVOICE_EID, SUM, DT, DOC_DATE, COMISS_DATE, PAYMENT_NUMBER, SOURCE_TYPE) values (s_x_mv_oebs_receipts_2.NEXTVAL, 'Б-31110036-1', 80000, date'2020-01-31',date'2020-01-31', null, '888531110036' ,'PAYCASH');insert into x_yt_ar_direct_domain_stats (ID,IS_GRAY,DOMAIN,IS_BLACKLIST,SERVICE_ID,COST,BILLING_EXPORT_ID,FROM_DT,TILL_DT,SERVICE_ORDER_ID) values(s_x_yt_ar_direct_domain_stats.NEXTVAL, 0, 'd31110036', 0,37,3330000000,7731110036,  date'2020-01-01',to_date('2020-01-31'||' '||'23:59:59','YYYY-MM-DD HH24:MI:SS'),7731110036);</v>
      </c>
    </row>
    <row r="41" spans="1:73" s="67" customFormat="1" ht="15" thickBot="1" x14ac:dyDescent="0.4">
      <c r="A41" s="40">
        <v>10</v>
      </c>
      <c r="B41" s="41"/>
      <c r="C41" s="42" t="str">
        <f t="shared" si="0"/>
        <v>1110000010</v>
      </c>
      <c r="D41" s="42" t="str">
        <f t="shared" si="1"/>
        <v>1110000010/20</v>
      </c>
      <c r="E41" s="43" t="str">
        <f t="shared" si="23"/>
        <v>2020-01-01</v>
      </c>
      <c r="F41" s="43" t="str">
        <f t="shared" si="2"/>
        <v>2021-01-01</v>
      </c>
      <c r="G41" s="44" t="str">
        <f t="shared" si="3"/>
        <v>21110000010</v>
      </c>
      <c r="H41" s="45">
        <f t="shared" si="35"/>
        <v>1</v>
      </c>
      <c r="I41" s="46">
        <v>3</v>
      </c>
      <c r="J41" s="52">
        <f t="shared" si="31"/>
        <v>31110037</v>
      </c>
      <c r="K41" s="48" t="str">
        <f t="shared" si="25"/>
        <v>Б-31110037-1</v>
      </c>
      <c r="L41" s="49" t="str">
        <f t="shared" si="4"/>
        <v>2020-01-01</v>
      </c>
      <c r="M41" s="48" t="s">
        <v>87</v>
      </c>
      <c r="N41" s="50">
        <f t="shared" si="26"/>
        <v>79999</v>
      </c>
      <c r="O41" s="48" t="s">
        <v>88</v>
      </c>
      <c r="P41" s="46">
        <v>1</v>
      </c>
      <c r="Q41" s="48">
        <v>20</v>
      </c>
      <c r="R41" s="51">
        <f t="shared" si="36"/>
        <v>7</v>
      </c>
      <c r="S41" s="51">
        <v>7</v>
      </c>
      <c r="T41" s="52" t="str">
        <f t="shared" si="6"/>
        <v>4311100371</v>
      </c>
      <c r="U41" s="53" t="str">
        <f t="shared" si="27"/>
        <v>43111003711</v>
      </c>
      <c r="V41" s="48">
        <v>1</v>
      </c>
      <c r="W41" s="49" t="str">
        <f t="shared" ca="1" si="7"/>
        <v>2020-01-02</v>
      </c>
      <c r="X41" s="48"/>
      <c r="Y41" s="109">
        <v>79999</v>
      </c>
      <c r="Z41" s="54">
        <f t="shared" si="8"/>
        <v>13333.166666666657</v>
      </c>
      <c r="AA41" s="48">
        <v>0</v>
      </c>
      <c r="AB41" s="55" t="s">
        <v>89</v>
      </c>
      <c r="AC41" s="54">
        <f t="shared" si="9"/>
        <v>79999</v>
      </c>
      <c r="AD41" s="56">
        <v>0</v>
      </c>
      <c r="AE41" s="52">
        <f t="shared" si="32"/>
        <v>531110037</v>
      </c>
      <c r="AF41" s="58">
        <f t="shared" si="10"/>
        <v>66665.833333333343</v>
      </c>
      <c r="AG41" s="59"/>
      <c r="AH41" s="58">
        <f t="shared" si="28"/>
        <v>66665.833333333343</v>
      </c>
      <c r="AI41" s="60">
        <f t="shared" si="11"/>
        <v>79999</v>
      </c>
      <c r="AJ41" s="49" t="str">
        <f t="shared" si="12"/>
        <v>2020-01-31</v>
      </c>
      <c r="AK41" s="61" t="str">
        <f t="shared" si="13"/>
        <v>888531110037</v>
      </c>
      <c r="AL41" s="56" t="str">
        <f t="shared" si="14"/>
        <v>11100000101</v>
      </c>
      <c r="AM41" s="62"/>
      <c r="AN41" s="62"/>
      <c r="AO41" s="56" t="s">
        <v>89</v>
      </c>
      <c r="AP41" s="56" t="s">
        <v>89</v>
      </c>
      <c r="AQ41" s="56"/>
      <c r="AR41" s="56"/>
      <c r="AS41" s="63" t="str">
        <f t="shared" si="15"/>
        <v>888531110037</v>
      </c>
      <c r="AT41" s="61" t="str">
        <f t="shared" si="16"/>
        <v>5531110037</v>
      </c>
      <c r="AU41" s="53" t="str">
        <f t="shared" si="17"/>
        <v>9931110037</v>
      </c>
      <c r="AV41" s="53">
        <f t="shared" si="18"/>
        <v>7</v>
      </c>
      <c r="AW41" s="53" t="str">
        <f t="shared" si="19"/>
        <v>7731110037</v>
      </c>
      <c r="AX41" s="53" t="str">
        <f t="shared" si="29"/>
        <v>77531110037</v>
      </c>
      <c r="AY41" s="53">
        <v>0</v>
      </c>
      <c r="AZ41" s="53">
        <v>0</v>
      </c>
      <c r="BA41" s="49" t="str">
        <f t="shared" si="20"/>
        <v>2020-01-01</v>
      </c>
      <c r="BB41" s="49" t="str">
        <f t="shared" si="21"/>
        <v>2020-01-31</v>
      </c>
      <c r="BC41" s="64" t="s">
        <v>90</v>
      </c>
      <c r="BD41" s="65" t="str">
        <f>"a"&amp;J41</f>
        <v>a31110037</v>
      </c>
      <c r="BE41" s="61"/>
      <c r="BF41" s="61"/>
      <c r="BG41" s="55"/>
      <c r="BH41" s="87"/>
      <c r="BI41" s="87"/>
      <c r="BJ41" s="87"/>
      <c r="BK41" s="87"/>
      <c r="BL41" s="53"/>
      <c r="BM41" s="53"/>
      <c r="BN41" s="53"/>
      <c r="BO41" s="336" t="s">
        <v>110</v>
      </c>
      <c r="BP41" s="325"/>
      <c r="BQ41" s="50"/>
      <c r="BR41" s="68"/>
      <c r="BS41" s="68"/>
      <c r="BU41" s="357" t="str">
        <f t="shared" ca="1" si="22"/>
        <v>insert into x_t_contract2(TMP_ID,ID,EXTERNAL_ID,CLIENT_ID) values(s_x_t_contract2.NEXTVAL, 1110000010, '1110000010/20',21110000010);insert into x_t_contract_collateral(TMP_ID,ID,CONTRACT2_ID,DT,IS_SIGNED) values(s_x_t_contract_collateral.NEXTVAL, 11100000101, 1110000010, date'2020-01-01', date'2020-01-01');insert into x_mv_contract_signed_attr (TMP_ID,CONTRACT_ID,COLLATERAL_ID,CODE,VALUE_DT) values (s_x_mv_contract_signed_attr.NEXTVAL, 1110000010, 11100000101,'FINISH_DT' ,date'2021-01-01');insert into x_mv_contract_signed_attr_hist(TMP_ID,VALUE_NUM,UPDATE_DT,CONTRACT2_ID,CODE,CL_DT,STAMP,DT) values(s_x_mv_contract_signed_attr_hist.NEXTVAL, 1, date'2020-01-01', 1110000010,'FIRM',date'2020-01-01',888531110037,date'2020-01-01');insert into x_mv_contract_signed_attr_hist(TMP_ID,VALUE_NUM,UPDATE_DT,CONTRACT2_ID,CODE,CL_DT,STAMP,DT) values(s_x_mv_contract_signed_attr_hist.NEXTVAL, 1, date'2020-01-01', 1110000010,'WHOLESALE_AGENT_PREMIUM_AWARDS_SCALE_TYPE',date'2020-01-01',888531110037,date'2020-01-01');insert into x_mv_contract_signed_attr_hist(TMP_ID,VALUE_NUM,UPDATE_DT,CONTRACT2_ID,CODE,CL_DT,STAMP,DT) values(s_x_mv_contract_signed_attr_hist.NEXTVAL, 3, date'2020-01-01', 1110000010,'PAYMENT_TYPE',date'2020-01-01',888531110037,date'2020-01-01');insert into x_t_invoice (TMP_ID,ID,DT, CLIENT_ID,EXTERNAL_ID,CONTRACT_ID,TOTAL_SUM,CURRENCY,DISCOUNT_TYPE,COMMISSION_TYPE,TYPE,LOYAL_CLIENTS,NDS,NDS_PCT,PERSON_ID) values (s_x_t_invoice.NEXTVAL, 31110037, date'2020-01-01',21110000010,'Б-31110037-1',1110000010,79999,'RUR',7,7,'y_invoice',0,1,20, 77531110037);insert into x_t_person (TMP_ID,ID) values (s_x_t_person.NEXTVAL, 77531110037);insert into x_t_act_internal(TMP_ID,ID,DT,CLIENT_ID,INVOICE_ID,HIDDEN,AMOUNT,EXTERNAL_ID,PAYMENT_TERM_DT,IS_LOYAL,TYPE) values (s_x_t_act_internal.NEXTVAL, 4311100371,date'2020-01-02',21110000010, 31110037    ,1,  79999  ,'43111003711',null, 0,'generic');insert into x_t_act_trans(TMP_ID, ACT_ID, CONSUME_ID, AMOUNT, AMOUNT_NDS, AMOUNT_NSP, NETTING, COMMISSION_TYPE) values (s_x_t_act_trans.NEXTVAL, 4311100371,  5531110037, 79999, 13333.1666666667,  0,null, 7);insert into x_t_consume (TMP_ID, ID, PARENT_ORDER_ID) values (s_x_t_consume.NEXTVAL, 5531110037,  9931110037);insert into x_t_order(TMP_ID, ID, SERVICE_ID, SERVICE_ORDER_ID, CLIENT_ID) values (s_x_t_order.NEXTVAL, 9931110037,  7,  7731110037,  531110037 );insert into x_mv_oebs_receipts_2(TMP_ID, INVOICE_EID, SUM, DT, DOC_DATE, COMISS_DATE, PAYMENT_NUMBER, SOURCE_TYPE) values (s_x_mv_oebs_receipts_2.NEXTVAL, 'Б-31110037-1', 79999, date'2020-01-31',date'2020-01-31', null, '888531110037' ,'PAYCASH');insert into x_yt_ar_direct_domain_stats (ID,IS_GRAY,DOMAIN,IS_BLACKLIST,SERVICE_ID,COST,BILLING_EXPORT_ID,FROM_DT,TILL_DT,SERVICE_ORDER_ID) values(s_x_yt_ar_direct_domain_stats.NEXTVAL, 0, 'a31110037', 0,7,3330000000,7731110037,  date'2020-01-01',to_date('2020-01-31'||' '||'23:59:59','YYYY-MM-DD HH24:MI:SS'),7731110037);</v>
      </c>
    </row>
    <row r="42" spans="1:73" s="67" customFormat="1" x14ac:dyDescent="0.35">
      <c r="A42" s="40">
        <v>10</v>
      </c>
      <c r="B42" s="41"/>
      <c r="C42" s="42" t="str">
        <f t="shared" si="0"/>
        <v>1110000010</v>
      </c>
      <c r="D42" s="42" t="str">
        <f t="shared" si="1"/>
        <v>1110000010/20</v>
      </c>
      <c r="E42" s="43" t="str">
        <f t="shared" si="23"/>
        <v>2020-01-01</v>
      </c>
      <c r="F42" s="43" t="str">
        <f t="shared" si="2"/>
        <v>2021-01-01</v>
      </c>
      <c r="G42" s="44" t="str">
        <f t="shared" si="3"/>
        <v>21110000010</v>
      </c>
      <c r="H42" s="45">
        <f t="shared" si="35"/>
        <v>1</v>
      </c>
      <c r="I42" s="46">
        <v>3</v>
      </c>
      <c r="J42" s="52">
        <f t="shared" si="31"/>
        <v>31110038</v>
      </c>
      <c r="K42" s="48" t="str">
        <f t="shared" si="25"/>
        <v>Б-31110038-1</v>
      </c>
      <c r="L42" s="49" t="str">
        <f t="shared" si="4"/>
        <v>2020-01-01</v>
      </c>
      <c r="M42" s="48" t="s">
        <v>87</v>
      </c>
      <c r="N42" s="50">
        <f t="shared" si="26"/>
        <v>80000</v>
      </c>
      <c r="O42" s="48" t="s">
        <v>88</v>
      </c>
      <c r="P42" s="46">
        <v>1</v>
      </c>
      <c r="Q42" s="48">
        <v>20</v>
      </c>
      <c r="R42" s="70">
        <f t="shared" si="36"/>
        <v>1</v>
      </c>
      <c r="S42" s="70">
        <v>1</v>
      </c>
      <c r="T42" s="52" t="str">
        <f t="shared" si="6"/>
        <v>4311100381</v>
      </c>
      <c r="U42" s="53" t="str">
        <f t="shared" si="27"/>
        <v>43111003811</v>
      </c>
      <c r="V42" s="48">
        <v>1</v>
      </c>
      <c r="W42" s="49" t="str">
        <f t="shared" ca="1" si="7"/>
        <v>2020-01-03</v>
      </c>
      <c r="X42" s="48"/>
      <c r="Y42" s="54">
        <v>80000</v>
      </c>
      <c r="Z42" s="54">
        <f t="shared" si="8"/>
        <v>13333.333333333328</v>
      </c>
      <c r="AA42" s="48">
        <v>0</v>
      </c>
      <c r="AB42" s="55" t="s">
        <v>89</v>
      </c>
      <c r="AC42" s="54">
        <f t="shared" si="9"/>
        <v>80000</v>
      </c>
      <c r="AD42" s="56">
        <v>0</v>
      </c>
      <c r="AE42" s="52">
        <f t="shared" si="32"/>
        <v>531110038</v>
      </c>
      <c r="AF42" s="58">
        <f t="shared" si="10"/>
        <v>66666.666666666672</v>
      </c>
      <c r="AG42" s="110">
        <f>SUM(AF41:AF43)</f>
        <v>199999.16666666669</v>
      </c>
      <c r="AH42" s="58">
        <f t="shared" si="28"/>
        <v>66666.666666666672</v>
      </c>
      <c r="AI42" s="60">
        <f t="shared" si="11"/>
        <v>80000</v>
      </c>
      <c r="AJ42" s="49" t="str">
        <f t="shared" si="12"/>
        <v>2020-01-31</v>
      </c>
      <c r="AK42" s="61" t="str">
        <f t="shared" si="13"/>
        <v>888531110038</v>
      </c>
      <c r="AL42" s="56" t="str">
        <f t="shared" si="14"/>
        <v>11100000101</v>
      </c>
      <c r="AM42" s="62"/>
      <c r="AN42" s="62"/>
      <c r="AO42" s="56" t="s">
        <v>89</v>
      </c>
      <c r="AP42" s="56" t="s">
        <v>89</v>
      </c>
      <c r="AQ42" s="56"/>
      <c r="AR42" s="56"/>
      <c r="AS42" s="63" t="str">
        <f t="shared" si="15"/>
        <v>888531110038</v>
      </c>
      <c r="AT42" s="61" t="str">
        <f t="shared" si="16"/>
        <v>5531110038</v>
      </c>
      <c r="AU42" s="53" t="str">
        <f t="shared" si="17"/>
        <v>9931110038</v>
      </c>
      <c r="AV42" s="53">
        <f t="shared" si="18"/>
        <v>1</v>
      </c>
      <c r="AW42" s="53" t="str">
        <f t="shared" si="19"/>
        <v>7731110038</v>
      </c>
      <c r="AX42" s="53" t="str">
        <f t="shared" si="29"/>
        <v>77531110038</v>
      </c>
      <c r="AY42" s="53">
        <v>0</v>
      </c>
      <c r="AZ42" s="53">
        <v>0</v>
      </c>
      <c r="BA42" s="49" t="str">
        <f t="shared" si="20"/>
        <v>2020-01-01</v>
      </c>
      <c r="BB42" s="49" t="str">
        <f t="shared" si="21"/>
        <v>2020-01-31</v>
      </c>
      <c r="BC42" s="64" t="s">
        <v>90</v>
      </c>
      <c r="BD42" s="65" t="str">
        <f>"a"&amp;J42</f>
        <v>a31110038</v>
      </c>
      <c r="BE42" s="61"/>
      <c r="BF42" s="61"/>
      <c r="BG42" s="55"/>
      <c r="BH42" s="53"/>
      <c r="BI42" s="53"/>
      <c r="BJ42" s="53"/>
      <c r="BK42" s="53"/>
      <c r="BL42" s="53"/>
      <c r="BM42" s="53"/>
      <c r="BN42" s="53"/>
      <c r="BO42" s="336" t="s">
        <v>111</v>
      </c>
      <c r="BP42" s="325"/>
      <c r="BQ42" s="50"/>
      <c r="BR42" s="68"/>
      <c r="BS42" s="68">
        <v>0</v>
      </c>
      <c r="BU42" s="357" t="str">
        <f t="shared" ca="1" si="22"/>
        <v>insert into x_t_invoice (TMP_ID,ID,DT, CLIENT_ID,EXTERNAL_ID,CONTRACT_ID,TOTAL_SUM,CURRENCY,DISCOUNT_TYPE,COMMISSION_TYPE,TYPE,LOYAL_CLIENTS,NDS,NDS_PCT,PERSON_ID) values (s_x_t_invoice.NEXTVAL, 31110038, date'2020-01-01',21110000010,'Б-31110038-1',1110000010,80000,'RUR',1,1,'y_invoice',0,1,20, 77531110038);insert into x_t_person (TMP_ID,ID) values (s_x_t_person.NEXTVAL, 77531110038);insert into x_t_act_internal(TMP_ID,ID,DT,CLIENT_ID,INVOICE_ID,HIDDEN,AMOUNT,EXTERNAL_ID,PAYMENT_TERM_DT,IS_LOYAL,TYPE) values (s_x_t_act_internal.NEXTVAL, 4311100381,date'2020-01-03',21110000010, 31110038    ,1,  80000  ,'43111003811',null, 0,'generic');insert into x_t_act_trans(TMP_ID, ACT_ID, CONSUME_ID, AMOUNT, AMOUNT_NDS, AMOUNT_NSP, NETTING, COMMISSION_TYPE) values (s_x_t_act_trans.NEXTVAL, 4311100381,  5531110038, 80000, 13333.3333333333,  0,null, 1);insert into x_t_consume (TMP_ID, ID, PARENT_ORDER_ID) values (s_x_t_consume.NEXTVAL, 5531110038,  9931110038);insert into x_t_order(TMP_ID, ID, SERVICE_ID, SERVICE_ORDER_ID, CLIENT_ID) values (s_x_t_order.NEXTVAL, 9931110038,  1,  7731110038,  531110038 );insert into x_mv_oebs_receipts_2(TMP_ID, INVOICE_EID, SUM, DT, DOC_DATE, COMISS_DATE, PAYMENT_NUMBER, SOURCE_TYPE) values (s_x_mv_oebs_receipts_2.NEXTVAL, 'Б-31110038-1', 80000, date'2020-01-31',date'2020-01-31', null, '888531110038' ,'PAYCASH');insert into x_yt_ar_direct_domain_stats (ID,IS_GRAY,DOMAIN,IS_BLACKLIST,SERVICE_ID,COST,BILLING_EXPORT_ID,FROM_DT,TILL_DT,SERVICE_ORDER_ID) values(s_x_yt_ar_direct_domain_stats.NEXTVAL, 0, 'a31110038', 0,1,3330000000,7731110038,  date'2020-01-01',to_date('2020-01-31'||' '||'23:59:59','YYYY-MM-DD HH24:MI:SS'),7731110038);</v>
      </c>
    </row>
    <row r="43" spans="1:73" s="100" customFormat="1" ht="15" customHeight="1" thickBot="1" x14ac:dyDescent="0.4">
      <c r="A43" s="74">
        <v>10</v>
      </c>
      <c r="B43" s="75"/>
      <c r="C43" s="76" t="str">
        <f t="shared" si="0"/>
        <v>1110000010</v>
      </c>
      <c r="D43" s="76" t="str">
        <f t="shared" si="1"/>
        <v>1110000010/20</v>
      </c>
      <c r="E43" s="77" t="str">
        <f t="shared" si="23"/>
        <v>2020-01-01</v>
      </c>
      <c r="F43" s="77" t="str">
        <f t="shared" si="2"/>
        <v>2021-01-01</v>
      </c>
      <c r="G43" s="78" t="str">
        <f t="shared" si="3"/>
        <v>21110000010</v>
      </c>
      <c r="H43" s="79">
        <f t="shared" si="35"/>
        <v>1</v>
      </c>
      <c r="I43" s="80">
        <v>3</v>
      </c>
      <c r="J43" s="81">
        <f t="shared" si="31"/>
        <v>31110039</v>
      </c>
      <c r="K43" s="82" t="str">
        <f t="shared" si="25"/>
        <v>Б-31110039-1</v>
      </c>
      <c r="L43" s="83" t="str">
        <f t="shared" si="4"/>
        <v>2020-01-01</v>
      </c>
      <c r="M43" s="82" t="s">
        <v>87</v>
      </c>
      <c r="N43" s="84">
        <f t="shared" si="26"/>
        <v>80000</v>
      </c>
      <c r="O43" s="82" t="s">
        <v>88</v>
      </c>
      <c r="P43" s="80">
        <v>1</v>
      </c>
      <c r="Q43" s="82">
        <v>20</v>
      </c>
      <c r="R43" s="86">
        <f t="shared" si="36"/>
        <v>37</v>
      </c>
      <c r="S43" s="86">
        <v>37</v>
      </c>
      <c r="T43" s="81" t="str">
        <f t="shared" si="6"/>
        <v>4311100391</v>
      </c>
      <c r="U43" s="87" t="str">
        <f t="shared" si="27"/>
        <v>43111003911</v>
      </c>
      <c r="V43" s="82">
        <v>1</v>
      </c>
      <c r="W43" s="83" t="str">
        <f t="shared" ca="1" si="7"/>
        <v>2020-01-09</v>
      </c>
      <c r="X43" s="82"/>
      <c r="Y43" s="88">
        <v>80000</v>
      </c>
      <c r="Z43" s="88">
        <f t="shared" si="8"/>
        <v>13333.333333333328</v>
      </c>
      <c r="AA43" s="82">
        <v>0</v>
      </c>
      <c r="AB43" s="89" t="s">
        <v>89</v>
      </c>
      <c r="AC43" s="88">
        <f t="shared" si="9"/>
        <v>80000</v>
      </c>
      <c r="AD43" s="90">
        <v>0</v>
      </c>
      <c r="AE43" s="81">
        <f t="shared" si="32"/>
        <v>531110039</v>
      </c>
      <c r="AF43" s="91">
        <f t="shared" si="10"/>
        <v>66666.666666666672</v>
      </c>
      <c r="AG43" s="92"/>
      <c r="AH43" s="91">
        <f t="shared" si="28"/>
        <v>66666.666666666672</v>
      </c>
      <c r="AI43" s="93">
        <f t="shared" si="11"/>
        <v>80000</v>
      </c>
      <c r="AJ43" s="83" t="str">
        <f t="shared" si="12"/>
        <v>2020-01-31</v>
      </c>
      <c r="AK43" s="94" t="str">
        <f t="shared" si="13"/>
        <v>888531110039</v>
      </c>
      <c r="AL43" s="90" t="str">
        <f t="shared" si="14"/>
        <v>11100000101</v>
      </c>
      <c r="AM43" s="95"/>
      <c r="AN43" s="95"/>
      <c r="AO43" s="90" t="s">
        <v>89</v>
      </c>
      <c r="AP43" s="90" t="s">
        <v>89</v>
      </c>
      <c r="AQ43" s="90"/>
      <c r="AR43" s="90"/>
      <c r="AS43" s="96" t="str">
        <f t="shared" si="15"/>
        <v>888531110039</v>
      </c>
      <c r="AT43" s="94" t="str">
        <f t="shared" si="16"/>
        <v>5531110039</v>
      </c>
      <c r="AU43" s="87" t="str">
        <f t="shared" si="17"/>
        <v>9931110039</v>
      </c>
      <c r="AV43" s="87">
        <f t="shared" si="18"/>
        <v>37</v>
      </c>
      <c r="AW43" s="87" t="str">
        <f t="shared" si="19"/>
        <v>7731110039</v>
      </c>
      <c r="AX43" s="87" t="str">
        <f t="shared" si="29"/>
        <v>77531110039</v>
      </c>
      <c r="AY43" s="87">
        <v>0</v>
      </c>
      <c r="AZ43" s="87">
        <v>0</v>
      </c>
      <c r="BA43" s="83" t="str">
        <f t="shared" si="20"/>
        <v>2020-01-01</v>
      </c>
      <c r="BB43" s="83" t="str">
        <f t="shared" si="21"/>
        <v>2020-01-31</v>
      </c>
      <c r="BC43" s="97" t="s">
        <v>90</v>
      </c>
      <c r="BD43" s="98" t="str">
        <f>"d"&amp;J43</f>
        <v>d31110039</v>
      </c>
      <c r="BE43" s="98"/>
      <c r="BF43" s="98"/>
      <c r="BG43" s="98"/>
      <c r="BH43" s="87"/>
      <c r="BI43" s="87"/>
      <c r="BJ43" s="87"/>
      <c r="BK43" s="87"/>
      <c r="BL43" s="87"/>
      <c r="BM43" s="87"/>
      <c r="BN43" s="87"/>
      <c r="BO43" s="338"/>
      <c r="BP43" s="326"/>
      <c r="BQ43" s="84"/>
      <c r="BR43" s="101"/>
      <c r="BS43" s="99"/>
      <c r="BU43" s="357" t="str">
        <f t="shared" ca="1" si="22"/>
        <v>insert into x_t_invoice (TMP_ID,ID,DT, CLIENT_ID,EXTERNAL_ID,CONTRACT_ID,TOTAL_SUM,CURRENCY,DISCOUNT_TYPE,COMMISSION_TYPE,TYPE,LOYAL_CLIENTS,NDS,NDS_PCT,PERSON_ID) values (s_x_t_invoice.NEXTVAL, 31110039, date'2020-01-01',21110000010,'Б-31110039-1',1110000010,80000,'RUR',37,37,'y_invoice',0,1,20, 77531110039);insert into x_t_person (TMP_ID,ID) values (s_x_t_person.NEXTVAL, 77531110039);insert into x_t_act_internal(TMP_ID,ID,DT,CLIENT_ID,INVOICE_ID,HIDDEN,AMOUNT,EXTERNAL_ID,PAYMENT_TERM_DT,IS_LOYAL,TYPE) values (s_x_t_act_internal.NEXTVAL, 4311100391,date'2020-01-09',21110000010, 31110039    ,1,  80000  ,'43111003911',null, 0,'generic');insert into x_t_act_trans(TMP_ID, ACT_ID, CONSUME_ID, AMOUNT, AMOUNT_NDS, AMOUNT_NSP, NETTING, COMMISSION_TYPE) values (s_x_t_act_trans.NEXTVAL, 4311100391,  5531110039, 80000, 13333.3333333333,  0,null, 37);insert into x_t_consume (TMP_ID, ID, PARENT_ORDER_ID) values (s_x_t_consume.NEXTVAL, 5531110039,  9931110039);insert into x_t_order(TMP_ID, ID, SERVICE_ID, SERVICE_ORDER_ID, CLIENT_ID) values (s_x_t_order.NEXTVAL, 9931110039,  37,  7731110039,  531110039 );insert into x_mv_oebs_receipts_2(TMP_ID, INVOICE_EID, SUM, DT, DOC_DATE, COMISS_DATE, PAYMENT_NUMBER, SOURCE_TYPE) values (s_x_mv_oebs_receipts_2.NEXTVAL, 'Б-31110039-1', 80000, date'2020-01-31',date'2020-01-31', null, '888531110039' ,'PAYCASH');insert into x_yt_ar_direct_domain_stats (ID,IS_GRAY,DOMAIN,IS_BLACKLIST,SERVICE_ID,COST,BILLING_EXPORT_ID,FROM_DT,TILL_DT,SERVICE_ORDER_ID) values(s_x_yt_ar_direct_domain_stats.NEXTVAL, 0, 'd31110039', 0,37,3330000000,7731110039,  date'2020-01-01',to_date('2020-01-31'||' '||'23:59:59','YYYY-MM-DD HH24:MI:SS'),7731110039);</v>
      </c>
    </row>
    <row r="44" spans="1:73" s="67" customFormat="1" x14ac:dyDescent="0.35">
      <c r="A44" s="40">
        <v>11</v>
      </c>
      <c r="B44" s="41"/>
      <c r="C44" s="42" t="str">
        <f t="shared" si="0"/>
        <v>1110000011</v>
      </c>
      <c r="D44" s="42" t="str">
        <f t="shared" si="1"/>
        <v>1110000011/20</v>
      </c>
      <c r="E44" s="43" t="str">
        <f t="shared" si="23"/>
        <v>2020-01-01</v>
      </c>
      <c r="F44" s="43" t="str">
        <f t="shared" si="2"/>
        <v>2021-01-01</v>
      </c>
      <c r="G44" s="44" t="str">
        <f t="shared" si="3"/>
        <v>21110000011</v>
      </c>
      <c r="H44" s="45">
        <f t="shared" si="35"/>
        <v>1</v>
      </c>
      <c r="I44" s="46">
        <v>3</v>
      </c>
      <c r="J44" s="52">
        <f t="shared" si="31"/>
        <v>31110040</v>
      </c>
      <c r="K44" s="48" t="str">
        <f t="shared" si="25"/>
        <v>Б-31110040-1</v>
      </c>
      <c r="L44" s="49" t="str">
        <f t="shared" si="4"/>
        <v>2020-01-01</v>
      </c>
      <c r="M44" s="48" t="s">
        <v>87</v>
      </c>
      <c r="N44" s="50">
        <f t="shared" si="26"/>
        <v>80000</v>
      </c>
      <c r="O44" s="48" t="s">
        <v>88</v>
      </c>
      <c r="P44" s="46">
        <v>1</v>
      </c>
      <c r="Q44" s="48">
        <v>20</v>
      </c>
      <c r="R44" s="51">
        <f t="shared" si="36"/>
        <v>7</v>
      </c>
      <c r="S44" s="51">
        <v>7</v>
      </c>
      <c r="T44" s="52" t="str">
        <f t="shared" si="6"/>
        <v>4311100401</v>
      </c>
      <c r="U44" s="53" t="str">
        <f t="shared" si="27"/>
        <v>43111004011</v>
      </c>
      <c r="V44" s="48">
        <v>1</v>
      </c>
      <c r="W44" s="49" t="str">
        <f t="shared" ca="1" si="7"/>
        <v>2020-01-03</v>
      </c>
      <c r="X44" s="48"/>
      <c r="Y44" s="54">
        <v>80000</v>
      </c>
      <c r="Z44" s="54">
        <f t="shared" si="8"/>
        <v>13333.333333333328</v>
      </c>
      <c r="AA44" s="48">
        <v>0</v>
      </c>
      <c r="AB44" s="111" t="s">
        <v>112</v>
      </c>
      <c r="AC44" s="54">
        <f t="shared" si="9"/>
        <v>80000</v>
      </c>
      <c r="AD44" s="56">
        <v>0</v>
      </c>
      <c r="AE44" s="52">
        <f t="shared" si="32"/>
        <v>531110040</v>
      </c>
      <c r="AF44" s="58">
        <f t="shared" si="10"/>
        <v>66666.666666666672</v>
      </c>
      <c r="AG44" s="59"/>
      <c r="AH44" s="58">
        <f t="shared" si="28"/>
        <v>66666.666666666672</v>
      </c>
      <c r="AI44" s="60">
        <f t="shared" si="11"/>
        <v>80000</v>
      </c>
      <c r="AJ44" s="49" t="str">
        <f t="shared" si="12"/>
        <v>2020-01-31</v>
      </c>
      <c r="AK44" s="61" t="str">
        <f t="shared" si="13"/>
        <v>888531110040</v>
      </c>
      <c r="AL44" s="56" t="str">
        <f t="shared" si="14"/>
        <v>11100000111</v>
      </c>
      <c r="AM44" s="62"/>
      <c r="AN44" s="62"/>
      <c r="AO44" s="56" t="s">
        <v>89</v>
      </c>
      <c r="AP44" s="56" t="s">
        <v>89</v>
      </c>
      <c r="AQ44" s="56"/>
      <c r="AR44" s="56"/>
      <c r="AS44" s="63" t="str">
        <f t="shared" si="15"/>
        <v>888531110040</v>
      </c>
      <c r="AT44" s="61" t="str">
        <f t="shared" si="16"/>
        <v>5531110040</v>
      </c>
      <c r="AU44" s="53" t="str">
        <f t="shared" si="17"/>
        <v>9931110040</v>
      </c>
      <c r="AV44" s="53">
        <f t="shared" si="18"/>
        <v>7</v>
      </c>
      <c r="AW44" s="53" t="str">
        <f t="shared" si="19"/>
        <v>7731110040</v>
      </c>
      <c r="AX44" s="53" t="str">
        <f t="shared" si="29"/>
        <v>77531110040</v>
      </c>
      <c r="AY44" s="53">
        <v>0</v>
      </c>
      <c r="AZ44" s="53">
        <v>0</v>
      </c>
      <c r="BA44" s="49" t="str">
        <f t="shared" si="20"/>
        <v>2020-01-01</v>
      </c>
      <c r="BB44" s="49" t="str">
        <f t="shared" si="21"/>
        <v>2020-01-31</v>
      </c>
      <c r="BC44" s="64" t="s">
        <v>90</v>
      </c>
      <c r="BD44" s="65" t="str">
        <f>"a"&amp;J44</f>
        <v>a31110040</v>
      </c>
      <c r="BE44" s="61"/>
      <c r="BF44" s="61"/>
      <c r="BG44" s="55"/>
      <c r="BH44" s="53"/>
      <c r="BI44" s="53"/>
      <c r="BJ44" s="53"/>
      <c r="BK44" s="53"/>
      <c r="BL44" s="53"/>
      <c r="BM44" s="53"/>
      <c r="BN44" s="53"/>
      <c r="BO44" s="336" t="s">
        <v>113</v>
      </c>
      <c r="BP44" s="325"/>
      <c r="BQ44" s="50"/>
      <c r="BR44" s="68"/>
      <c r="BS44" s="68"/>
      <c r="BU44" s="357" t="str">
        <f t="shared" ca="1" si="22"/>
        <v>insert into x_t_contract2(TMP_ID,ID,EXTERNAL_ID,CLIENT_ID) values(s_x_t_contract2.NEXTVAL, 1110000011, '1110000011/20',21110000011);insert into x_t_contract_collateral(TMP_ID,ID,CONTRACT2_ID,DT,IS_SIGNED) values(s_x_t_contract_collateral.NEXTVAL, 11100000111, 1110000011, date'2020-01-01', date'2020-01-01');insert into x_mv_contract_signed_attr (TMP_ID,CONTRACT_ID,COLLATERAL_ID,CODE,VALUE_DT) values (s_x_mv_contract_signed_attr.NEXTVAL, 1110000011, 11100000111,'FINISH_DT' ,date'2021-01-01');insert into x_mv_contract_signed_attr_hist(TMP_ID,VALUE_NUM,UPDATE_DT,CONTRACT2_ID,CODE,CL_DT,STAMP,DT) values(s_x_mv_contract_signed_attr_hist.NEXTVAL, 1, date'2020-01-01', 1110000011,'FIRM',date'2020-01-01',888531110040,date'2020-01-01');insert into x_mv_contract_signed_attr_hist(TMP_ID,VALUE_NUM,UPDATE_DT,CONTRACT2_ID,CODE,CL_DT,STAMP,DT) values(s_x_mv_contract_signed_attr_hist.NEXTVAL, 1, date'2020-01-01', 1110000011,'WHOLESALE_AGENT_PREMIUM_AWARDS_SCALE_TYPE',date'2020-01-01',888531110040,date'2020-01-01');insert into x_mv_contract_signed_attr_hist(TMP_ID,VALUE_NUM,UPDATE_DT,CONTRACT2_ID,CODE,CL_DT,STAMP,DT) values(s_x_mv_contract_signed_attr_hist.NEXTVAL, 3, date'2020-01-01', 1110000011,'PAYMENT_TYPE',date'2020-01-01',888531110040,date'2020-01-01');insert into x_t_invoice (TMP_ID,ID,DT, CLIENT_ID,EXTERNAL_ID,CONTRACT_ID,TOTAL_SUM,CURRENCY,DISCOUNT_TYPE,COMMISSION_TYPE,TYPE,LOYAL_CLIENTS,NDS,NDS_PCT,PERSON_ID) values (s_x_t_invoice.NEXTVAL, 31110040, date'2020-01-01',21110000011,'Б-31110040-1',1110000011,80000,'RUR',7,7,'y_invoice',0,1,20, 77531110040);insert into x_t_person (TMP_ID,ID) values (s_x_t_person.NEXTVAL, 77531110040);insert into x_t_act_internal(TMP_ID,ID,DT,CLIENT_ID,INVOICE_ID,HIDDEN,AMOUNT,EXTERNAL_ID,PAYMENT_TERM_DT,IS_LOYAL,TYPE) values (s_x_t_act_internal.NEXTVAL, 4311100401,date'2020-01-03',21110000011, 31110040    ,1,  80000  ,'43111004011',null, 0,'generic');insert into x_t_act_trans(TMP_ID, ACT_ID, CONSUME_ID, AMOUNT, AMOUNT_NDS, AMOUNT_NSP, NETTING, COMMISSION_TYPE) values (s_x_t_act_trans.NEXTVAL, 4311100401,  5531110040, 80000, 13333.3333333333,  0,13224, 7);insert into x_t_consume (TMP_ID, ID, PARENT_ORDER_ID) values (s_x_t_consume.NEXTVAL, 5531110040,  9931110040);insert into x_t_order(TMP_ID, ID, SERVICE_ID, SERVICE_ORDER_ID, CLIENT_ID) values (s_x_t_order.NEXTVAL, 9931110040,  7,  7731110040,  531110040 );insert into x_mv_oebs_receipts_2(TMP_ID, INVOICE_EID, SUM, DT, DOC_DATE, COMISS_DATE, PAYMENT_NUMBER, SOURCE_TYPE) values (s_x_mv_oebs_receipts_2.NEXTVAL, 'Б-31110040-1', 80000, date'2020-01-31',date'2020-01-31', null, '888531110040' ,'PAYCASH');insert into x_yt_ar_direct_domain_stats (ID,IS_GRAY,DOMAIN,IS_BLACKLIST,SERVICE_ID,COST,BILLING_EXPORT_ID,FROM_DT,TILL_DT,SERVICE_ORDER_ID) values(s_x_yt_ar_direct_domain_stats.NEXTVAL, 0, 'a31110040', 0,7,3330000000,7731110040,  date'2020-01-01',to_date('2020-01-31'||' '||'23:59:59','YYYY-MM-DD HH24:MI:SS'),7731110040);</v>
      </c>
    </row>
    <row r="45" spans="1:73" s="67" customFormat="1" x14ac:dyDescent="0.35">
      <c r="A45" s="40">
        <v>11</v>
      </c>
      <c r="B45" s="41"/>
      <c r="C45" s="42" t="str">
        <f t="shared" si="0"/>
        <v>1110000011</v>
      </c>
      <c r="D45" s="42" t="str">
        <f t="shared" si="1"/>
        <v>1110000011/20</v>
      </c>
      <c r="E45" s="43" t="str">
        <f t="shared" si="23"/>
        <v>2020-01-01</v>
      </c>
      <c r="F45" s="43" t="str">
        <f t="shared" si="2"/>
        <v>2021-01-01</v>
      </c>
      <c r="G45" s="44" t="str">
        <f t="shared" si="3"/>
        <v>21110000011</v>
      </c>
      <c r="H45" s="45">
        <f t="shared" si="35"/>
        <v>1</v>
      </c>
      <c r="I45" s="46">
        <v>3</v>
      </c>
      <c r="J45" s="52">
        <f t="shared" si="31"/>
        <v>31110041</v>
      </c>
      <c r="K45" s="48" t="str">
        <f t="shared" si="25"/>
        <v>Б-31110041-1</v>
      </c>
      <c r="L45" s="49" t="str">
        <f t="shared" si="4"/>
        <v>2020-01-01</v>
      </c>
      <c r="M45" s="48" t="s">
        <v>87</v>
      </c>
      <c r="N45" s="50">
        <f t="shared" si="26"/>
        <v>80000</v>
      </c>
      <c r="O45" s="48" t="s">
        <v>88</v>
      </c>
      <c r="P45" s="46">
        <v>1</v>
      </c>
      <c r="Q45" s="48">
        <v>20</v>
      </c>
      <c r="R45" s="70">
        <f t="shared" si="36"/>
        <v>1</v>
      </c>
      <c r="S45" s="70">
        <v>1</v>
      </c>
      <c r="T45" s="52" t="str">
        <f t="shared" si="6"/>
        <v>4311100411</v>
      </c>
      <c r="U45" s="53" t="str">
        <f t="shared" si="27"/>
        <v>43111004111</v>
      </c>
      <c r="V45" s="48">
        <v>1</v>
      </c>
      <c r="W45" s="49" t="str">
        <f t="shared" ca="1" si="7"/>
        <v>2020-01-05</v>
      </c>
      <c r="X45" s="48"/>
      <c r="Y45" s="54">
        <v>80000</v>
      </c>
      <c r="Z45" s="54">
        <f t="shared" si="8"/>
        <v>13333.333333333328</v>
      </c>
      <c r="AA45" s="48">
        <v>0</v>
      </c>
      <c r="AB45" s="55" t="s">
        <v>89</v>
      </c>
      <c r="AC45" s="54">
        <f t="shared" si="9"/>
        <v>80000</v>
      </c>
      <c r="AD45" s="56">
        <v>0</v>
      </c>
      <c r="AE45" s="52">
        <f t="shared" si="32"/>
        <v>531110041</v>
      </c>
      <c r="AF45" s="58">
        <f t="shared" si="10"/>
        <v>66666.666666666672</v>
      </c>
      <c r="AG45" s="71">
        <f>SUM(AF44:AF46)</f>
        <v>200000</v>
      </c>
      <c r="AH45" s="58">
        <f t="shared" si="28"/>
        <v>66666.666666666672</v>
      </c>
      <c r="AI45" s="60">
        <f t="shared" si="11"/>
        <v>80000</v>
      </c>
      <c r="AJ45" s="49" t="str">
        <f t="shared" si="12"/>
        <v>2020-01-31</v>
      </c>
      <c r="AK45" s="61" t="str">
        <f t="shared" si="13"/>
        <v>888531110041</v>
      </c>
      <c r="AL45" s="56" t="str">
        <f t="shared" si="14"/>
        <v>11100000111</v>
      </c>
      <c r="AM45" s="62"/>
      <c r="AN45" s="62"/>
      <c r="AO45" s="56" t="s">
        <v>89</v>
      </c>
      <c r="AP45" s="56" t="s">
        <v>89</v>
      </c>
      <c r="AQ45" s="56"/>
      <c r="AR45" s="56"/>
      <c r="AS45" s="63" t="str">
        <f t="shared" si="15"/>
        <v>888531110041</v>
      </c>
      <c r="AT45" s="61" t="str">
        <f t="shared" si="16"/>
        <v>5531110041</v>
      </c>
      <c r="AU45" s="53" t="str">
        <f t="shared" si="17"/>
        <v>9931110041</v>
      </c>
      <c r="AV45" s="53">
        <f t="shared" si="18"/>
        <v>1</v>
      </c>
      <c r="AW45" s="53" t="str">
        <f t="shared" si="19"/>
        <v>7731110041</v>
      </c>
      <c r="AX45" s="53" t="str">
        <f t="shared" si="29"/>
        <v>77531110041</v>
      </c>
      <c r="AY45" s="53">
        <v>0</v>
      </c>
      <c r="AZ45" s="53">
        <v>0</v>
      </c>
      <c r="BA45" s="49" t="str">
        <f t="shared" si="20"/>
        <v>2020-01-01</v>
      </c>
      <c r="BB45" s="49" t="str">
        <f t="shared" si="21"/>
        <v>2020-01-31</v>
      </c>
      <c r="BC45" s="64" t="s">
        <v>90</v>
      </c>
      <c r="BD45" s="65" t="str">
        <f>"a"&amp;J45</f>
        <v>a31110041</v>
      </c>
      <c r="BE45" s="61"/>
      <c r="BF45" s="61"/>
      <c r="BG45" s="55"/>
      <c r="BH45" s="53"/>
      <c r="BI45" s="53"/>
      <c r="BJ45" s="53"/>
      <c r="BK45" s="53"/>
      <c r="BL45" s="53"/>
      <c r="BM45" s="53"/>
      <c r="BN45" s="53"/>
      <c r="BO45" s="336" t="s">
        <v>114</v>
      </c>
      <c r="BP45" s="325"/>
      <c r="BQ45" s="50"/>
      <c r="BR45" s="68"/>
      <c r="BS45" s="68">
        <v>0</v>
      </c>
      <c r="BU45" s="357" t="str">
        <f t="shared" ca="1" si="22"/>
        <v>insert into x_t_invoice (TMP_ID,ID,DT, CLIENT_ID,EXTERNAL_ID,CONTRACT_ID,TOTAL_SUM,CURRENCY,DISCOUNT_TYPE,COMMISSION_TYPE,TYPE,LOYAL_CLIENTS,NDS,NDS_PCT,PERSON_ID) values (s_x_t_invoice.NEXTVAL, 31110041, date'2020-01-01',21110000011,'Б-31110041-1',1110000011,80000,'RUR',1,1,'y_invoice',0,1,20, 77531110041);insert into x_t_person (TMP_ID,ID) values (s_x_t_person.NEXTVAL, 77531110041);insert into x_t_act_internal(TMP_ID,ID,DT,CLIENT_ID,INVOICE_ID,HIDDEN,AMOUNT,EXTERNAL_ID,PAYMENT_TERM_DT,IS_LOYAL,TYPE) values (s_x_t_act_internal.NEXTVAL, 4311100411,date'2020-01-05',21110000011, 31110041    ,1,  80000  ,'43111004111',null, 0,'generic');insert into x_t_act_trans(TMP_ID, ACT_ID, CONSUME_ID, AMOUNT, AMOUNT_NDS, AMOUNT_NSP, NETTING, COMMISSION_TYPE) values (s_x_t_act_trans.NEXTVAL, 4311100411,  5531110041, 80000, 13333.3333333333,  0,null, 1);insert into x_t_consume (TMP_ID, ID, PARENT_ORDER_ID) values (s_x_t_consume.NEXTVAL, 5531110041,  9931110041);insert into x_t_order(TMP_ID, ID, SERVICE_ID, SERVICE_ORDER_ID, CLIENT_ID) values (s_x_t_order.NEXTVAL, 9931110041,  1,  7731110041,  531110041 );insert into x_mv_oebs_receipts_2(TMP_ID, INVOICE_EID, SUM, DT, DOC_DATE, COMISS_DATE, PAYMENT_NUMBER, SOURCE_TYPE) values (s_x_mv_oebs_receipts_2.NEXTVAL, 'Б-31110041-1', 80000, date'2020-01-31',date'2020-01-31', null, '888531110041' ,'PAYCASH');insert into x_yt_ar_direct_domain_stats (ID,IS_GRAY,DOMAIN,IS_BLACKLIST,SERVICE_ID,COST,BILLING_EXPORT_ID,FROM_DT,TILL_DT,SERVICE_ORDER_ID) values(s_x_yt_ar_direct_domain_stats.NEXTVAL, 0, 'a31110041', 0,1,3330000000,7731110041,  date'2020-01-01',to_date('2020-01-31'||' '||'23:59:59','YYYY-MM-DD HH24:MI:SS'),7731110041);</v>
      </c>
    </row>
    <row r="46" spans="1:73" s="100" customFormat="1" ht="15" customHeight="1" thickBot="1" x14ac:dyDescent="0.4">
      <c r="A46" s="74">
        <v>11</v>
      </c>
      <c r="B46" s="75"/>
      <c r="C46" s="76" t="str">
        <f t="shared" si="0"/>
        <v>1110000011</v>
      </c>
      <c r="D46" s="76" t="str">
        <f t="shared" si="1"/>
        <v>1110000011/20</v>
      </c>
      <c r="E46" s="77" t="str">
        <f t="shared" si="23"/>
        <v>2020-01-01</v>
      </c>
      <c r="F46" s="77" t="str">
        <f t="shared" si="2"/>
        <v>2021-01-01</v>
      </c>
      <c r="G46" s="78" t="str">
        <f t="shared" si="3"/>
        <v>21110000011</v>
      </c>
      <c r="H46" s="79">
        <f t="shared" si="35"/>
        <v>1</v>
      </c>
      <c r="I46" s="80">
        <v>3</v>
      </c>
      <c r="J46" s="81">
        <f t="shared" si="31"/>
        <v>31110042</v>
      </c>
      <c r="K46" s="82" t="str">
        <f t="shared" si="25"/>
        <v>Б-31110042-1</v>
      </c>
      <c r="L46" s="83" t="str">
        <f t="shared" si="4"/>
        <v>2020-01-01</v>
      </c>
      <c r="M46" s="82" t="s">
        <v>87</v>
      </c>
      <c r="N46" s="84">
        <f t="shared" si="26"/>
        <v>80000</v>
      </c>
      <c r="O46" s="82" t="s">
        <v>88</v>
      </c>
      <c r="P46" s="80">
        <v>1</v>
      </c>
      <c r="Q46" s="82">
        <v>20</v>
      </c>
      <c r="R46" s="86">
        <f t="shared" si="36"/>
        <v>37</v>
      </c>
      <c r="S46" s="86">
        <v>37</v>
      </c>
      <c r="T46" s="81" t="str">
        <f t="shared" si="6"/>
        <v>4311100421</v>
      </c>
      <c r="U46" s="87" t="str">
        <f t="shared" si="27"/>
        <v>43111004211</v>
      </c>
      <c r="V46" s="82">
        <v>1</v>
      </c>
      <c r="W46" s="83" t="str">
        <f t="shared" ca="1" si="7"/>
        <v>2020-01-02</v>
      </c>
      <c r="X46" s="82"/>
      <c r="Y46" s="88">
        <v>80000</v>
      </c>
      <c r="Z46" s="88">
        <f t="shared" si="8"/>
        <v>13333.333333333328</v>
      </c>
      <c r="AA46" s="82">
        <v>0</v>
      </c>
      <c r="AB46" s="89" t="s">
        <v>89</v>
      </c>
      <c r="AC46" s="88">
        <f t="shared" si="9"/>
        <v>80000</v>
      </c>
      <c r="AD46" s="90">
        <v>0</v>
      </c>
      <c r="AE46" s="81">
        <f t="shared" si="32"/>
        <v>531110042</v>
      </c>
      <c r="AF46" s="91">
        <f t="shared" si="10"/>
        <v>66666.666666666672</v>
      </c>
      <c r="AG46" s="92"/>
      <c r="AH46" s="91">
        <f>AI46/(1+Q46/100)</f>
        <v>66666.666666666672</v>
      </c>
      <c r="AI46" s="93">
        <f t="shared" si="11"/>
        <v>80000</v>
      </c>
      <c r="AJ46" s="83" t="str">
        <f t="shared" si="12"/>
        <v>2020-01-31</v>
      </c>
      <c r="AK46" s="94" t="str">
        <f t="shared" si="13"/>
        <v>888531110042</v>
      </c>
      <c r="AL46" s="90" t="str">
        <f t="shared" si="14"/>
        <v>11100000111</v>
      </c>
      <c r="AM46" s="95"/>
      <c r="AN46" s="95"/>
      <c r="AO46" s="90" t="s">
        <v>89</v>
      </c>
      <c r="AP46" s="90" t="s">
        <v>89</v>
      </c>
      <c r="AQ46" s="90"/>
      <c r="AR46" s="90"/>
      <c r="AS46" s="96" t="str">
        <f t="shared" si="15"/>
        <v>888531110042</v>
      </c>
      <c r="AT46" s="94" t="str">
        <f t="shared" si="16"/>
        <v>5531110042</v>
      </c>
      <c r="AU46" s="87" t="str">
        <f t="shared" si="17"/>
        <v>9931110042</v>
      </c>
      <c r="AV46" s="87">
        <f t="shared" si="18"/>
        <v>37</v>
      </c>
      <c r="AW46" s="87" t="str">
        <f t="shared" si="19"/>
        <v>7731110042</v>
      </c>
      <c r="AX46" s="87" t="str">
        <f t="shared" si="29"/>
        <v>77531110042</v>
      </c>
      <c r="AY46" s="87">
        <v>0</v>
      </c>
      <c r="AZ46" s="87">
        <v>0</v>
      </c>
      <c r="BA46" s="83" t="str">
        <f t="shared" si="20"/>
        <v>2020-01-01</v>
      </c>
      <c r="BB46" s="83" t="str">
        <f t="shared" si="21"/>
        <v>2020-01-31</v>
      </c>
      <c r="BC46" s="97" t="s">
        <v>90</v>
      </c>
      <c r="BD46" s="98" t="str">
        <f>"d"&amp;J46</f>
        <v>d31110042</v>
      </c>
      <c r="BE46" s="98"/>
      <c r="BF46" s="98"/>
      <c r="BG46" s="98"/>
      <c r="BH46" s="87"/>
      <c r="BI46" s="87"/>
      <c r="BJ46" s="87"/>
      <c r="BK46" s="87"/>
      <c r="BL46" s="87"/>
      <c r="BM46" s="87"/>
      <c r="BN46" s="87"/>
      <c r="BO46" s="338"/>
      <c r="BP46" s="326"/>
      <c r="BQ46" s="84"/>
      <c r="BR46" s="101"/>
      <c r="BS46" s="99"/>
      <c r="BU46" s="357" t="str">
        <f t="shared" ca="1" si="22"/>
        <v>insert into x_t_invoice (TMP_ID,ID,DT, CLIENT_ID,EXTERNAL_ID,CONTRACT_ID,TOTAL_SUM,CURRENCY,DISCOUNT_TYPE,COMMISSION_TYPE,TYPE,LOYAL_CLIENTS,NDS,NDS_PCT,PERSON_ID) values (s_x_t_invoice.NEXTVAL, 31110042, date'2020-01-01',21110000011,'Б-31110042-1',1110000011,80000,'RUR',37,37,'y_invoice',0,1,20, 77531110042);insert into x_t_person (TMP_ID,ID) values (s_x_t_person.NEXTVAL, 77531110042);insert into x_t_act_internal(TMP_ID,ID,DT,CLIENT_ID,INVOICE_ID,HIDDEN,AMOUNT,EXTERNAL_ID,PAYMENT_TERM_DT,IS_LOYAL,TYPE) values (s_x_t_act_internal.NEXTVAL, 4311100421,date'2020-01-02',21110000011, 31110042    ,1,  80000  ,'43111004211',null, 0,'generic');insert into x_t_act_trans(TMP_ID, ACT_ID, CONSUME_ID, AMOUNT, AMOUNT_NDS, AMOUNT_NSP, NETTING, COMMISSION_TYPE) values (s_x_t_act_trans.NEXTVAL, 4311100421,  5531110042, 80000, 13333.3333333333,  0,null, 37);insert into x_t_consume (TMP_ID, ID, PARENT_ORDER_ID) values (s_x_t_consume.NEXTVAL, 5531110042,  9931110042);insert into x_t_order(TMP_ID, ID, SERVICE_ID, SERVICE_ORDER_ID, CLIENT_ID) values (s_x_t_order.NEXTVAL, 9931110042,  37,  7731110042,  531110042 );insert into x_mv_oebs_receipts_2(TMP_ID, INVOICE_EID, SUM, DT, DOC_DATE, COMISS_DATE, PAYMENT_NUMBER, SOURCE_TYPE) values (s_x_mv_oebs_receipts_2.NEXTVAL, 'Б-31110042-1', 80000, date'2020-01-31',date'2020-01-31', null, '888531110042' ,'PAYCASH');insert into x_yt_ar_direct_domain_stats (ID,IS_GRAY,DOMAIN,IS_BLACKLIST,SERVICE_ID,COST,BILLING_EXPORT_ID,FROM_DT,TILL_DT,SERVICE_ORDER_ID) values(s_x_yt_ar_direct_domain_stats.NEXTVAL, 0, 'd31110042', 0,37,3330000000,7731110042,  date'2020-01-01',to_date('2020-01-31'||' '||'23:59:59','YYYY-MM-DD HH24:MI:SS'),7731110042);</v>
      </c>
    </row>
    <row r="47" spans="1:73" s="67" customFormat="1" x14ac:dyDescent="0.35">
      <c r="A47" s="40">
        <v>12</v>
      </c>
      <c r="B47" s="41"/>
      <c r="C47" s="42" t="str">
        <f t="shared" si="0"/>
        <v>1110000012</v>
      </c>
      <c r="D47" s="42" t="str">
        <f t="shared" si="1"/>
        <v>1110000012/20</v>
      </c>
      <c r="E47" s="43" t="str">
        <f t="shared" si="23"/>
        <v>2020-01-01</v>
      </c>
      <c r="F47" s="43" t="str">
        <f t="shared" si="2"/>
        <v>2021-01-01</v>
      </c>
      <c r="G47" s="44" t="str">
        <f t="shared" si="3"/>
        <v>21110000012</v>
      </c>
      <c r="H47" s="45">
        <f t="shared" si="35"/>
        <v>1</v>
      </c>
      <c r="I47" s="46">
        <v>3</v>
      </c>
      <c r="J47" s="52">
        <f t="shared" si="31"/>
        <v>31110043</v>
      </c>
      <c r="K47" s="48" t="str">
        <f t="shared" si="25"/>
        <v>Б-31110043-1</v>
      </c>
      <c r="L47" s="49" t="str">
        <f t="shared" si="4"/>
        <v>2020-01-01</v>
      </c>
      <c r="M47" s="48" t="s">
        <v>87</v>
      </c>
      <c r="N47" s="50">
        <f t="shared" si="26"/>
        <v>80000</v>
      </c>
      <c r="O47" s="48" t="s">
        <v>88</v>
      </c>
      <c r="P47" s="46">
        <v>1</v>
      </c>
      <c r="Q47" s="48">
        <v>20</v>
      </c>
      <c r="R47" s="51">
        <f t="shared" si="36"/>
        <v>7</v>
      </c>
      <c r="S47" s="51">
        <v>7</v>
      </c>
      <c r="T47" s="52" t="str">
        <f t="shared" si="6"/>
        <v>4311100431</v>
      </c>
      <c r="U47" s="53" t="str">
        <f t="shared" si="27"/>
        <v>43111004311</v>
      </c>
      <c r="V47" s="48">
        <v>1</v>
      </c>
      <c r="W47" s="49" t="str">
        <f t="shared" ca="1" si="7"/>
        <v>2020-01-05</v>
      </c>
      <c r="X47" s="48"/>
      <c r="Y47" s="54">
        <v>80000</v>
      </c>
      <c r="Z47" s="54">
        <f t="shared" si="8"/>
        <v>13333.333333333328</v>
      </c>
      <c r="AA47" s="48">
        <v>0</v>
      </c>
      <c r="AB47" s="55" t="s">
        <v>89</v>
      </c>
      <c r="AC47" s="54">
        <f t="shared" si="9"/>
        <v>80000</v>
      </c>
      <c r="AD47" s="56">
        <v>0</v>
      </c>
      <c r="AE47" s="52">
        <f t="shared" si="32"/>
        <v>531110043</v>
      </c>
      <c r="AF47" s="58">
        <f t="shared" si="10"/>
        <v>66666.666666666672</v>
      </c>
      <c r="AG47" s="59"/>
      <c r="AH47" s="58">
        <f>AI47/1.2</f>
        <v>0</v>
      </c>
      <c r="AI47" s="109"/>
      <c r="AJ47" s="112"/>
      <c r="AK47" s="61" t="str">
        <f t="shared" si="13"/>
        <v>888531110043</v>
      </c>
      <c r="AL47" s="56" t="str">
        <f t="shared" si="14"/>
        <v>11100000121</v>
      </c>
      <c r="AM47" s="62"/>
      <c r="AN47" s="62"/>
      <c r="AO47" s="56" t="s">
        <v>89</v>
      </c>
      <c r="AP47" s="56" t="s">
        <v>89</v>
      </c>
      <c r="AQ47" s="56"/>
      <c r="AR47" s="56"/>
      <c r="AS47" s="63" t="str">
        <f t="shared" si="15"/>
        <v>888531110043</v>
      </c>
      <c r="AT47" s="61" t="str">
        <f t="shared" si="16"/>
        <v>5531110043</v>
      </c>
      <c r="AU47" s="53" t="str">
        <f t="shared" si="17"/>
        <v>9931110043</v>
      </c>
      <c r="AV47" s="53">
        <f t="shared" si="18"/>
        <v>7</v>
      </c>
      <c r="AW47" s="53" t="str">
        <f t="shared" si="19"/>
        <v>7731110043</v>
      </c>
      <c r="AX47" s="53" t="str">
        <f t="shared" si="29"/>
        <v>77531110043</v>
      </c>
      <c r="AY47" s="53">
        <v>0</v>
      </c>
      <c r="AZ47" s="53">
        <v>0</v>
      </c>
      <c r="BA47" s="49" t="str">
        <f t="shared" si="20"/>
        <v>2020-01-01</v>
      </c>
      <c r="BB47" s="49" t="str">
        <f t="shared" si="21"/>
        <v>2020-01-31</v>
      </c>
      <c r="BC47" s="64" t="s">
        <v>90</v>
      </c>
      <c r="BD47" s="65" t="str">
        <f>"a"&amp;J47</f>
        <v>a31110043</v>
      </c>
      <c r="BE47" s="61"/>
      <c r="BF47" s="61"/>
      <c r="BG47" s="55"/>
      <c r="BH47" s="53"/>
      <c r="BI47" s="53"/>
      <c r="BJ47" s="53"/>
      <c r="BK47" s="53"/>
      <c r="BL47" s="53"/>
      <c r="BM47" s="53"/>
      <c r="BN47" s="53"/>
      <c r="BO47" s="336" t="s">
        <v>115</v>
      </c>
      <c r="BP47" s="325">
        <v>1</v>
      </c>
      <c r="BQ47" s="50">
        <f>AF48</f>
        <v>66666.666666666672</v>
      </c>
      <c r="BR47" s="68">
        <f>BQ47*0.13</f>
        <v>8666.6666666666679</v>
      </c>
      <c r="BS47" s="68">
        <v>0</v>
      </c>
      <c r="BU47" s="357" t="str">
        <f t="shared" ca="1" si="22"/>
        <v>insert into x_t_contract2(TMP_ID,ID,EXTERNAL_ID,CLIENT_ID) values(s_x_t_contract2.NEXTVAL, 1110000012, '1110000012/20',21110000012);insert into x_t_contract_collateral(TMP_ID,ID,CONTRACT2_ID,DT,IS_SIGNED) values(s_x_t_contract_collateral.NEXTVAL, 11100000121, 1110000012, date'2020-01-01', date'2020-01-01');insert into x_mv_contract_signed_attr (TMP_ID,CONTRACT_ID,COLLATERAL_ID,CODE,VALUE_DT) values (s_x_mv_contract_signed_attr.NEXTVAL, 1110000012, 11100000121,'FINISH_DT' ,date'2021-01-01');insert into x_mv_contract_signed_attr_hist(TMP_ID,VALUE_NUM,UPDATE_DT,CONTRACT2_ID,CODE,CL_DT,STAMP,DT) values(s_x_mv_contract_signed_attr_hist.NEXTVAL, 1, date'2020-01-01', 1110000012,'FIRM',date'2020-01-01',888531110043,date'2020-01-01');insert into x_mv_contract_signed_attr_hist(TMP_ID,VALUE_NUM,UPDATE_DT,CONTRACT2_ID,CODE,CL_DT,STAMP,DT) values(s_x_mv_contract_signed_attr_hist.NEXTVAL, 1, date'2020-01-01', 1110000012,'WHOLESALE_AGENT_PREMIUM_AWARDS_SCALE_TYPE',date'2020-01-01',888531110043,date'2020-01-01');insert into x_mv_contract_signed_attr_hist(TMP_ID,VALUE_NUM,UPDATE_DT,CONTRACT2_ID,CODE,CL_DT,STAMP,DT) values(s_x_mv_contract_signed_attr_hist.NEXTVAL, 3, date'2020-01-01', 1110000012,'PAYMENT_TYPE',date'2020-01-01',888531110043,date'2020-01-01');insert into x_t_invoice (TMP_ID,ID,DT, CLIENT_ID,EXTERNAL_ID,CONTRACT_ID,TOTAL_SUM,CURRENCY,DISCOUNT_TYPE,COMMISSION_TYPE,TYPE,LOYAL_CLIENTS,NDS,NDS_PCT,PERSON_ID) values (s_x_t_invoice.NEXTVAL, 31110043, date'2020-01-01',21110000012,'Б-31110043-1',1110000012,80000,'RUR',7,7,'y_invoice',0,1,20, 77531110043);insert into x_t_person (TMP_ID,ID) values (s_x_t_person.NEXTVAL, 77531110043);insert into x_t_act_internal(TMP_ID,ID,DT,CLIENT_ID,INVOICE_ID,HIDDEN,AMOUNT,EXTERNAL_ID,PAYMENT_TERM_DT,IS_LOYAL,TYPE) values (s_x_t_act_internal.NEXTVAL, 4311100431,date'2020-01-05',21110000012, 31110043    ,1,  80000  ,'43111004311',null, 0,'generic');insert into x_t_act_trans(TMP_ID, ACT_ID, CONSUME_ID, AMOUNT, AMOUNT_NDS, AMOUNT_NSP, NETTING, COMMISSION_TYPE) values (s_x_t_act_trans.NEXTVAL, 4311100431,  5531110043, 80000, 13333.3333333333,  0,null, 7);insert into x_t_consume (TMP_ID, ID, PARENT_ORDER_ID) values (s_x_t_consume.NEXTVAL, 5531110043,  9931110043);insert into x_t_order(TMP_ID, ID, SERVICE_ID, SERVICE_ORDER_ID, CLIENT_ID) values (s_x_t_order.NEXTVAL, 9931110043,  7,  7731110043,  531110043 );insert into x_yt_ar_direct_domain_stats (ID,IS_GRAY,DOMAIN,IS_BLACKLIST,SERVICE_ID,COST,BILLING_EXPORT_ID,FROM_DT,TILL_DT,SERVICE_ORDER_ID) values(s_x_yt_ar_direct_domain_stats.NEXTVAL, 0, 'a31110043', 0,7,3330000000,7731110043,  date'2020-01-01',to_date('2020-01-31'||' '||'23:59:59','YYYY-MM-DD HH24:MI:SS'),7731110043);</v>
      </c>
    </row>
    <row r="48" spans="1:73" s="67" customFormat="1" x14ac:dyDescent="0.35">
      <c r="A48" s="40">
        <v>12</v>
      </c>
      <c r="B48" s="41"/>
      <c r="C48" s="42" t="str">
        <f t="shared" si="0"/>
        <v>1110000012</v>
      </c>
      <c r="D48" s="42" t="str">
        <f t="shared" si="1"/>
        <v>1110000012/20</v>
      </c>
      <c r="E48" s="43" t="str">
        <f t="shared" si="23"/>
        <v>2020-01-01</v>
      </c>
      <c r="F48" s="43" t="str">
        <f t="shared" si="2"/>
        <v>2021-01-01</v>
      </c>
      <c r="G48" s="44" t="str">
        <f t="shared" si="3"/>
        <v>21110000012</v>
      </c>
      <c r="H48" s="45">
        <f t="shared" si="35"/>
        <v>1</v>
      </c>
      <c r="I48" s="46">
        <v>3</v>
      </c>
      <c r="J48" s="52">
        <f t="shared" si="31"/>
        <v>31110044</v>
      </c>
      <c r="K48" s="48" t="str">
        <f t="shared" si="25"/>
        <v>Б-31110044-1</v>
      </c>
      <c r="L48" s="49" t="str">
        <f t="shared" si="4"/>
        <v>2020-01-01</v>
      </c>
      <c r="M48" s="48" t="s">
        <v>87</v>
      </c>
      <c r="N48" s="50">
        <f t="shared" si="26"/>
        <v>80000</v>
      </c>
      <c r="O48" s="48" t="s">
        <v>88</v>
      </c>
      <c r="P48" s="46">
        <v>1</v>
      </c>
      <c r="Q48" s="48">
        <v>20</v>
      </c>
      <c r="R48" s="70">
        <f t="shared" si="36"/>
        <v>1</v>
      </c>
      <c r="S48" s="70">
        <v>1</v>
      </c>
      <c r="T48" s="52" t="str">
        <f t="shared" si="6"/>
        <v>4311100441</v>
      </c>
      <c r="U48" s="53" t="str">
        <f t="shared" si="27"/>
        <v>43111004411</v>
      </c>
      <c r="V48" s="48">
        <v>1</v>
      </c>
      <c r="W48" s="49" t="str">
        <f t="shared" ca="1" si="7"/>
        <v>2020-01-03</v>
      </c>
      <c r="X48" s="48"/>
      <c r="Y48" s="54">
        <v>80000</v>
      </c>
      <c r="Z48" s="54">
        <f t="shared" si="8"/>
        <v>13333.333333333328</v>
      </c>
      <c r="AA48" s="48">
        <v>0</v>
      </c>
      <c r="AB48" s="55" t="s">
        <v>89</v>
      </c>
      <c r="AC48" s="54">
        <f t="shared" si="9"/>
        <v>80000</v>
      </c>
      <c r="AD48" s="56">
        <v>0</v>
      </c>
      <c r="AE48" s="52">
        <f t="shared" si="32"/>
        <v>531110044</v>
      </c>
      <c r="AF48" s="58">
        <f t="shared" si="10"/>
        <v>66666.666666666672</v>
      </c>
      <c r="AG48" s="71">
        <f>SUM(AF47:AF49)</f>
        <v>200000</v>
      </c>
      <c r="AH48" s="58">
        <f>AI48/1.2</f>
        <v>0</v>
      </c>
      <c r="AI48" s="109"/>
      <c r="AJ48" s="112"/>
      <c r="AK48" s="61" t="str">
        <f t="shared" si="13"/>
        <v>888531110044</v>
      </c>
      <c r="AL48" s="56" t="str">
        <f t="shared" si="14"/>
        <v>11100000121</v>
      </c>
      <c r="AM48" s="62"/>
      <c r="AN48" s="62"/>
      <c r="AO48" s="56" t="s">
        <v>89</v>
      </c>
      <c r="AP48" s="56" t="s">
        <v>89</v>
      </c>
      <c r="AQ48" s="56"/>
      <c r="AR48" s="56"/>
      <c r="AS48" s="63" t="str">
        <f t="shared" si="15"/>
        <v>888531110044</v>
      </c>
      <c r="AT48" s="61" t="str">
        <f t="shared" si="16"/>
        <v>5531110044</v>
      </c>
      <c r="AU48" s="53" t="str">
        <f t="shared" si="17"/>
        <v>9931110044</v>
      </c>
      <c r="AV48" s="53">
        <f t="shared" si="18"/>
        <v>1</v>
      </c>
      <c r="AW48" s="53" t="str">
        <f t="shared" si="19"/>
        <v>7731110044</v>
      </c>
      <c r="AX48" s="53" t="str">
        <f t="shared" si="29"/>
        <v>77531110044</v>
      </c>
      <c r="AY48" s="53">
        <v>0</v>
      </c>
      <c r="AZ48" s="53">
        <v>0</v>
      </c>
      <c r="BA48" s="49" t="str">
        <f t="shared" si="20"/>
        <v>2020-01-01</v>
      </c>
      <c r="BB48" s="49" t="str">
        <f t="shared" si="21"/>
        <v>2020-01-31</v>
      </c>
      <c r="BC48" s="64" t="s">
        <v>90</v>
      </c>
      <c r="BD48" s="65" t="str">
        <f>"a"&amp;J48</f>
        <v>a31110044</v>
      </c>
      <c r="BE48" s="61"/>
      <c r="BF48" s="61"/>
      <c r="BG48" s="55"/>
      <c r="BH48" s="53"/>
      <c r="BI48" s="53"/>
      <c r="BJ48" s="53"/>
      <c r="BK48" s="53"/>
      <c r="BL48" s="53"/>
      <c r="BM48" s="53"/>
      <c r="BN48" s="53"/>
      <c r="BO48" s="336" t="s">
        <v>116</v>
      </c>
      <c r="BP48" s="325">
        <v>37</v>
      </c>
      <c r="BQ48" s="50">
        <f>AF49</f>
        <v>66666.666666666672</v>
      </c>
      <c r="BR48" s="68">
        <f>BQ48*0.11</f>
        <v>7333.3333333333339</v>
      </c>
      <c r="BS48" s="68">
        <v>0</v>
      </c>
      <c r="BU48" s="357" t="str">
        <f t="shared" ca="1" si="22"/>
        <v>insert into x_t_invoice (TMP_ID,ID,DT, CLIENT_ID,EXTERNAL_ID,CONTRACT_ID,TOTAL_SUM,CURRENCY,DISCOUNT_TYPE,COMMISSION_TYPE,TYPE,LOYAL_CLIENTS,NDS,NDS_PCT,PERSON_ID) values (s_x_t_invoice.NEXTVAL, 31110044, date'2020-01-01',21110000012,'Б-31110044-1',1110000012,80000,'RUR',1,1,'y_invoice',0,1,20, 77531110044);insert into x_t_person (TMP_ID,ID) values (s_x_t_person.NEXTVAL, 77531110044);insert into x_t_act_internal(TMP_ID,ID,DT,CLIENT_ID,INVOICE_ID,HIDDEN,AMOUNT,EXTERNAL_ID,PAYMENT_TERM_DT,IS_LOYAL,TYPE) values (s_x_t_act_internal.NEXTVAL, 4311100441,date'2020-01-03',21110000012, 31110044    ,1,  80000  ,'43111004411',null, 0,'generic');insert into x_t_act_trans(TMP_ID, ACT_ID, CONSUME_ID, AMOUNT, AMOUNT_NDS, AMOUNT_NSP, NETTING, COMMISSION_TYPE) values (s_x_t_act_trans.NEXTVAL, 4311100441,  5531110044, 80000, 13333.3333333333,  0,null, 1);insert into x_t_consume (TMP_ID, ID, PARENT_ORDER_ID) values (s_x_t_consume.NEXTVAL, 5531110044,  9931110044);insert into x_t_order(TMP_ID, ID, SERVICE_ID, SERVICE_ORDER_ID, CLIENT_ID) values (s_x_t_order.NEXTVAL, 9931110044,  1,  7731110044,  531110044 );insert into x_yt_ar_direct_domain_stats (ID,IS_GRAY,DOMAIN,IS_BLACKLIST,SERVICE_ID,COST,BILLING_EXPORT_ID,FROM_DT,TILL_DT,SERVICE_ORDER_ID) values(s_x_yt_ar_direct_domain_stats.NEXTVAL, 0, 'a31110044', 0,1,3330000000,7731110044,  date'2020-01-01',to_date('2020-01-31'||' '||'23:59:59','YYYY-MM-DD HH24:MI:SS'),7731110044);</v>
      </c>
    </row>
    <row r="49" spans="1:73" s="100" customFormat="1" ht="15" customHeight="1" thickBot="1" x14ac:dyDescent="0.4">
      <c r="A49" s="74">
        <v>12</v>
      </c>
      <c r="B49" s="75"/>
      <c r="C49" s="76" t="str">
        <f t="shared" si="0"/>
        <v>1110000012</v>
      </c>
      <c r="D49" s="76" t="str">
        <f t="shared" si="1"/>
        <v>1110000012/20</v>
      </c>
      <c r="E49" s="77" t="str">
        <f t="shared" si="23"/>
        <v>2020-01-01</v>
      </c>
      <c r="F49" s="77" t="str">
        <f t="shared" si="2"/>
        <v>2021-01-01</v>
      </c>
      <c r="G49" s="78" t="str">
        <f t="shared" si="3"/>
        <v>21110000012</v>
      </c>
      <c r="H49" s="79">
        <f t="shared" si="35"/>
        <v>1</v>
      </c>
      <c r="I49" s="80">
        <v>3</v>
      </c>
      <c r="J49" s="81">
        <f t="shared" si="31"/>
        <v>31110045</v>
      </c>
      <c r="K49" s="82" t="str">
        <f t="shared" si="25"/>
        <v>Б-31110045-1</v>
      </c>
      <c r="L49" s="83" t="str">
        <f t="shared" si="4"/>
        <v>2020-01-01</v>
      </c>
      <c r="M49" s="82" t="s">
        <v>87</v>
      </c>
      <c r="N49" s="84">
        <f t="shared" si="26"/>
        <v>80000</v>
      </c>
      <c r="O49" s="82" t="s">
        <v>88</v>
      </c>
      <c r="P49" s="80">
        <v>1</v>
      </c>
      <c r="Q49" s="82">
        <v>20</v>
      </c>
      <c r="R49" s="86">
        <f t="shared" si="36"/>
        <v>37</v>
      </c>
      <c r="S49" s="86">
        <v>37</v>
      </c>
      <c r="T49" s="81" t="str">
        <f t="shared" si="6"/>
        <v>4311100451</v>
      </c>
      <c r="U49" s="87" t="str">
        <f t="shared" si="27"/>
        <v>43111004511</v>
      </c>
      <c r="V49" s="82">
        <v>1</v>
      </c>
      <c r="W49" s="83" t="str">
        <f t="shared" ca="1" si="7"/>
        <v>2020-01-05</v>
      </c>
      <c r="X49" s="82"/>
      <c r="Y49" s="88">
        <v>80000</v>
      </c>
      <c r="Z49" s="88">
        <f t="shared" si="8"/>
        <v>13333.333333333328</v>
      </c>
      <c r="AA49" s="82">
        <v>0</v>
      </c>
      <c r="AB49" s="89" t="s">
        <v>89</v>
      </c>
      <c r="AC49" s="88">
        <f t="shared" si="9"/>
        <v>80000</v>
      </c>
      <c r="AD49" s="90">
        <v>0</v>
      </c>
      <c r="AE49" s="81">
        <f t="shared" si="32"/>
        <v>531110045</v>
      </c>
      <c r="AF49" s="91">
        <f t="shared" si="10"/>
        <v>66666.666666666672</v>
      </c>
      <c r="AG49" s="92"/>
      <c r="AH49" s="91">
        <f>AI49/1.2</f>
        <v>0</v>
      </c>
      <c r="AI49" s="113"/>
      <c r="AJ49" s="114"/>
      <c r="AK49" s="94" t="str">
        <f t="shared" si="13"/>
        <v>888531110045</v>
      </c>
      <c r="AL49" s="90" t="str">
        <f t="shared" si="14"/>
        <v>11100000121</v>
      </c>
      <c r="AM49" s="95"/>
      <c r="AN49" s="95"/>
      <c r="AO49" s="90" t="s">
        <v>89</v>
      </c>
      <c r="AP49" s="90" t="s">
        <v>89</v>
      </c>
      <c r="AQ49" s="90"/>
      <c r="AR49" s="90"/>
      <c r="AS49" s="96" t="str">
        <f t="shared" si="15"/>
        <v>888531110045</v>
      </c>
      <c r="AT49" s="94" t="str">
        <f t="shared" si="16"/>
        <v>5531110045</v>
      </c>
      <c r="AU49" s="87" t="str">
        <f t="shared" si="17"/>
        <v>9931110045</v>
      </c>
      <c r="AV49" s="87">
        <f t="shared" si="18"/>
        <v>37</v>
      </c>
      <c r="AW49" s="87" t="str">
        <f t="shared" si="19"/>
        <v>7731110045</v>
      </c>
      <c r="AX49" s="87" t="str">
        <f t="shared" si="29"/>
        <v>77531110045</v>
      </c>
      <c r="AY49" s="87">
        <v>0</v>
      </c>
      <c r="AZ49" s="87">
        <v>0</v>
      </c>
      <c r="BA49" s="83" t="str">
        <f t="shared" si="20"/>
        <v>2020-01-01</v>
      </c>
      <c r="BB49" s="83" t="str">
        <f t="shared" si="21"/>
        <v>2020-01-31</v>
      </c>
      <c r="BC49" s="97" t="s">
        <v>90</v>
      </c>
      <c r="BD49" s="98" t="str">
        <f>"d"&amp;J49</f>
        <v>d31110045</v>
      </c>
      <c r="BE49" s="98"/>
      <c r="BF49" s="98"/>
      <c r="BG49" s="98"/>
      <c r="BH49" s="87"/>
      <c r="BI49" s="87"/>
      <c r="BJ49" s="87"/>
      <c r="BK49" s="87"/>
      <c r="BL49" s="87"/>
      <c r="BM49" s="87"/>
      <c r="BN49" s="87"/>
      <c r="BO49" s="338"/>
      <c r="BP49" s="326"/>
      <c r="BQ49" s="84"/>
      <c r="BR49" s="101"/>
      <c r="BS49" s="99"/>
      <c r="BU49" s="357" t="str">
        <f t="shared" ca="1" si="22"/>
        <v>insert into x_t_invoice (TMP_ID,ID,DT, CLIENT_ID,EXTERNAL_ID,CONTRACT_ID,TOTAL_SUM,CURRENCY,DISCOUNT_TYPE,COMMISSION_TYPE,TYPE,LOYAL_CLIENTS,NDS,NDS_PCT,PERSON_ID) values (s_x_t_invoice.NEXTVAL, 31110045, date'2020-01-01',21110000012,'Б-31110045-1',1110000012,80000,'RUR',37,37,'y_invoice',0,1,20, 77531110045);insert into x_t_person (TMP_ID,ID) values (s_x_t_person.NEXTVAL, 77531110045);insert into x_t_act_internal(TMP_ID,ID,DT,CLIENT_ID,INVOICE_ID,HIDDEN,AMOUNT,EXTERNAL_ID,PAYMENT_TERM_DT,IS_LOYAL,TYPE) values (s_x_t_act_internal.NEXTVAL, 4311100451,date'2020-01-05',21110000012, 31110045    ,1,  80000  ,'43111004511',null, 0,'generic');insert into x_t_act_trans(TMP_ID, ACT_ID, CONSUME_ID, AMOUNT, AMOUNT_NDS, AMOUNT_NSP, NETTING, COMMISSION_TYPE) values (s_x_t_act_trans.NEXTVAL, 4311100451,  5531110045, 80000, 13333.3333333333,  0,null, 37);insert into x_t_consume (TMP_ID, ID, PARENT_ORDER_ID) values (s_x_t_consume.NEXTVAL, 5531110045,  9931110045);insert into x_t_order(TMP_ID, ID, SERVICE_ID, SERVICE_ORDER_ID, CLIENT_ID) values (s_x_t_order.NEXTVAL, 9931110045,  37,  7731110045,  531110045 );insert into x_yt_ar_direct_domain_stats (ID,IS_GRAY,DOMAIN,IS_BLACKLIST,SERVICE_ID,COST,BILLING_EXPORT_ID,FROM_DT,TILL_DT,SERVICE_ORDER_ID) values(s_x_yt_ar_direct_domain_stats.NEXTVAL, 0, 'd31110045', 0,37,3330000000,7731110045,  date'2020-01-01',to_date('2020-01-31'||' '||'23:59:59','YYYY-MM-DD HH24:MI:SS'),7731110045);</v>
      </c>
    </row>
    <row r="50" spans="1:73" s="100" customFormat="1" ht="15" thickBot="1" x14ac:dyDescent="0.4">
      <c r="A50" s="74">
        <v>13</v>
      </c>
      <c r="B50" s="75"/>
      <c r="C50" s="76" t="str">
        <f t="shared" si="0"/>
        <v>1110000013</v>
      </c>
      <c r="D50" s="76" t="str">
        <f t="shared" si="1"/>
        <v>1110000013/20</v>
      </c>
      <c r="E50" s="77" t="str">
        <f t="shared" si="23"/>
        <v>2020-01-01</v>
      </c>
      <c r="F50" s="77" t="str">
        <f t="shared" si="2"/>
        <v>2021-01-01</v>
      </c>
      <c r="G50" s="78" t="str">
        <f t="shared" si="3"/>
        <v>21110000013</v>
      </c>
      <c r="H50" s="79">
        <f t="shared" si="35"/>
        <v>1</v>
      </c>
      <c r="I50" s="80">
        <v>3</v>
      </c>
      <c r="J50" s="81">
        <f t="shared" si="31"/>
        <v>31110046</v>
      </c>
      <c r="K50" s="82" t="str">
        <f t="shared" si="25"/>
        <v>Б-31110046-1</v>
      </c>
      <c r="L50" s="83" t="str">
        <f t="shared" si="4"/>
        <v>2020-01-01</v>
      </c>
      <c r="M50" s="82" t="s">
        <v>87</v>
      </c>
      <c r="N50" s="84">
        <f t="shared" si="26"/>
        <v>240000</v>
      </c>
      <c r="O50" s="82" t="s">
        <v>88</v>
      </c>
      <c r="P50" s="80">
        <v>1</v>
      </c>
      <c r="Q50" s="82">
        <v>20</v>
      </c>
      <c r="R50" s="115">
        <f t="shared" si="36"/>
        <v>1</v>
      </c>
      <c r="S50" s="115">
        <v>1</v>
      </c>
      <c r="T50" s="81" t="str">
        <f t="shared" si="6"/>
        <v>4311100461</v>
      </c>
      <c r="U50" s="87" t="str">
        <f t="shared" si="27"/>
        <v>43111004611</v>
      </c>
      <c r="V50" s="82">
        <v>1</v>
      </c>
      <c r="W50" s="83" t="str">
        <f t="shared" ca="1" si="7"/>
        <v>2020-01-09</v>
      </c>
      <c r="X50" s="82"/>
      <c r="Y50" s="88">
        <v>240000</v>
      </c>
      <c r="Z50" s="88">
        <f t="shared" si="8"/>
        <v>40000</v>
      </c>
      <c r="AA50" s="82">
        <v>0</v>
      </c>
      <c r="AB50" s="89" t="s">
        <v>89</v>
      </c>
      <c r="AC50" s="88">
        <f t="shared" si="9"/>
        <v>240000</v>
      </c>
      <c r="AD50" s="90">
        <v>0</v>
      </c>
      <c r="AE50" s="81">
        <f t="shared" si="32"/>
        <v>531110046</v>
      </c>
      <c r="AF50" s="91">
        <f t="shared" si="10"/>
        <v>200000</v>
      </c>
      <c r="AG50" s="92"/>
      <c r="AH50" s="91">
        <f>AI50/(1+Q50/100)</f>
        <v>200000</v>
      </c>
      <c r="AI50" s="93">
        <f t="shared" ref="AI50:AI56" si="37">Y50</f>
        <v>240000</v>
      </c>
      <c r="AJ50" s="83" t="str">
        <f t="shared" ref="AJ50:AJ59" si="38">TEXT(DATE(YEAR($F$2),MONTH($F$2)+1,0),"ГГГГ-ММ-ДД")</f>
        <v>2020-01-31</v>
      </c>
      <c r="AK50" s="94" t="str">
        <f t="shared" si="13"/>
        <v>888531110046</v>
      </c>
      <c r="AL50" s="90" t="str">
        <f t="shared" si="14"/>
        <v>11100000131</v>
      </c>
      <c r="AM50" s="95"/>
      <c r="AN50" s="95"/>
      <c r="AO50" s="90" t="s">
        <v>89</v>
      </c>
      <c r="AP50" s="90" t="s">
        <v>89</v>
      </c>
      <c r="AQ50" s="90"/>
      <c r="AR50" s="90"/>
      <c r="AS50" s="96" t="str">
        <f t="shared" si="15"/>
        <v>888531110046</v>
      </c>
      <c r="AT50" s="94" t="str">
        <f t="shared" si="16"/>
        <v>5531110046</v>
      </c>
      <c r="AU50" s="87" t="str">
        <f t="shared" si="17"/>
        <v>9931110046</v>
      </c>
      <c r="AV50" s="87">
        <f t="shared" si="18"/>
        <v>1</v>
      </c>
      <c r="AW50" s="87" t="str">
        <f t="shared" si="19"/>
        <v>7731110046</v>
      </c>
      <c r="AX50" s="87" t="str">
        <f t="shared" si="29"/>
        <v>77531110046</v>
      </c>
      <c r="AY50" s="87">
        <v>0</v>
      </c>
      <c r="AZ50" s="87">
        <v>0</v>
      </c>
      <c r="BA50" s="83" t="str">
        <f t="shared" si="20"/>
        <v>2020-01-01</v>
      </c>
      <c r="BB50" s="83" t="str">
        <f t="shared" si="21"/>
        <v>2020-01-31</v>
      </c>
      <c r="BC50" s="97" t="s">
        <v>90</v>
      </c>
      <c r="BD50" s="98" t="str">
        <f>"a"&amp;J50</f>
        <v>a31110046</v>
      </c>
      <c r="BE50" s="94"/>
      <c r="BF50" s="94"/>
      <c r="BG50" s="89"/>
      <c r="BH50" s="87"/>
      <c r="BI50" s="87"/>
      <c r="BJ50" s="87"/>
      <c r="BK50" s="87"/>
      <c r="BL50" s="87"/>
      <c r="BM50" s="87"/>
      <c r="BN50" s="87"/>
      <c r="BO50" s="338" t="s">
        <v>117</v>
      </c>
      <c r="BP50" s="326">
        <v>1</v>
      </c>
      <c r="BQ50" s="84">
        <f t="shared" ref="BQ50:BQ56" si="39">AF50</f>
        <v>200000</v>
      </c>
      <c r="BR50" s="99">
        <f>BQ50*0.13</f>
        <v>26000</v>
      </c>
      <c r="BS50" s="99">
        <f>BR50</f>
        <v>26000</v>
      </c>
      <c r="BU50" s="357" t="str">
        <f t="shared" ca="1" si="22"/>
        <v>insert into x_t_contract2(TMP_ID,ID,EXTERNAL_ID,CLIENT_ID) values(s_x_t_contract2.NEXTVAL, 1110000013, '1110000013/20',21110000013);insert into x_t_contract_collateral(TMP_ID,ID,CONTRACT2_ID,DT,IS_SIGNED) values(s_x_t_contract_collateral.NEXTVAL, 11100000131, 1110000013, date'2020-01-01', date'2020-01-01');insert into x_mv_contract_signed_attr (TMP_ID,CONTRACT_ID,COLLATERAL_ID,CODE,VALUE_DT) values (s_x_mv_contract_signed_attr.NEXTVAL, 1110000013, 11100000131,'FINISH_DT' ,date'2021-01-01');insert into x_mv_contract_signed_attr_hist(TMP_ID,VALUE_NUM,UPDATE_DT,CONTRACT2_ID,CODE,CL_DT,STAMP,DT) values(s_x_mv_contract_signed_attr_hist.NEXTVAL, 1, date'2020-01-01', 1110000013,'FIRM',date'2020-01-01',888531110046,date'2020-01-01');insert into x_mv_contract_signed_attr_hist(TMP_ID,VALUE_NUM,UPDATE_DT,CONTRACT2_ID,CODE,CL_DT,STAMP,DT) values(s_x_mv_contract_signed_attr_hist.NEXTVAL, 1, date'2020-01-01', 1110000013,'WHOLESALE_AGENT_PREMIUM_AWARDS_SCALE_TYPE',date'2020-01-01',888531110046,date'2020-01-01');insert into x_mv_contract_signed_attr_hist(TMP_ID,VALUE_NUM,UPDATE_DT,CONTRACT2_ID,CODE,CL_DT,STAMP,DT) values(s_x_mv_contract_signed_attr_hist.NEXTVAL, 3, date'2020-01-01', 1110000013,'PAYMENT_TYPE',date'2020-01-01',888531110046,date'2020-01-01');insert into x_t_invoice (TMP_ID,ID,DT, CLIENT_ID,EXTERNAL_ID,CONTRACT_ID,TOTAL_SUM,CURRENCY,DISCOUNT_TYPE,COMMISSION_TYPE,TYPE,LOYAL_CLIENTS,NDS,NDS_PCT,PERSON_ID) values (s_x_t_invoice.NEXTVAL, 31110046, date'2020-01-01',21110000013,'Б-31110046-1',1110000013,240000,'RUR',1,1,'y_invoice',0,1,20, 77531110046);insert into x_t_person (TMP_ID,ID) values (s_x_t_person.NEXTVAL, 77531110046);insert into x_t_act_internal(TMP_ID,ID,DT,CLIENT_ID,INVOICE_ID,HIDDEN,AMOUNT,EXTERNAL_ID,PAYMENT_TERM_DT,IS_LOYAL,TYPE) values (s_x_t_act_internal.NEXTVAL, 4311100461,date'2020-01-09',21110000013, 31110046    ,1,  240000  ,'43111004611',null, 0,'generic');insert into x_t_act_trans(TMP_ID, ACT_ID, CONSUME_ID, AMOUNT, AMOUNT_NDS, AMOUNT_NSP, NETTING, COMMISSION_TYPE) values (s_x_t_act_trans.NEXTVAL, 4311100461,  5531110046, 240000, 40000,  0,null, 1);insert into x_t_consume (TMP_ID, ID, PARENT_ORDER_ID) values (s_x_t_consume.NEXTVAL, 5531110046,  9931110046);insert into x_t_order(TMP_ID, ID, SERVICE_ID, SERVICE_ORDER_ID, CLIENT_ID) values (s_x_t_order.NEXTVAL, 9931110046,  1,  7731110046,  531110046 );insert into x_mv_oebs_receipts_2(TMP_ID, INVOICE_EID, SUM, DT, DOC_DATE, COMISS_DATE, PAYMENT_NUMBER, SOURCE_TYPE) values (s_x_mv_oebs_receipts_2.NEXTVAL, 'Б-31110046-1', 240000, date'2020-01-31',date'2020-01-31', null, '888531110046' ,'PAYCASH');insert into x_yt_ar_direct_domain_stats (ID,IS_GRAY,DOMAIN,IS_BLACKLIST,SERVICE_ID,COST,BILLING_EXPORT_ID,FROM_DT,TILL_DT,SERVICE_ORDER_ID) values(s_x_yt_ar_direct_domain_stats.NEXTVAL, 0, 'a31110046', 0,1,3330000000,7731110046,  date'2020-01-01',to_date('2020-01-31'||' '||'23:59:59','YYYY-MM-DD HH24:MI:SS'),7731110046);</v>
      </c>
    </row>
    <row r="51" spans="1:73" s="100" customFormat="1" ht="15" thickBot="1" x14ac:dyDescent="0.4">
      <c r="A51" s="74">
        <v>14</v>
      </c>
      <c r="B51" s="75"/>
      <c r="C51" s="76" t="str">
        <f t="shared" si="0"/>
        <v>1110000014</v>
      </c>
      <c r="D51" s="76" t="str">
        <f t="shared" si="1"/>
        <v>1110000014/20</v>
      </c>
      <c r="E51" s="77" t="str">
        <f t="shared" si="23"/>
        <v>2020-01-01</v>
      </c>
      <c r="F51" s="77" t="str">
        <f t="shared" si="2"/>
        <v>2021-01-01</v>
      </c>
      <c r="G51" s="78" t="str">
        <f t="shared" si="3"/>
        <v>21110000014</v>
      </c>
      <c r="H51" s="79">
        <f t="shared" si="35"/>
        <v>1</v>
      </c>
      <c r="I51" s="80">
        <v>3</v>
      </c>
      <c r="J51" s="81">
        <f t="shared" si="31"/>
        <v>31110047</v>
      </c>
      <c r="K51" s="82" t="str">
        <f t="shared" si="25"/>
        <v>Б-31110047-1</v>
      </c>
      <c r="L51" s="83" t="str">
        <f t="shared" si="4"/>
        <v>2020-01-01</v>
      </c>
      <c r="M51" s="82" t="s">
        <v>87</v>
      </c>
      <c r="N51" s="84">
        <f t="shared" si="26"/>
        <v>240000</v>
      </c>
      <c r="O51" s="82" t="s">
        <v>88</v>
      </c>
      <c r="P51" s="80">
        <v>1</v>
      </c>
      <c r="Q51" s="82">
        <v>20</v>
      </c>
      <c r="R51" s="85">
        <f t="shared" si="36"/>
        <v>2</v>
      </c>
      <c r="S51" s="85">
        <v>2</v>
      </c>
      <c r="T51" s="81" t="str">
        <f t="shared" si="6"/>
        <v>4311100471</v>
      </c>
      <c r="U51" s="87" t="str">
        <f t="shared" si="27"/>
        <v>43111004711</v>
      </c>
      <c r="V51" s="82">
        <v>1</v>
      </c>
      <c r="W51" s="83" t="str">
        <f t="shared" ca="1" si="7"/>
        <v>2020-01-06</v>
      </c>
      <c r="X51" s="82"/>
      <c r="Y51" s="88">
        <v>240000</v>
      </c>
      <c r="Z51" s="88">
        <f t="shared" si="8"/>
        <v>40000</v>
      </c>
      <c r="AA51" s="82">
        <v>0</v>
      </c>
      <c r="AB51" s="89" t="s">
        <v>89</v>
      </c>
      <c r="AC51" s="88">
        <f t="shared" si="9"/>
        <v>240000</v>
      </c>
      <c r="AD51" s="90">
        <v>0</v>
      </c>
      <c r="AE51" s="81">
        <f t="shared" si="32"/>
        <v>531110047</v>
      </c>
      <c r="AF51" s="91">
        <f t="shared" si="10"/>
        <v>200000</v>
      </c>
      <c r="AG51" s="92"/>
      <c r="AH51" s="91">
        <f t="shared" ref="AH51:AH59" si="40">AI51/(1+Q51/100)</f>
        <v>200000</v>
      </c>
      <c r="AI51" s="93">
        <f t="shared" si="37"/>
        <v>240000</v>
      </c>
      <c r="AJ51" s="83" t="str">
        <f t="shared" si="38"/>
        <v>2020-01-31</v>
      </c>
      <c r="AK51" s="94" t="str">
        <f t="shared" si="13"/>
        <v>888531110047</v>
      </c>
      <c r="AL51" s="90" t="str">
        <f t="shared" si="14"/>
        <v>11100000141</v>
      </c>
      <c r="AM51" s="95"/>
      <c r="AN51" s="95"/>
      <c r="AO51" s="90" t="s">
        <v>89</v>
      </c>
      <c r="AP51" s="90" t="s">
        <v>89</v>
      </c>
      <c r="AQ51" s="90"/>
      <c r="AR51" s="90"/>
      <c r="AS51" s="96" t="str">
        <f t="shared" si="15"/>
        <v>888531110047</v>
      </c>
      <c r="AT51" s="94" t="str">
        <f t="shared" si="16"/>
        <v>5531110047</v>
      </c>
      <c r="AU51" s="87" t="str">
        <f t="shared" si="17"/>
        <v>9931110047</v>
      </c>
      <c r="AV51" s="87">
        <f t="shared" si="18"/>
        <v>2</v>
      </c>
      <c r="AW51" s="87" t="str">
        <f t="shared" si="19"/>
        <v>7731110047</v>
      </c>
      <c r="AX51" s="87" t="str">
        <f t="shared" si="29"/>
        <v>77531110047</v>
      </c>
      <c r="AY51" s="87">
        <v>0</v>
      </c>
      <c r="AZ51" s="87">
        <v>0</v>
      </c>
      <c r="BA51" s="83" t="str">
        <f t="shared" si="20"/>
        <v>2020-01-01</v>
      </c>
      <c r="BB51" s="83" t="str">
        <f t="shared" si="21"/>
        <v>2020-01-31</v>
      </c>
      <c r="BC51" s="97" t="s">
        <v>92</v>
      </c>
      <c r="BD51" s="98" t="str">
        <f>"b"&amp;J51</f>
        <v>b31110047</v>
      </c>
      <c r="BE51" s="98"/>
      <c r="BF51" s="98"/>
      <c r="BG51" s="98"/>
      <c r="BH51" s="87"/>
      <c r="BI51" s="87"/>
      <c r="BJ51" s="87"/>
      <c r="BK51" s="87"/>
      <c r="BL51" s="87"/>
      <c r="BM51" s="87"/>
      <c r="BN51" s="87"/>
      <c r="BO51" s="338" t="s">
        <v>118</v>
      </c>
      <c r="BP51" s="326">
        <v>2</v>
      </c>
      <c r="BQ51" s="84">
        <f t="shared" si="39"/>
        <v>200000</v>
      </c>
      <c r="BR51" s="99">
        <f>BQ51*0.13</f>
        <v>26000</v>
      </c>
      <c r="BS51" s="99">
        <f t="shared" ref="BS51:BS56" si="41">BR51</f>
        <v>26000</v>
      </c>
      <c r="BU51" s="357" t="str">
        <f t="shared" ca="1" si="22"/>
        <v>insert into x_t_contract2(TMP_ID,ID,EXTERNAL_ID,CLIENT_ID) values(s_x_t_contract2.NEXTVAL, 1110000014, '1110000014/20',21110000014);insert into x_t_contract_collateral(TMP_ID,ID,CONTRACT2_ID,DT,IS_SIGNED) values(s_x_t_contract_collateral.NEXTVAL, 11100000141, 1110000014, date'2020-01-01', date'2020-01-01');insert into x_mv_contract_signed_attr (TMP_ID,CONTRACT_ID,COLLATERAL_ID,CODE,VALUE_DT) values (s_x_mv_contract_signed_attr.NEXTVAL, 1110000014, 11100000141,'FINISH_DT' ,date'2021-01-01');insert into x_mv_contract_signed_attr_hist(TMP_ID,VALUE_NUM,UPDATE_DT,CONTRACT2_ID,CODE,CL_DT,STAMP,DT) values(s_x_mv_contract_signed_attr_hist.NEXTVAL, 1, date'2020-01-01', 1110000014,'FIRM',date'2020-01-01',888531110047,date'2020-01-01');insert into x_mv_contract_signed_attr_hist(TMP_ID,VALUE_NUM,UPDATE_DT,CONTRACT2_ID,CODE,CL_DT,STAMP,DT) values(s_x_mv_contract_signed_attr_hist.NEXTVAL, 1, date'2020-01-01', 1110000014,'WHOLESALE_AGENT_PREMIUM_AWARDS_SCALE_TYPE',date'2020-01-01',888531110047,date'2020-01-01');insert into x_mv_contract_signed_attr_hist(TMP_ID,VALUE_NUM,UPDATE_DT,CONTRACT2_ID,CODE,CL_DT,STAMP,DT) values(s_x_mv_contract_signed_attr_hist.NEXTVAL, 3, date'2020-01-01', 1110000014,'PAYMENT_TYPE',date'2020-01-01',888531110047,date'2020-01-01');insert into x_t_invoice (TMP_ID,ID,DT, CLIENT_ID,EXTERNAL_ID,CONTRACT_ID,TOTAL_SUM,CURRENCY,DISCOUNT_TYPE,COMMISSION_TYPE,TYPE,LOYAL_CLIENTS,NDS,NDS_PCT,PERSON_ID) values (s_x_t_invoice.NEXTVAL, 31110047, date'2020-01-01',21110000014,'Б-31110047-1',1110000014,240000,'RUR',2,2,'y_invoice',0,1,20, 77531110047);insert into x_t_person (TMP_ID,ID) values (s_x_t_person.NEXTVAL, 77531110047);insert into x_t_act_internal(TMP_ID,ID,DT,CLIENT_ID,INVOICE_ID,HIDDEN,AMOUNT,EXTERNAL_ID,PAYMENT_TERM_DT,IS_LOYAL,TYPE) values (s_x_t_act_internal.NEXTVAL, 4311100471,date'2020-01-06',21110000014, 31110047    ,1,  240000  ,'43111004711',null, 0,'generic');insert into x_t_act_trans(TMP_ID, ACT_ID, CONSUME_ID, AMOUNT, AMOUNT_NDS, AMOUNT_NSP, NETTING, COMMISSION_TYPE) values (s_x_t_act_trans.NEXTVAL, 4311100471,  5531110047, 240000, 40000,  0,null, 2);insert into x_t_consume (TMP_ID, ID, PARENT_ORDER_ID) values (s_x_t_consume.NEXTVAL, 5531110047,  9931110047);insert into x_t_order(TMP_ID, ID, SERVICE_ID, SERVICE_ORDER_ID, CLIENT_ID) values (s_x_t_order.NEXTVAL, 9931110047,  2,  7731110047,  531110047 );insert into x_mv_oebs_receipts_2(TMP_ID, INVOICE_EID, SUM, DT, DOC_DATE, COMISS_DATE, PAYMENT_NUMBER, SOURCE_TYPE) values (s_x_mv_oebs_receipts_2.NEXTVAL, 'Б-31110047-1', 240000, date'2020-01-31',date'2020-01-31', null, '888531110047' ,'PAYCASH');insert into x_yt_ar_direct_domain_stats (ID,IS_GRAY,DOMAIN,IS_BLACKLIST,SERVICE_ID,COST,BILLING_EXPORT_ID,FROM_DT,TILL_DT,SERVICE_ORDER_ID) values(s_x_yt_ar_direct_domain_stats.NEXTVAL, 0, 'b31110047', 0,2,3000000000,7731110047,  date'2020-01-01',to_date('2020-01-31'||' '||'23:59:59','YYYY-MM-DD HH24:MI:SS'),7731110047);</v>
      </c>
    </row>
    <row r="52" spans="1:73" s="100" customFormat="1" ht="15" customHeight="1" thickBot="1" x14ac:dyDescent="0.4">
      <c r="A52" s="74">
        <v>15</v>
      </c>
      <c r="B52" s="75"/>
      <c r="C52" s="76" t="str">
        <f t="shared" si="0"/>
        <v>1110000015</v>
      </c>
      <c r="D52" s="76" t="str">
        <f t="shared" si="1"/>
        <v>1110000015/20</v>
      </c>
      <c r="E52" s="77" t="str">
        <f t="shared" si="23"/>
        <v>2020-01-01</v>
      </c>
      <c r="F52" s="77" t="str">
        <f t="shared" si="2"/>
        <v>2021-01-01</v>
      </c>
      <c r="G52" s="78" t="str">
        <f t="shared" si="3"/>
        <v>21110000015</v>
      </c>
      <c r="H52" s="79">
        <f t="shared" si="35"/>
        <v>1</v>
      </c>
      <c r="I52" s="80">
        <v>3</v>
      </c>
      <c r="J52" s="81">
        <f t="shared" si="31"/>
        <v>31110048</v>
      </c>
      <c r="K52" s="82" t="str">
        <f t="shared" si="25"/>
        <v>Б-31110048-1</v>
      </c>
      <c r="L52" s="83" t="str">
        <f t="shared" si="4"/>
        <v>2020-01-01</v>
      </c>
      <c r="M52" s="82" t="s">
        <v>87</v>
      </c>
      <c r="N52" s="84">
        <f t="shared" si="26"/>
        <v>240000</v>
      </c>
      <c r="O52" s="82" t="s">
        <v>88</v>
      </c>
      <c r="P52" s="80">
        <v>1</v>
      </c>
      <c r="Q52" s="82">
        <v>20</v>
      </c>
      <c r="R52" s="115">
        <f t="shared" si="36"/>
        <v>3</v>
      </c>
      <c r="S52" s="115">
        <v>3</v>
      </c>
      <c r="T52" s="81" t="str">
        <f t="shared" si="6"/>
        <v>4311100481</v>
      </c>
      <c r="U52" s="87" t="str">
        <f t="shared" si="27"/>
        <v>43111004811</v>
      </c>
      <c r="V52" s="82">
        <v>1</v>
      </c>
      <c r="W52" s="83" t="str">
        <f t="shared" ca="1" si="7"/>
        <v>2020-01-04</v>
      </c>
      <c r="X52" s="82"/>
      <c r="Y52" s="88">
        <v>240000</v>
      </c>
      <c r="Z52" s="88">
        <f t="shared" si="8"/>
        <v>40000</v>
      </c>
      <c r="AA52" s="82">
        <v>0</v>
      </c>
      <c r="AB52" s="89" t="s">
        <v>89</v>
      </c>
      <c r="AC52" s="88">
        <f t="shared" si="9"/>
        <v>240000</v>
      </c>
      <c r="AD52" s="90">
        <v>0</v>
      </c>
      <c r="AE52" s="81">
        <f t="shared" si="32"/>
        <v>531110048</v>
      </c>
      <c r="AF52" s="91">
        <f t="shared" si="10"/>
        <v>200000</v>
      </c>
      <c r="AG52" s="92"/>
      <c r="AH52" s="91">
        <f t="shared" si="40"/>
        <v>200000</v>
      </c>
      <c r="AI52" s="93">
        <f t="shared" si="37"/>
        <v>240000</v>
      </c>
      <c r="AJ52" s="83" t="str">
        <f t="shared" si="38"/>
        <v>2020-01-31</v>
      </c>
      <c r="AK52" s="94" t="str">
        <f t="shared" si="13"/>
        <v>888531110048</v>
      </c>
      <c r="AL52" s="90" t="str">
        <f t="shared" si="14"/>
        <v>11100000151</v>
      </c>
      <c r="AM52" s="95"/>
      <c r="AN52" s="95"/>
      <c r="AO52" s="90" t="s">
        <v>89</v>
      </c>
      <c r="AP52" s="90" t="s">
        <v>89</v>
      </c>
      <c r="AQ52" s="90"/>
      <c r="AR52" s="90"/>
      <c r="AS52" s="96" t="str">
        <f t="shared" si="15"/>
        <v>888531110048</v>
      </c>
      <c r="AT52" s="94" t="str">
        <f t="shared" si="16"/>
        <v>5531110048</v>
      </c>
      <c r="AU52" s="87" t="str">
        <f t="shared" si="17"/>
        <v>9931110048</v>
      </c>
      <c r="AV52" s="87">
        <f t="shared" si="18"/>
        <v>3</v>
      </c>
      <c r="AW52" s="87" t="str">
        <f t="shared" si="19"/>
        <v>7731110048</v>
      </c>
      <c r="AX52" s="87" t="str">
        <f t="shared" si="29"/>
        <v>77531110048</v>
      </c>
      <c r="AY52" s="87">
        <v>0</v>
      </c>
      <c r="AZ52" s="87">
        <v>0</v>
      </c>
      <c r="BA52" s="83" t="str">
        <f t="shared" si="20"/>
        <v>2020-01-01</v>
      </c>
      <c r="BB52" s="83" t="str">
        <f t="shared" si="21"/>
        <v>2020-01-31</v>
      </c>
      <c r="BC52" s="97" t="s">
        <v>90</v>
      </c>
      <c r="BD52" s="98" t="str">
        <f>"c"&amp;J52</f>
        <v>c31110048</v>
      </c>
      <c r="BE52" s="98"/>
      <c r="BF52" s="98"/>
      <c r="BG52" s="98"/>
      <c r="BH52" s="87"/>
      <c r="BI52" s="87"/>
      <c r="BJ52" s="87"/>
      <c r="BK52" s="87"/>
      <c r="BL52" s="87"/>
      <c r="BM52" s="87"/>
      <c r="BN52" s="87"/>
      <c r="BO52" s="338" t="s">
        <v>119</v>
      </c>
      <c r="BP52" s="326">
        <v>3</v>
      </c>
      <c r="BQ52" s="84">
        <f t="shared" si="39"/>
        <v>200000</v>
      </c>
      <c r="BR52" s="99">
        <f>BQ52*0.13</f>
        <v>26000</v>
      </c>
      <c r="BS52" s="99">
        <f t="shared" si="41"/>
        <v>26000</v>
      </c>
      <c r="BU52" s="357" t="str">
        <f t="shared" ca="1" si="22"/>
        <v>insert into x_t_contract2(TMP_ID,ID,EXTERNAL_ID,CLIENT_ID) values(s_x_t_contract2.NEXTVAL, 1110000015, '1110000015/20',21110000015);insert into x_t_contract_collateral(TMP_ID,ID,CONTRACT2_ID,DT,IS_SIGNED) values(s_x_t_contract_collateral.NEXTVAL, 11100000151, 1110000015, date'2020-01-01', date'2020-01-01');insert into x_mv_contract_signed_attr (TMP_ID,CONTRACT_ID,COLLATERAL_ID,CODE,VALUE_DT) values (s_x_mv_contract_signed_attr.NEXTVAL, 1110000015, 11100000151,'FINISH_DT' ,date'2021-01-01');insert into x_mv_contract_signed_attr_hist(TMP_ID,VALUE_NUM,UPDATE_DT,CONTRACT2_ID,CODE,CL_DT,STAMP,DT) values(s_x_mv_contract_signed_attr_hist.NEXTVAL, 1, date'2020-01-01', 1110000015,'FIRM',date'2020-01-01',888531110048,date'2020-01-01');insert into x_mv_contract_signed_attr_hist(TMP_ID,VALUE_NUM,UPDATE_DT,CONTRACT2_ID,CODE,CL_DT,STAMP,DT) values(s_x_mv_contract_signed_attr_hist.NEXTVAL, 1, date'2020-01-01', 1110000015,'WHOLESALE_AGENT_PREMIUM_AWARDS_SCALE_TYPE',date'2020-01-01',888531110048,date'2020-01-01');insert into x_mv_contract_signed_attr_hist(TMP_ID,VALUE_NUM,UPDATE_DT,CONTRACT2_ID,CODE,CL_DT,STAMP,DT) values(s_x_mv_contract_signed_attr_hist.NEXTVAL, 3, date'2020-01-01', 1110000015,'PAYMENT_TYPE',date'2020-01-01',888531110048,date'2020-01-01');insert into x_t_invoice (TMP_ID,ID,DT, CLIENT_ID,EXTERNAL_ID,CONTRACT_ID,TOTAL_SUM,CURRENCY,DISCOUNT_TYPE,COMMISSION_TYPE,TYPE,LOYAL_CLIENTS,NDS,NDS_PCT,PERSON_ID) values (s_x_t_invoice.NEXTVAL, 31110048, date'2020-01-01',21110000015,'Б-31110048-1',1110000015,240000,'RUR',3,3,'y_invoice',0,1,20, 77531110048);insert into x_t_person (TMP_ID,ID) values (s_x_t_person.NEXTVAL, 77531110048);insert into x_t_act_internal(TMP_ID,ID,DT,CLIENT_ID,INVOICE_ID,HIDDEN,AMOUNT,EXTERNAL_ID,PAYMENT_TERM_DT,IS_LOYAL,TYPE) values (s_x_t_act_internal.NEXTVAL, 4311100481,date'2020-01-04',21110000015, 31110048    ,1,  240000  ,'43111004811',null, 0,'generic');insert into x_t_act_trans(TMP_ID, ACT_ID, CONSUME_ID, AMOUNT, AMOUNT_NDS, AMOUNT_NSP, NETTING, COMMISSION_TYPE) values (s_x_t_act_trans.NEXTVAL, 4311100481,  5531110048, 240000, 40000,  0,null, 3);insert into x_t_consume (TMP_ID, ID, PARENT_ORDER_ID) values (s_x_t_consume.NEXTVAL, 5531110048,  9931110048);insert into x_t_order(TMP_ID, ID, SERVICE_ID, SERVICE_ORDER_ID, CLIENT_ID) values (s_x_t_order.NEXTVAL, 9931110048,  3,  7731110048,  531110048 );insert into x_mv_oebs_receipts_2(TMP_ID, INVOICE_EID, SUM, DT, DOC_DATE, COMISS_DATE, PAYMENT_NUMBER, SOURCE_TYPE) values (s_x_mv_oebs_receipts_2.NEXTVAL, 'Б-31110048-1', 240000, date'2020-01-31',date'2020-01-31', null, '888531110048' ,'PAYCASH');insert into x_yt_ar_direct_domain_stats (ID,IS_GRAY,DOMAIN,IS_BLACKLIST,SERVICE_ID,COST,BILLING_EXPORT_ID,FROM_DT,TILL_DT,SERVICE_ORDER_ID) values(s_x_yt_ar_direct_domain_stats.NEXTVAL, 0, 'c31110048', 0,3,3330000000,7731110048,  date'2020-01-01',to_date('2020-01-31'||' '||'23:59:59','YYYY-MM-DD HH24:MI:SS'),7731110048);</v>
      </c>
    </row>
    <row r="53" spans="1:73" s="100" customFormat="1" ht="15" customHeight="1" thickBot="1" x14ac:dyDescent="0.4">
      <c r="A53" s="74">
        <v>16</v>
      </c>
      <c r="B53" s="75"/>
      <c r="C53" s="76" t="str">
        <f t="shared" si="0"/>
        <v>1110000016</v>
      </c>
      <c r="D53" s="76" t="str">
        <f t="shared" si="1"/>
        <v>1110000016/20</v>
      </c>
      <c r="E53" s="77" t="str">
        <f t="shared" si="23"/>
        <v>2020-01-01</v>
      </c>
      <c r="F53" s="77" t="str">
        <f t="shared" si="2"/>
        <v>2021-01-01</v>
      </c>
      <c r="G53" s="78" t="str">
        <f t="shared" si="3"/>
        <v>21110000016</v>
      </c>
      <c r="H53" s="79">
        <f t="shared" si="35"/>
        <v>1</v>
      </c>
      <c r="I53" s="80">
        <v>3</v>
      </c>
      <c r="J53" s="81">
        <f t="shared" si="31"/>
        <v>31110049</v>
      </c>
      <c r="K53" s="82" t="str">
        <f t="shared" si="25"/>
        <v>Б-31110049-1</v>
      </c>
      <c r="L53" s="83" t="str">
        <f t="shared" si="4"/>
        <v>2020-01-01</v>
      </c>
      <c r="M53" s="82" t="s">
        <v>87</v>
      </c>
      <c r="N53" s="84">
        <f t="shared" si="26"/>
        <v>240000</v>
      </c>
      <c r="O53" s="82" t="s">
        <v>88</v>
      </c>
      <c r="P53" s="80">
        <v>1</v>
      </c>
      <c r="Q53" s="82">
        <v>20</v>
      </c>
      <c r="R53" s="85">
        <f t="shared" si="36"/>
        <v>12</v>
      </c>
      <c r="S53" s="85">
        <v>12</v>
      </c>
      <c r="T53" s="81" t="str">
        <f t="shared" si="6"/>
        <v>4311100491</v>
      </c>
      <c r="U53" s="87" t="str">
        <f t="shared" si="27"/>
        <v>43111004911</v>
      </c>
      <c r="V53" s="82">
        <v>1</v>
      </c>
      <c r="W53" s="83" t="str">
        <f t="shared" ca="1" si="7"/>
        <v>2020-01-07</v>
      </c>
      <c r="X53" s="82"/>
      <c r="Y53" s="88">
        <v>240000</v>
      </c>
      <c r="Z53" s="88">
        <f t="shared" si="8"/>
        <v>40000</v>
      </c>
      <c r="AA53" s="82">
        <v>0</v>
      </c>
      <c r="AB53" s="89" t="s">
        <v>89</v>
      </c>
      <c r="AC53" s="88">
        <f t="shared" si="9"/>
        <v>240000</v>
      </c>
      <c r="AD53" s="90">
        <v>0</v>
      </c>
      <c r="AE53" s="81">
        <f t="shared" si="32"/>
        <v>531110049</v>
      </c>
      <c r="AF53" s="91">
        <f t="shared" si="10"/>
        <v>200000</v>
      </c>
      <c r="AG53" s="116">
        <f>SUM(AF45:AF49)</f>
        <v>333333.33333333337</v>
      </c>
      <c r="AH53" s="91">
        <f t="shared" si="40"/>
        <v>200000</v>
      </c>
      <c r="AI53" s="93">
        <f t="shared" si="37"/>
        <v>240000</v>
      </c>
      <c r="AJ53" s="83" t="str">
        <f t="shared" si="38"/>
        <v>2020-01-31</v>
      </c>
      <c r="AK53" s="94" t="str">
        <f t="shared" si="13"/>
        <v>888531110049</v>
      </c>
      <c r="AL53" s="90" t="str">
        <f t="shared" si="14"/>
        <v>11100000161</v>
      </c>
      <c r="AM53" s="95"/>
      <c r="AN53" s="95"/>
      <c r="AO53" s="90" t="s">
        <v>89</v>
      </c>
      <c r="AP53" s="90" t="s">
        <v>89</v>
      </c>
      <c r="AQ53" s="90"/>
      <c r="AR53" s="90"/>
      <c r="AS53" s="96" t="str">
        <f t="shared" si="15"/>
        <v>888531110049</v>
      </c>
      <c r="AT53" s="94" t="str">
        <f t="shared" si="16"/>
        <v>5531110049</v>
      </c>
      <c r="AU53" s="87" t="str">
        <f t="shared" si="17"/>
        <v>9931110049</v>
      </c>
      <c r="AV53" s="87">
        <f t="shared" si="18"/>
        <v>12</v>
      </c>
      <c r="AW53" s="87" t="str">
        <f t="shared" si="19"/>
        <v>7731110049</v>
      </c>
      <c r="AX53" s="87" t="str">
        <f t="shared" si="29"/>
        <v>77531110049</v>
      </c>
      <c r="AY53" s="87">
        <v>0</v>
      </c>
      <c r="AZ53" s="87">
        <v>0</v>
      </c>
      <c r="BA53" s="83" t="str">
        <f t="shared" si="20"/>
        <v>2020-01-01</v>
      </c>
      <c r="BB53" s="83" t="str">
        <f t="shared" si="21"/>
        <v>2020-01-31</v>
      </c>
      <c r="BC53" s="97" t="s">
        <v>90</v>
      </c>
      <c r="BD53" s="98" t="str">
        <f>"d"&amp;J53</f>
        <v>d31110049</v>
      </c>
      <c r="BE53" s="98"/>
      <c r="BF53" s="98"/>
      <c r="BG53" s="98"/>
      <c r="BH53" s="87"/>
      <c r="BI53" s="87"/>
      <c r="BJ53" s="87"/>
      <c r="BK53" s="87"/>
      <c r="BL53" s="87"/>
      <c r="BM53" s="87"/>
      <c r="BN53" s="87"/>
      <c r="BO53" s="338" t="s">
        <v>120</v>
      </c>
      <c r="BP53" s="326">
        <v>12</v>
      </c>
      <c r="BQ53" s="84">
        <f t="shared" si="39"/>
        <v>200000</v>
      </c>
      <c r="BR53" s="99">
        <f>BQ53*0.08</f>
        <v>16000</v>
      </c>
      <c r="BS53" s="99">
        <f t="shared" si="41"/>
        <v>16000</v>
      </c>
      <c r="BU53" s="357" t="str">
        <f t="shared" ca="1" si="22"/>
        <v>insert into x_t_contract2(TMP_ID,ID,EXTERNAL_ID,CLIENT_ID) values(s_x_t_contract2.NEXTVAL, 1110000016, '1110000016/20',21110000016);insert into x_t_contract_collateral(TMP_ID,ID,CONTRACT2_ID,DT,IS_SIGNED) values(s_x_t_contract_collateral.NEXTVAL, 11100000161, 1110000016, date'2020-01-01', date'2020-01-01');insert into x_mv_contract_signed_attr (TMP_ID,CONTRACT_ID,COLLATERAL_ID,CODE,VALUE_DT) values (s_x_mv_contract_signed_attr.NEXTVAL, 1110000016, 11100000161,'FINISH_DT' ,date'2021-01-01');insert into x_mv_contract_signed_attr_hist(TMP_ID,VALUE_NUM,UPDATE_DT,CONTRACT2_ID,CODE,CL_DT,STAMP,DT) values(s_x_mv_contract_signed_attr_hist.NEXTVAL, 1, date'2020-01-01', 1110000016,'FIRM',date'2020-01-01',888531110049,date'2020-01-01');insert into x_mv_contract_signed_attr_hist(TMP_ID,VALUE_NUM,UPDATE_DT,CONTRACT2_ID,CODE,CL_DT,STAMP,DT) values(s_x_mv_contract_signed_attr_hist.NEXTVAL, 1, date'2020-01-01', 1110000016,'WHOLESALE_AGENT_PREMIUM_AWARDS_SCALE_TYPE',date'2020-01-01',888531110049,date'2020-01-01');insert into x_mv_contract_signed_attr_hist(TMP_ID,VALUE_NUM,UPDATE_DT,CONTRACT2_ID,CODE,CL_DT,STAMP,DT) values(s_x_mv_contract_signed_attr_hist.NEXTVAL, 3, date'2020-01-01', 1110000016,'PAYMENT_TYPE',date'2020-01-01',888531110049,date'2020-01-01');insert into x_t_invoice (TMP_ID,ID,DT, CLIENT_ID,EXTERNAL_ID,CONTRACT_ID,TOTAL_SUM,CURRENCY,DISCOUNT_TYPE,COMMISSION_TYPE,TYPE,LOYAL_CLIENTS,NDS,NDS_PCT,PERSON_ID) values (s_x_t_invoice.NEXTVAL, 31110049, date'2020-01-01',21110000016,'Б-31110049-1',1110000016,240000,'RUR',12,12,'y_invoice',0,1,20, 77531110049);insert into x_t_person (TMP_ID,ID) values (s_x_t_person.NEXTVAL, 77531110049);insert into x_t_act_internal(TMP_ID,ID,DT,CLIENT_ID,INVOICE_ID,HIDDEN,AMOUNT,EXTERNAL_ID,PAYMENT_TERM_DT,IS_LOYAL,TYPE) values (s_x_t_act_internal.NEXTVAL, 4311100491,date'2020-01-07',21110000016, 31110049    ,1,  240000  ,'43111004911',null, 0,'generic');insert into x_t_act_trans(TMP_ID, ACT_ID, CONSUME_ID, AMOUNT, AMOUNT_NDS, AMOUNT_NSP, NETTING, COMMISSION_TYPE) values (s_x_t_act_trans.NEXTVAL, 4311100491,  5531110049, 240000, 40000,  0,null, 12);insert into x_t_consume (TMP_ID, ID, PARENT_ORDER_ID) values (s_x_t_consume.NEXTVAL, 5531110049,  9931110049);insert into x_t_order(TMP_ID, ID, SERVICE_ID, SERVICE_ORDER_ID, CLIENT_ID) values (s_x_t_order.NEXTVAL, 9931110049,  12,  7731110049,  531110049 );insert into x_mv_oebs_receipts_2(TMP_ID, INVOICE_EID, SUM, DT, DOC_DATE, COMISS_DATE, PAYMENT_NUMBER, SOURCE_TYPE) values (s_x_mv_oebs_receipts_2.NEXTVAL, 'Б-31110049-1', 240000, date'2020-01-31',date'2020-01-31', null, '888531110049' ,'PAYCASH');insert into x_yt_ar_direct_domain_stats (ID,IS_GRAY,DOMAIN,IS_BLACKLIST,SERVICE_ID,COST,BILLING_EXPORT_ID,FROM_DT,TILL_DT,SERVICE_ORDER_ID) values(s_x_yt_ar_direct_domain_stats.NEXTVAL, 0, 'd31110049', 0,12,3330000000,7731110049,  date'2020-01-01',to_date('2020-01-31'||' '||'23:59:59','YYYY-MM-DD HH24:MI:SS'),7731110049);</v>
      </c>
    </row>
    <row r="54" spans="1:73" s="100" customFormat="1" ht="15" customHeight="1" thickBot="1" x14ac:dyDescent="0.4">
      <c r="A54" s="74">
        <v>17</v>
      </c>
      <c r="B54" s="75"/>
      <c r="C54" s="76" t="str">
        <f t="shared" si="0"/>
        <v>1110000017</v>
      </c>
      <c r="D54" s="76" t="str">
        <f t="shared" si="1"/>
        <v>1110000017/20</v>
      </c>
      <c r="E54" s="77" t="str">
        <f t="shared" si="23"/>
        <v>2020-01-01</v>
      </c>
      <c r="F54" s="77" t="str">
        <f t="shared" si="2"/>
        <v>2021-01-01</v>
      </c>
      <c r="G54" s="78" t="str">
        <f t="shared" si="3"/>
        <v>21110000017</v>
      </c>
      <c r="H54" s="79">
        <f t="shared" si="35"/>
        <v>1</v>
      </c>
      <c r="I54" s="80">
        <v>3</v>
      </c>
      <c r="J54" s="81">
        <f t="shared" si="31"/>
        <v>31110050</v>
      </c>
      <c r="K54" s="82" t="str">
        <f t="shared" si="25"/>
        <v>Б-31110050-1</v>
      </c>
      <c r="L54" s="83" t="str">
        <f t="shared" si="4"/>
        <v>2020-01-01</v>
      </c>
      <c r="M54" s="82" t="s">
        <v>87</v>
      </c>
      <c r="N54" s="84">
        <f t="shared" si="26"/>
        <v>240000</v>
      </c>
      <c r="O54" s="82" t="s">
        <v>88</v>
      </c>
      <c r="P54" s="80">
        <v>1</v>
      </c>
      <c r="Q54" s="82">
        <v>20</v>
      </c>
      <c r="R54" s="115">
        <f t="shared" si="36"/>
        <v>36</v>
      </c>
      <c r="S54" s="115">
        <v>36</v>
      </c>
      <c r="T54" s="81" t="str">
        <f t="shared" si="6"/>
        <v>4311100501</v>
      </c>
      <c r="U54" s="87" t="str">
        <f t="shared" si="27"/>
        <v>43111005011</v>
      </c>
      <c r="V54" s="82">
        <v>1</v>
      </c>
      <c r="W54" s="83" t="str">
        <f t="shared" ca="1" si="7"/>
        <v>2020-01-03</v>
      </c>
      <c r="X54" s="82"/>
      <c r="Y54" s="88">
        <v>240000</v>
      </c>
      <c r="Z54" s="88">
        <f t="shared" si="8"/>
        <v>40000</v>
      </c>
      <c r="AA54" s="82">
        <v>0</v>
      </c>
      <c r="AB54" s="89" t="s">
        <v>89</v>
      </c>
      <c r="AC54" s="88">
        <f t="shared" si="9"/>
        <v>240000</v>
      </c>
      <c r="AD54" s="90">
        <v>0</v>
      </c>
      <c r="AE54" s="81">
        <f t="shared" si="32"/>
        <v>531110050</v>
      </c>
      <c r="AF54" s="91">
        <f t="shared" si="10"/>
        <v>200000</v>
      </c>
      <c r="AG54" s="92"/>
      <c r="AH54" s="91">
        <f t="shared" si="40"/>
        <v>200000</v>
      </c>
      <c r="AI54" s="93">
        <f t="shared" si="37"/>
        <v>240000</v>
      </c>
      <c r="AJ54" s="83" t="str">
        <f t="shared" si="38"/>
        <v>2020-01-31</v>
      </c>
      <c r="AK54" s="94" t="str">
        <f t="shared" si="13"/>
        <v>888531110050</v>
      </c>
      <c r="AL54" s="90" t="str">
        <f t="shared" si="14"/>
        <v>11100000171</v>
      </c>
      <c r="AM54" s="95"/>
      <c r="AN54" s="95"/>
      <c r="AO54" s="90" t="s">
        <v>89</v>
      </c>
      <c r="AP54" s="90" t="s">
        <v>89</v>
      </c>
      <c r="AQ54" s="90"/>
      <c r="AR54" s="90"/>
      <c r="AS54" s="96" t="str">
        <f t="shared" si="15"/>
        <v>888531110050</v>
      </c>
      <c r="AT54" s="94" t="str">
        <f t="shared" si="16"/>
        <v>5531110050</v>
      </c>
      <c r="AU54" s="87" t="str">
        <f t="shared" si="17"/>
        <v>9931110050</v>
      </c>
      <c r="AV54" s="87">
        <f t="shared" si="18"/>
        <v>36</v>
      </c>
      <c r="AW54" s="87" t="str">
        <f t="shared" si="19"/>
        <v>7731110050</v>
      </c>
      <c r="AX54" s="87" t="str">
        <f t="shared" si="29"/>
        <v>77531110050</v>
      </c>
      <c r="AY54" s="87">
        <v>0</v>
      </c>
      <c r="AZ54" s="87">
        <v>0</v>
      </c>
      <c r="BA54" s="83" t="str">
        <f t="shared" si="20"/>
        <v>2020-01-01</v>
      </c>
      <c r="BB54" s="83" t="str">
        <f t="shared" si="21"/>
        <v>2020-01-31</v>
      </c>
      <c r="BC54" s="97" t="s">
        <v>92</v>
      </c>
      <c r="BD54" s="98" t="str">
        <f>"e"&amp;J54</f>
        <v>e31110050</v>
      </c>
      <c r="BE54" s="98"/>
      <c r="BF54" s="98"/>
      <c r="BG54" s="98"/>
      <c r="BH54" s="87"/>
      <c r="BI54" s="87"/>
      <c r="BJ54" s="87"/>
      <c r="BK54" s="87"/>
      <c r="BL54" s="87"/>
      <c r="BM54" s="87"/>
      <c r="BN54" s="87"/>
      <c r="BO54" s="338" t="s">
        <v>121</v>
      </c>
      <c r="BP54" s="326">
        <v>36</v>
      </c>
      <c r="BQ54" s="84">
        <f t="shared" si="39"/>
        <v>200000</v>
      </c>
      <c r="BR54" s="99">
        <f>BQ54*0.15</f>
        <v>30000</v>
      </c>
      <c r="BS54" s="99">
        <f t="shared" si="41"/>
        <v>30000</v>
      </c>
      <c r="BU54" s="357" t="str">
        <f t="shared" ca="1" si="22"/>
        <v>insert into x_t_contract2(TMP_ID,ID,EXTERNAL_ID,CLIENT_ID) values(s_x_t_contract2.NEXTVAL, 1110000017, '1110000017/20',21110000017);insert into x_t_contract_collateral(TMP_ID,ID,CONTRACT2_ID,DT,IS_SIGNED) values(s_x_t_contract_collateral.NEXTVAL, 11100000171, 1110000017, date'2020-01-01', date'2020-01-01');insert into x_mv_contract_signed_attr (TMP_ID,CONTRACT_ID,COLLATERAL_ID,CODE,VALUE_DT) values (s_x_mv_contract_signed_attr.NEXTVAL, 1110000017, 11100000171,'FINISH_DT' ,date'2021-01-01');insert into x_mv_contract_signed_attr_hist(TMP_ID,VALUE_NUM,UPDATE_DT,CONTRACT2_ID,CODE,CL_DT,STAMP,DT) values(s_x_mv_contract_signed_attr_hist.NEXTVAL, 1, date'2020-01-01', 1110000017,'FIRM',date'2020-01-01',888531110050,date'2020-01-01');insert into x_mv_contract_signed_attr_hist(TMP_ID,VALUE_NUM,UPDATE_DT,CONTRACT2_ID,CODE,CL_DT,STAMP,DT) values(s_x_mv_contract_signed_attr_hist.NEXTVAL, 1, date'2020-01-01', 1110000017,'WHOLESALE_AGENT_PREMIUM_AWARDS_SCALE_TYPE',date'2020-01-01',888531110050,date'2020-01-01');insert into x_mv_contract_signed_attr_hist(TMP_ID,VALUE_NUM,UPDATE_DT,CONTRACT2_ID,CODE,CL_DT,STAMP,DT) values(s_x_mv_contract_signed_attr_hist.NEXTVAL, 3, date'2020-01-01', 1110000017,'PAYMENT_TYPE',date'2020-01-01',888531110050,date'2020-01-01');insert into x_t_invoice (TMP_ID,ID,DT, CLIENT_ID,EXTERNAL_ID,CONTRACT_ID,TOTAL_SUM,CURRENCY,DISCOUNT_TYPE,COMMISSION_TYPE,TYPE,LOYAL_CLIENTS,NDS,NDS_PCT,PERSON_ID) values (s_x_t_invoice.NEXTVAL, 31110050, date'2020-01-01',21110000017,'Б-31110050-1',1110000017,240000,'RUR',36,36,'y_invoice',0,1,20, 77531110050);insert into x_t_person (TMP_ID,ID) values (s_x_t_person.NEXTVAL, 77531110050);insert into x_t_act_internal(TMP_ID,ID,DT,CLIENT_ID,INVOICE_ID,HIDDEN,AMOUNT,EXTERNAL_ID,PAYMENT_TERM_DT,IS_LOYAL,TYPE) values (s_x_t_act_internal.NEXTVAL, 4311100501,date'2020-01-03',21110000017, 31110050    ,1,  240000  ,'43111005011',null, 0,'generic');insert into x_t_act_trans(TMP_ID, ACT_ID, CONSUME_ID, AMOUNT, AMOUNT_NDS, AMOUNT_NSP, NETTING, COMMISSION_TYPE) values (s_x_t_act_trans.NEXTVAL, 4311100501,  5531110050, 240000, 40000,  0,null, 36);insert into x_t_consume (TMP_ID, ID, PARENT_ORDER_ID) values (s_x_t_consume.NEXTVAL, 5531110050,  9931110050);insert into x_t_order(TMP_ID, ID, SERVICE_ID, SERVICE_ORDER_ID, CLIENT_ID) values (s_x_t_order.NEXTVAL, 9931110050,  36,  7731110050,  531110050 );insert into x_mv_oebs_receipts_2(TMP_ID, INVOICE_EID, SUM, DT, DOC_DATE, COMISS_DATE, PAYMENT_NUMBER, SOURCE_TYPE) values (s_x_mv_oebs_receipts_2.NEXTVAL, 'Б-31110050-1', 240000, date'2020-01-31',date'2020-01-31', null, '888531110050' ,'PAYCASH');insert into x_yt_ar_direct_domain_stats (ID,IS_GRAY,DOMAIN,IS_BLACKLIST,SERVICE_ID,COST,BILLING_EXPORT_ID,FROM_DT,TILL_DT,SERVICE_ORDER_ID) values(s_x_yt_ar_direct_domain_stats.NEXTVAL, 0, 'e31110050', 0,36,3000000000,7731110050,  date'2020-01-01',to_date('2020-01-31'||' '||'23:59:59','YYYY-MM-DD HH24:MI:SS'),7731110050);</v>
      </c>
    </row>
    <row r="55" spans="1:73" s="100" customFormat="1" ht="15" customHeight="1" thickBot="1" x14ac:dyDescent="0.4">
      <c r="A55" s="74">
        <v>18</v>
      </c>
      <c r="B55" s="75"/>
      <c r="C55" s="76" t="str">
        <f t="shared" si="0"/>
        <v>1110000018</v>
      </c>
      <c r="D55" s="76" t="str">
        <f t="shared" si="1"/>
        <v>1110000018/20</v>
      </c>
      <c r="E55" s="77" t="str">
        <f t="shared" si="23"/>
        <v>2020-01-01</v>
      </c>
      <c r="F55" s="77" t="str">
        <f t="shared" si="2"/>
        <v>2021-01-01</v>
      </c>
      <c r="G55" s="78" t="str">
        <f t="shared" si="3"/>
        <v>21110000018</v>
      </c>
      <c r="H55" s="79">
        <f t="shared" si="35"/>
        <v>1</v>
      </c>
      <c r="I55" s="80">
        <v>3</v>
      </c>
      <c r="J55" s="81">
        <f t="shared" si="31"/>
        <v>31110051</v>
      </c>
      <c r="K55" s="82" t="str">
        <f t="shared" si="25"/>
        <v>Б-31110051-1</v>
      </c>
      <c r="L55" s="83" t="str">
        <f t="shared" si="4"/>
        <v>2020-01-01</v>
      </c>
      <c r="M55" s="82" t="s">
        <v>87</v>
      </c>
      <c r="N55" s="84">
        <f t="shared" si="26"/>
        <v>240000</v>
      </c>
      <c r="O55" s="82" t="s">
        <v>88</v>
      </c>
      <c r="P55" s="80">
        <v>1</v>
      </c>
      <c r="Q55" s="82">
        <v>20</v>
      </c>
      <c r="R55" s="85">
        <f t="shared" si="36"/>
        <v>37</v>
      </c>
      <c r="S55" s="85">
        <v>37</v>
      </c>
      <c r="T55" s="81" t="str">
        <f t="shared" si="6"/>
        <v>4311100511</v>
      </c>
      <c r="U55" s="87" t="str">
        <f t="shared" si="27"/>
        <v>43111005111</v>
      </c>
      <c r="V55" s="82">
        <v>1</v>
      </c>
      <c r="W55" s="83" t="str">
        <f t="shared" ca="1" si="7"/>
        <v>2020-01-05</v>
      </c>
      <c r="X55" s="82"/>
      <c r="Y55" s="88">
        <v>240000</v>
      </c>
      <c r="Z55" s="88">
        <f t="shared" si="8"/>
        <v>40000</v>
      </c>
      <c r="AA55" s="82">
        <v>0</v>
      </c>
      <c r="AB55" s="89" t="s">
        <v>89</v>
      </c>
      <c r="AC55" s="88">
        <f t="shared" si="9"/>
        <v>240000</v>
      </c>
      <c r="AD55" s="90">
        <v>0</v>
      </c>
      <c r="AE55" s="81">
        <f t="shared" si="32"/>
        <v>531110051</v>
      </c>
      <c r="AF55" s="91">
        <f t="shared" si="10"/>
        <v>200000</v>
      </c>
      <c r="AG55" s="92"/>
      <c r="AH55" s="91">
        <f t="shared" si="40"/>
        <v>200000</v>
      </c>
      <c r="AI55" s="93">
        <f t="shared" si="37"/>
        <v>240000</v>
      </c>
      <c r="AJ55" s="83" t="str">
        <f t="shared" si="38"/>
        <v>2020-01-31</v>
      </c>
      <c r="AK55" s="94" t="str">
        <f t="shared" si="13"/>
        <v>888531110051</v>
      </c>
      <c r="AL55" s="90" t="str">
        <f t="shared" si="14"/>
        <v>11100000181</v>
      </c>
      <c r="AM55" s="95"/>
      <c r="AN55" s="95"/>
      <c r="AO55" s="90" t="s">
        <v>89</v>
      </c>
      <c r="AP55" s="90" t="s">
        <v>89</v>
      </c>
      <c r="AQ55" s="90"/>
      <c r="AR55" s="90"/>
      <c r="AS55" s="96" t="str">
        <f t="shared" si="15"/>
        <v>888531110051</v>
      </c>
      <c r="AT55" s="94" t="str">
        <f t="shared" si="16"/>
        <v>5531110051</v>
      </c>
      <c r="AU55" s="87" t="str">
        <f t="shared" si="17"/>
        <v>9931110051</v>
      </c>
      <c r="AV55" s="87">
        <f t="shared" si="18"/>
        <v>37</v>
      </c>
      <c r="AW55" s="87" t="str">
        <f t="shared" si="19"/>
        <v>7731110051</v>
      </c>
      <c r="AX55" s="87" t="str">
        <f t="shared" si="29"/>
        <v>77531110051</v>
      </c>
      <c r="AY55" s="87">
        <v>0</v>
      </c>
      <c r="AZ55" s="87">
        <v>0</v>
      </c>
      <c r="BA55" s="83" t="str">
        <f t="shared" si="20"/>
        <v>2020-01-01</v>
      </c>
      <c r="BB55" s="83" t="str">
        <f t="shared" si="21"/>
        <v>2020-01-31</v>
      </c>
      <c r="BC55" s="97" t="s">
        <v>90</v>
      </c>
      <c r="BD55" s="98" t="str">
        <f>"d"&amp;J55</f>
        <v>d31110051</v>
      </c>
      <c r="BE55" s="98"/>
      <c r="BF55" s="98"/>
      <c r="BG55" s="98"/>
      <c r="BH55" s="87"/>
      <c r="BI55" s="87"/>
      <c r="BJ55" s="87"/>
      <c r="BK55" s="87"/>
      <c r="BL55" s="87"/>
      <c r="BM55" s="87"/>
      <c r="BN55" s="87"/>
      <c r="BO55" s="338" t="s">
        <v>122</v>
      </c>
      <c r="BP55" s="326">
        <v>37</v>
      </c>
      <c r="BQ55" s="84">
        <f t="shared" si="39"/>
        <v>200000</v>
      </c>
      <c r="BR55" s="99">
        <f>BQ55*0.11</f>
        <v>22000</v>
      </c>
      <c r="BS55" s="99">
        <f t="shared" si="41"/>
        <v>22000</v>
      </c>
      <c r="BU55" s="357" t="str">
        <f t="shared" ca="1" si="22"/>
        <v>insert into x_t_contract2(TMP_ID,ID,EXTERNAL_ID,CLIENT_ID) values(s_x_t_contract2.NEXTVAL, 1110000018, '1110000018/20',21110000018);insert into x_t_contract_collateral(TMP_ID,ID,CONTRACT2_ID,DT,IS_SIGNED) values(s_x_t_contract_collateral.NEXTVAL, 11100000181, 1110000018, date'2020-01-01', date'2020-01-01');insert into x_mv_contract_signed_attr (TMP_ID,CONTRACT_ID,COLLATERAL_ID,CODE,VALUE_DT) values (s_x_mv_contract_signed_attr.NEXTVAL, 1110000018, 11100000181,'FINISH_DT' ,date'2021-01-01');insert into x_mv_contract_signed_attr_hist(TMP_ID,VALUE_NUM,UPDATE_DT,CONTRACT2_ID,CODE,CL_DT,STAMP,DT) values(s_x_mv_contract_signed_attr_hist.NEXTVAL, 1, date'2020-01-01', 1110000018,'FIRM',date'2020-01-01',888531110051,date'2020-01-01');insert into x_mv_contract_signed_attr_hist(TMP_ID,VALUE_NUM,UPDATE_DT,CONTRACT2_ID,CODE,CL_DT,STAMP,DT) values(s_x_mv_contract_signed_attr_hist.NEXTVAL, 1, date'2020-01-01', 1110000018,'WHOLESALE_AGENT_PREMIUM_AWARDS_SCALE_TYPE',date'2020-01-01',888531110051,date'2020-01-01');insert into x_mv_contract_signed_attr_hist(TMP_ID,VALUE_NUM,UPDATE_DT,CONTRACT2_ID,CODE,CL_DT,STAMP,DT) values(s_x_mv_contract_signed_attr_hist.NEXTVAL, 3, date'2020-01-01', 1110000018,'PAYMENT_TYPE',date'2020-01-01',888531110051,date'2020-01-01');insert into x_t_invoice (TMP_ID,ID,DT, CLIENT_ID,EXTERNAL_ID,CONTRACT_ID,TOTAL_SUM,CURRENCY,DISCOUNT_TYPE,COMMISSION_TYPE,TYPE,LOYAL_CLIENTS,NDS,NDS_PCT,PERSON_ID) values (s_x_t_invoice.NEXTVAL, 31110051, date'2020-01-01',21110000018,'Б-31110051-1',1110000018,240000,'RUR',37,37,'y_invoice',0,1,20, 77531110051);insert into x_t_person (TMP_ID,ID) values (s_x_t_person.NEXTVAL, 77531110051);insert into x_t_act_internal(TMP_ID,ID,DT,CLIENT_ID,INVOICE_ID,HIDDEN,AMOUNT,EXTERNAL_ID,PAYMENT_TERM_DT,IS_LOYAL,TYPE) values (s_x_t_act_internal.NEXTVAL, 4311100511,date'2020-01-05',21110000018, 31110051    ,1,  240000  ,'43111005111',null, 0,'generic');insert into x_t_act_trans(TMP_ID, ACT_ID, CONSUME_ID, AMOUNT, AMOUNT_NDS, AMOUNT_NSP, NETTING, COMMISSION_TYPE) values (s_x_t_act_trans.NEXTVAL, 4311100511,  5531110051, 240000, 40000,  0,null, 37);insert into x_t_consume (TMP_ID, ID, PARENT_ORDER_ID) values (s_x_t_consume.NEXTVAL, 5531110051,  9931110051);insert into x_t_order(TMP_ID, ID, SERVICE_ID, SERVICE_ORDER_ID, CLIENT_ID) values (s_x_t_order.NEXTVAL, 9931110051,  37,  7731110051,  531110051 );insert into x_mv_oebs_receipts_2(TMP_ID, INVOICE_EID, SUM, DT, DOC_DATE, COMISS_DATE, PAYMENT_NUMBER, SOURCE_TYPE) values (s_x_mv_oebs_receipts_2.NEXTVAL, 'Б-31110051-1', 240000, date'2020-01-31',date'2020-01-31', null, '888531110051' ,'PAYCASH');insert into x_yt_ar_direct_domain_stats (ID,IS_GRAY,DOMAIN,IS_BLACKLIST,SERVICE_ID,COST,BILLING_EXPORT_ID,FROM_DT,TILL_DT,SERVICE_ORDER_ID) values(s_x_yt_ar_direct_domain_stats.NEXTVAL, 0, 'd31110051', 0,37,3330000000,7731110051,  date'2020-01-01',to_date('2020-01-31'||' '||'23:59:59','YYYY-MM-DD HH24:MI:SS'),7731110051);</v>
      </c>
    </row>
    <row r="56" spans="1:73" s="100" customFormat="1" ht="15" customHeight="1" thickBot="1" x14ac:dyDescent="0.4">
      <c r="A56" s="74">
        <v>19</v>
      </c>
      <c r="B56" s="75"/>
      <c r="C56" s="76" t="str">
        <f t="shared" si="0"/>
        <v>1110000019</v>
      </c>
      <c r="D56" s="76" t="str">
        <f t="shared" si="1"/>
        <v>1110000019/20</v>
      </c>
      <c r="E56" s="77" t="str">
        <f t="shared" si="23"/>
        <v>2020-01-01</v>
      </c>
      <c r="F56" s="77" t="str">
        <f t="shared" si="2"/>
        <v>2021-01-01</v>
      </c>
      <c r="G56" s="78" t="str">
        <f t="shared" si="3"/>
        <v>21110000019</v>
      </c>
      <c r="H56" s="79">
        <f t="shared" si="35"/>
        <v>1</v>
      </c>
      <c r="I56" s="80">
        <v>3</v>
      </c>
      <c r="J56" s="81">
        <f t="shared" si="31"/>
        <v>31110052</v>
      </c>
      <c r="K56" s="82" t="str">
        <f t="shared" si="25"/>
        <v>Б-31110052-1</v>
      </c>
      <c r="L56" s="83" t="str">
        <f t="shared" si="4"/>
        <v>2020-01-01</v>
      </c>
      <c r="M56" s="82" t="s">
        <v>87</v>
      </c>
      <c r="N56" s="84">
        <f t="shared" si="26"/>
        <v>240000</v>
      </c>
      <c r="O56" s="82" t="s">
        <v>88</v>
      </c>
      <c r="P56" s="80">
        <v>1</v>
      </c>
      <c r="Q56" s="82">
        <v>20</v>
      </c>
      <c r="R56" s="115">
        <f t="shared" si="36"/>
        <v>40</v>
      </c>
      <c r="S56" s="115">
        <v>40</v>
      </c>
      <c r="T56" s="81" t="str">
        <f t="shared" si="6"/>
        <v>4311100521</v>
      </c>
      <c r="U56" s="87" t="str">
        <f t="shared" si="27"/>
        <v>43111005211</v>
      </c>
      <c r="V56" s="82">
        <v>1</v>
      </c>
      <c r="W56" s="83" t="str">
        <f t="shared" ca="1" si="7"/>
        <v>2020-01-01</v>
      </c>
      <c r="X56" s="82"/>
      <c r="Y56" s="88">
        <v>240000</v>
      </c>
      <c r="Z56" s="88">
        <f t="shared" si="8"/>
        <v>40000</v>
      </c>
      <c r="AA56" s="82">
        <v>0</v>
      </c>
      <c r="AB56" s="89" t="s">
        <v>89</v>
      </c>
      <c r="AC56" s="88">
        <f t="shared" si="9"/>
        <v>240000</v>
      </c>
      <c r="AD56" s="90">
        <v>0</v>
      </c>
      <c r="AE56" s="81">
        <f t="shared" si="32"/>
        <v>531110052</v>
      </c>
      <c r="AF56" s="91">
        <f t="shared" si="10"/>
        <v>200000</v>
      </c>
      <c r="AG56" s="117"/>
      <c r="AH56" s="91">
        <f t="shared" si="40"/>
        <v>200000</v>
      </c>
      <c r="AI56" s="93">
        <f t="shared" si="37"/>
        <v>240000</v>
      </c>
      <c r="AJ56" s="83" t="str">
        <f t="shared" si="38"/>
        <v>2020-01-31</v>
      </c>
      <c r="AK56" s="94" t="str">
        <f t="shared" si="13"/>
        <v>888531110052</v>
      </c>
      <c r="AL56" s="90" t="str">
        <f t="shared" si="14"/>
        <v>11100000191</v>
      </c>
      <c r="AM56" s="95"/>
      <c r="AN56" s="95"/>
      <c r="AO56" s="90" t="s">
        <v>89</v>
      </c>
      <c r="AP56" s="90" t="s">
        <v>89</v>
      </c>
      <c r="AQ56" s="90"/>
      <c r="AR56" s="90"/>
      <c r="AS56" s="96" t="str">
        <f t="shared" si="15"/>
        <v>888531110052</v>
      </c>
      <c r="AT56" s="94" t="str">
        <f t="shared" si="16"/>
        <v>5531110052</v>
      </c>
      <c r="AU56" s="87" t="str">
        <f t="shared" si="17"/>
        <v>9931110052</v>
      </c>
      <c r="AV56" s="87">
        <f t="shared" si="18"/>
        <v>40</v>
      </c>
      <c r="AW56" s="87" t="str">
        <f t="shared" si="19"/>
        <v>7731110052</v>
      </c>
      <c r="AX56" s="87" t="str">
        <f t="shared" si="29"/>
        <v>77531110052</v>
      </c>
      <c r="AY56" s="87">
        <v>0</v>
      </c>
      <c r="AZ56" s="87">
        <v>0</v>
      </c>
      <c r="BA56" s="83" t="str">
        <f t="shared" si="20"/>
        <v>2020-01-01</v>
      </c>
      <c r="BB56" s="83" t="str">
        <f t="shared" si="21"/>
        <v>2020-01-31</v>
      </c>
      <c r="BC56" s="97" t="s">
        <v>92</v>
      </c>
      <c r="BD56" s="98" t="str">
        <f>"e"&amp;J56</f>
        <v>e31110052</v>
      </c>
      <c r="BE56" s="98"/>
      <c r="BF56" s="98"/>
      <c r="BG56" s="98"/>
      <c r="BH56" s="87"/>
      <c r="BI56" s="87"/>
      <c r="BJ56" s="87"/>
      <c r="BK56" s="87"/>
      <c r="BL56" s="87"/>
      <c r="BM56" s="87"/>
      <c r="BN56" s="87"/>
      <c r="BO56" s="338" t="s">
        <v>123</v>
      </c>
      <c r="BP56" s="326">
        <v>40</v>
      </c>
      <c r="BQ56" s="84">
        <f t="shared" si="39"/>
        <v>200000</v>
      </c>
      <c r="BR56" s="99">
        <f>BQ56*0.15</f>
        <v>30000</v>
      </c>
      <c r="BS56" s="99">
        <f t="shared" si="41"/>
        <v>30000</v>
      </c>
      <c r="BU56" s="357" t="str">
        <f t="shared" ca="1" si="22"/>
        <v>insert into x_t_contract2(TMP_ID,ID,EXTERNAL_ID,CLIENT_ID) values(s_x_t_contract2.NEXTVAL, 1110000019, '1110000019/20',21110000019);insert into x_t_contract_collateral(TMP_ID,ID,CONTRACT2_ID,DT,IS_SIGNED) values(s_x_t_contract_collateral.NEXTVAL, 11100000191, 1110000019, date'2020-01-01', date'2020-01-01');insert into x_mv_contract_signed_attr (TMP_ID,CONTRACT_ID,COLLATERAL_ID,CODE,VALUE_DT) values (s_x_mv_contract_signed_attr.NEXTVAL, 1110000019, 11100000191,'FINISH_DT' ,date'2021-01-01');insert into x_mv_contract_signed_attr_hist(TMP_ID,VALUE_NUM,UPDATE_DT,CONTRACT2_ID,CODE,CL_DT,STAMP,DT) values(s_x_mv_contract_signed_attr_hist.NEXTVAL, 1, date'2020-01-01', 1110000019,'FIRM',date'2020-01-01',888531110052,date'2020-01-01');insert into x_mv_contract_signed_attr_hist(TMP_ID,VALUE_NUM,UPDATE_DT,CONTRACT2_ID,CODE,CL_DT,STAMP,DT) values(s_x_mv_contract_signed_attr_hist.NEXTVAL, 1, date'2020-01-01', 1110000019,'WHOLESALE_AGENT_PREMIUM_AWARDS_SCALE_TYPE',date'2020-01-01',888531110052,date'2020-01-01');insert into x_mv_contract_signed_attr_hist(TMP_ID,VALUE_NUM,UPDATE_DT,CONTRACT2_ID,CODE,CL_DT,STAMP,DT) values(s_x_mv_contract_signed_attr_hist.NEXTVAL, 3, date'2020-01-01', 1110000019,'PAYMENT_TYPE',date'2020-01-01',888531110052,date'2020-01-01');insert into x_t_invoice (TMP_ID,ID,DT, CLIENT_ID,EXTERNAL_ID,CONTRACT_ID,TOTAL_SUM,CURRENCY,DISCOUNT_TYPE,COMMISSION_TYPE,TYPE,LOYAL_CLIENTS,NDS,NDS_PCT,PERSON_ID) values (s_x_t_invoice.NEXTVAL, 31110052, date'2020-01-01',21110000019,'Б-31110052-1',1110000019,240000,'RUR',40,40,'y_invoice',0,1,20, 77531110052);insert into x_t_person (TMP_ID,ID) values (s_x_t_person.NEXTVAL, 77531110052);insert into x_t_act_internal(TMP_ID,ID,DT,CLIENT_ID,INVOICE_ID,HIDDEN,AMOUNT,EXTERNAL_ID,PAYMENT_TERM_DT,IS_LOYAL,TYPE) values (s_x_t_act_internal.NEXTVAL, 4311100521,date'2020-01-01',21110000019, 31110052    ,1,  240000  ,'43111005211',null, 0,'generic');insert into x_t_act_trans(TMP_ID, ACT_ID, CONSUME_ID, AMOUNT, AMOUNT_NDS, AMOUNT_NSP, NETTING, COMMISSION_TYPE) values (s_x_t_act_trans.NEXTVAL, 4311100521,  5531110052, 240000, 40000,  0,null, 40);insert into x_t_consume (TMP_ID, ID, PARENT_ORDER_ID) values (s_x_t_consume.NEXTVAL, 5531110052,  9931110052);insert into x_t_order(TMP_ID, ID, SERVICE_ID, SERVICE_ORDER_ID, CLIENT_ID) values (s_x_t_order.NEXTVAL, 9931110052,  40,  7731110052,  531110052 );insert into x_mv_oebs_receipts_2(TMP_ID, INVOICE_EID, SUM, DT, DOC_DATE, COMISS_DATE, PAYMENT_NUMBER, SOURCE_TYPE) values (s_x_mv_oebs_receipts_2.NEXTVAL, 'Б-31110052-1', 240000, date'2020-01-31',date'2020-01-31', null, '888531110052' ,'PAYCASH');insert into x_yt_ar_direct_domain_stats (ID,IS_GRAY,DOMAIN,IS_BLACKLIST,SERVICE_ID,COST,BILLING_EXPORT_ID,FROM_DT,TILL_DT,SERVICE_ORDER_ID) values(s_x_yt_ar_direct_domain_stats.NEXTVAL, 0, 'e31110052', 0,40,3000000000,7731110052,  date'2020-01-01',to_date('2020-01-31'||' '||'23:59:59','YYYY-MM-DD HH24:MI:SS'),7731110052);</v>
      </c>
    </row>
    <row r="57" spans="1:73" s="67" customFormat="1" x14ac:dyDescent="0.35">
      <c r="A57" s="40">
        <v>20</v>
      </c>
      <c r="B57" s="41"/>
      <c r="C57" s="42" t="str">
        <f t="shared" si="0"/>
        <v>1110000020</v>
      </c>
      <c r="D57" s="42" t="str">
        <f t="shared" si="1"/>
        <v>1110000020/20</v>
      </c>
      <c r="E57" s="43" t="str">
        <f t="shared" si="23"/>
        <v>2020-01-01</v>
      </c>
      <c r="F57" s="43" t="str">
        <f t="shared" si="2"/>
        <v>2021-01-01</v>
      </c>
      <c r="G57" s="44" t="str">
        <f t="shared" si="3"/>
        <v>21110000020</v>
      </c>
      <c r="H57" s="45">
        <f t="shared" si="35"/>
        <v>1</v>
      </c>
      <c r="I57" s="46">
        <v>3</v>
      </c>
      <c r="J57" s="52">
        <f t="shared" si="31"/>
        <v>31110053</v>
      </c>
      <c r="K57" s="48" t="str">
        <f>"Б-"&amp;J57&amp;"-1"</f>
        <v>Б-31110053-1</v>
      </c>
      <c r="L57" s="49" t="str">
        <f t="shared" si="4"/>
        <v>2020-01-01</v>
      </c>
      <c r="M57" s="48" t="s">
        <v>87</v>
      </c>
      <c r="N57" s="50" t="str">
        <f t="shared" si="26"/>
        <v>null</v>
      </c>
      <c r="O57" s="48" t="s">
        <v>88</v>
      </c>
      <c r="P57" s="46">
        <v>1</v>
      </c>
      <c r="Q57" s="48">
        <v>20</v>
      </c>
      <c r="R57" s="51">
        <f t="shared" si="36"/>
        <v>7</v>
      </c>
      <c r="S57" s="51">
        <v>7</v>
      </c>
      <c r="T57" s="104"/>
      <c r="U57" s="118"/>
      <c r="V57" s="48">
        <v>1</v>
      </c>
      <c r="W57" s="49" t="str">
        <f t="shared" ca="1" si="7"/>
        <v>2020-01-02</v>
      </c>
      <c r="X57" s="48"/>
      <c r="Y57" s="104" t="s">
        <v>89</v>
      </c>
      <c r="Z57" s="104" t="s">
        <v>89</v>
      </c>
      <c r="AA57" s="48">
        <v>0</v>
      </c>
      <c r="AB57" s="55" t="s">
        <v>89</v>
      </c>
      <c r="AC57" s="109" t="str">
        <f t="shared" si="9"/>
        <v>null</v>
      </c>
      <c r="AD57" s="56">
        <v>0</v>
      </c>
      <c r="AE57" s="52">
        <f t="shared" si="32"/>
        <v>531110053</v>
      </c>
      <c r="AF57" s="58"/>
      <c r="AG57" s="59"/>
      <c r="AH57" s="58">
        <f t="shared" si="40"/>
        <v>66666.666666666672</v>
      </c>
      <c r="AI57" s="60">
        <v>80000</v>
      </c>
      <c r="AJ57" s="49" t="str">
        <f t="shared" si="38"/>
        <v>2020-01-31</v>
      </c>
      <c r="AK57" s="61" t="str">
        <f t="shared" si="13"/>
        <v>888531110053</v>
      </c>
      <c r="AL57" s="56" t="str">
        <f t="shared" si="14"/>
        <v>11100000201</v>
      </c>
      <c r="AM57" s="62"/>
      <c r="AN57" s="62"/>
      <c r="AO57" s="56" t="s">
        <v>89</v>
      </c>
      <c r="AP57" s="56" t="s">
        <v>89</v>
      </c>
      <c r="AQ57" s="56"/>
      <c r="AR57" s="56"/>
      <c r="AS57" s="63" t="str">
        <f>AK57</f>
        <v>888531110053</v>
      </c>
      <c r="AT57" s="61" t="str">
        <f t="shared" si="16"/>
        <v>5531110053</v>
      </c>
      <c r="AU57" s="53" t="str">
        <f t="shared" si="17"/>
        <v>9931110053</v>
      </c>
      <c r="AV57" s="53">
        <f t="shared" si="18"/>
        <v>7</v>
      </c>
      <c r="AW57" s="53" t="str">
        <f t="shared" si="19"/>
        <v>7731110053</v>
      </c>
      <c r="AX57" s="53" t="str">
        <f t="shared" si="29"/>
        <v>77531110053</v>
      </c>
      <c r="AY57" s="53">
        <v>0</v>
      </c>
      <c r="AZ57" s="53">
        <v>0</v>
      </c>
      <c r="BA57" s="49" t="str">
        <f t="shared" si="20"/>
        <v>2020-01-01</v>
      </c>
      <c r="BB57" s="49" t="str">
        <f t="shared" si="21"/>
        <v>2020-01-31</v>
      </c>
      <c r="BC57" s="64" t="s">
        <v>90</v>
      </c>
      <c r="BD57" s="65" t="str">
        <f>"a"&amp;J57</f>
        <v>a31110053</v>
      </c>
      <c r="BE57" s="61"/>
      <c r="BF57" s="61"/>
      <c r="BG57" s="55"/>
      <c r="BH57" s="53"/>
      <c r="BI57" s="53"/>
      <c r="BJ57" s="53"/>
      <c r="BK57" s="53"/>
      <c r="BL57" s="53"/>
      <c r="BM57" s="53"/>
      <c r="BN57" s="53"/>
      <c r="BO57" s="336" t="s">
        <v>124</v>
      </c>
      <c r="BP57" s="325"/>
      <c r="BQ57" s="50"/>
      <c r="BR57" s="68"/>
      <c r="BS57" s="68"/>
      <c r="BU57" s="357" t="str">
        <f t="shared" si="22"/>
        <v>insert into x_t_contract2(TMP_ID,ID,EXTERNAL_ID,CLIENT_ID) values(s_x_t_contract2.NEXTVAL, 1110000020, '1110000020/20',21110000020);insert into x_t_contract_collateral(TMP_ID,ID,CONTRACT2_ID,DT,IS_SIGNED) values(s_x_t_contract_collateral.NEXTVAL, 11100000201, 1110000020, date'2020-01-01', date'2020-01-01');insert into x_mv_contract_signed_attr (TMP_ID,CONTRACT_ID,COLLATERAL_ID,CODE,VALUE_DT) values (s_x_mv_contract_signed_attr.NEXTVAL, 1110000020, 11100000201,'FINISH_DT' ,date'2021-01-01');insert into x_mv_contract_signed_attr_hist(TMP_ID,VALUE_NUM,UPDATE_DT,CONTRACT2_ID,CODE,CL_DT,STAMP,DT) values(s_x_mv_contract_signed_attr_hist.NEXTVAL, 1, date'2020-01-01', 1110000020,'FIRM',date'2020-01-01',888531110053,date'2020-01-01');insert into x_mv_contract_signed_attr_hist(TMP_ID,VALUE_NUM,UPDATE_DT,CONTRACT2_ID,CODE,CL_DT,STAMP,DT) values(s_x_mv_contract_signed_attr_hist.NEXTVAL, 1, date'2020-01-01', 1110000020,'WHOLESALE_AGENT_PREMIUM_AWARDS_SCALE_TYPE',date'2020-01-01',888531110053,date'2020-01-01');insert into x_mv_contract_signed_attr_hist(TMP_ID,VALUE_NUM,UPDATE_DT,CONTRACT2_ID,CODE,CL_DT,STAMP,DT) values(s_x_mv_contract_signed_attr_hist.NEXTVAL, 3, date'2020-01-01', 1110000020,'PAYMENT_TYPE',date'2020-01-01',888531110053,date'2020-01-01');insert into x_t_person (TMP_ID,ID) values (s_x_t_person.NEXTVAL, 77531110053);insert into x_t_consume (TMP_ID, ID, PARENT_ORDER_ID) values (s_x_t_consume.NEXTVAL, 5531110053,  9931110053);insert into x_t_order(TMP_ID, ID, SERVICE_ID, SERVICE_ORDER_ID, CLIENT_ID) values (s_x_t_order.NEXTVAL, 9931110053,  7,  7731110053,  531110053 );insert into x_mv_oebs_receipts_2(TMP_ID, INVOICE_EID, SUM, DT, DOC_DATE, COMISS_DATE, PAYMENT_NUMBER, SOURCE_TYPE) values (s_x_mv_oebs_receipts_2.NEXTVAL, 'Б-31110053-1', 80000, date'2020-01-31',date'2020-01-31', null, '888531110053' ,'PAYCASH');insert into x_yt_ar_direct_domain_stats (ID,IS_GRAY,DOMAIN,IS_BLACKLIST,SERVICE_ID,COST,BILLING_EXPORT_ID,FROM_DT,TILL_DT,SERVICE_ORDER_ID) values(s_x_yt_ar_direct_domain_stats.NEXTVAL, 0, 'a31110053', 0,7,3330000000,7731110053,  date'2020-01-01',to_date('2020-01-31'||' '||'23:59:59','YYYY-MM-DD HH24:MI:SS'),7731110053);</v>
      </c>
    </row>
    <row r="58" spans="1:73" s="67" customFormat="1" x14ac:dyDescent="0.35">
      <c r="A58" s="40">
        <v>20</v>
      </c>
      <c r="B58" s="41"/>
      <c r="C58" s="42" t="str">
        <f t="shared" si="0"/>
        <v>1110000020</v>
      </c>
      <c r="D58" s="42" t="str">
        <f t="shared" si="1"/>
        <v>1110000020/20</v>
      </c>
      <c r="E58" s="43" t="str">
        <f t="shared" si="23"/>
        <v>2020-01-01</v>
      </c>
      <c r="F58" s="43" t="str">
        <f t="shared" si="2"/>
        <v>2021-01-01</v>
      </c>
      <c r="G58" s="44" t="str">
        <f t="shared" si="3"/>
        <v>21110000020</v>
      </c>
      <c r="H58" s="45">
        <f t="shared" si="35"/>
        <v>1</v>
      </c>
      <c r="I58" s="46">
        <v>3</v>
      </c>
      <c r="J58" s="52">
        <f t="shared" si="31"/>
        <v>31110054</v>
      </c>
      <c r="K58" s="48" t="str">
        <f>"Б-"&amp;J58&amp;"-1"</f>
        <v>Б-31110054-1</v>
      </c>
      <c r="L58" s="49" t="str">
        <f t="shared" si="4"/>
        <v>2020-01-01</v>
      </c>
      <c r="M58" s="48" t="s">
        <v>87</v>
      </c>
      <c r="N58" s="50" t="str">
        <f t="shared" si="26"/>
        <v>null</v>
      </c>
      <c r="O58" s="48" t="s">
        <v>88</v>
      </c>
      <c r="P58" s="46">
        <v>1</v>
      </c>
      <c r="Q58" s="48">
        <v>20</v>
      </c>
      <c r="R58" s="70">
        <f t="shared" si="36"/>
        <v>1</v>
      </c>
      <c r="S58" s="70">
        <v>1</v>
      </c>
      <c r="T58" s="104"/>
      <c r="U58" s="118"/>
      <c r="V58" s="48">
        <v>1</v>
      </c>
      <c r="W58" s="49" t="str">
        <f t="shared" ca="1" si="7"/>
        <v>2020-01-06</v>
      </c>
      <c r="X58" s="48"/>
      <c r="Y58" s="104" t="s">
        <v>89</v>
      </c>
      <c r="Z58" s="104" t="s">
        <v>89</v>
      </c>
      <c r="AA58" s="48">
        <v>0</v>
      </c>
      <c r="AB58" s="55" t="s">
        <v>89</v>
      </c>
      <c r="AC58" s="109" t="str">
        <f t="shared" si="9"/>
        <v>null</v>
      </c>
      <c r="AD58" s="56">
        <v>0</v>
      </c>
      <c r="AE58" s="52">
        <f t="shared" si="32"/>
        <v>531110054</v>
      </c>
      <c r="AF58" s="58"/>
      <c r="AG58" s="71"/>
      <c r="AH58" s="58">
        <f t="shared" si="40"/>
        <v>66666.666666666672</v>
      </c>
      <c r="AI58" s="60">
        <v>80000</v>
      </c>
      <c r="AJ58" s="49" t="str">
        <f t="shared" si="38"/>
        <v>2020-01-31</v>
      </c>
      <c r="AK58" s="61" t="str">
        <f t="shared" si="13"/>
        <v>888531110054</v>
      </c>
      <c r="AL58" s="56" t="str">
        <f t="shared" si="14"/>
        <v>11100000201</v>
      </c>
      <c r="AM58" s="62"/>
      <c r="AN58" s="62"/>
      <c r="AO58" s="56" t="s">
        <v>89</v>
      </c>
      <c r="AP58" s="56" t="s">
        <v>89</v>
      </c>
      <c r="AQ58" s="56"/>
      <c r="AR58" s="56"/>
      <c r="AS58" s="63" t="str">
        <f>AK58</f>
        <v>888531110054</v>
      </c>
      <c r="AT58" s="61" t="str">
        <f t="shared" si="16"/>
        <v>5531110054</v>
      </c>
      <c r="AU58" s="53" t="str">
        <f t="shared" si="17"/>
        <v>9931110054</v>
      </c>
      <c r="AV58" s="53">
        <f t="shared" si="18"/>
        <v>1</v>
      </c>
      <c r="AW58" s="53" t="str">
        <f t="shared" si="19"/>
        <v>7731110054</v>
      </c>
      <c r="AX58" s="53" t="str">
        <f t="shared" si="29"/>
        <v>77531110054</v>
      </c>
      <c r="AY58" s="53">
        <v>0</v>
      </c>
      <c r="AZ58" s="53">
        <v>0</v>
      </c>
      <c r="BA58" s="49" t="str">
        <f t="shared" si="20"/>
        <v>2020-01-01</v>
      </c>
      <c r="BB58" s="49" t="str">
        <f t="shared" si="21"/>
        <v>2020-01-31</v>
      </c>
      <c r="BC58" s="64" t="s">
        <v>90</v>
      </c>
      <c r="BD58" s="65" t="str">
        <f>"a"&amp;J58</f>
        <v>a31110054</v>
      </c>
      <c r="BE58" s="61"/>
      <c r="BF58" s="61"/>
      <c r="BG58" s="55"/>
      <c r="BH58" s="53"/>
      <c r="BI58" s="53"/>
      <c r="BJ58" s="53"/>
      <c r="BK58" s="53"/>
      <c r="BL58" s="53"/>
      <c r="BM58" s="53"/>
      <c r="BN58" s="53"/>
      <c r="BO58" s="336"/>
      <c r="BP58" s="325"/>
      <c r="BQ58" s="50"/>
      <c r="BR58" s="68"/>
      <c r="BS58" s="68">
        <v>0</v>
      </c>
      <c r="BU58" s="357" t="str">
        <f t="shared" si="22"/>
        <v>insert into x_t_person (TMP_ID,ID) values (s_x_t_person.NEXTVAL, 77531110054);insert into x_t_consume (TMP_ID, ID, PARENT_ORDER_ID) values (s_x_t_consume.NEXTVAL, 5531110054,  9931110054);insert into x_t_order(TMP_ID, ID, SERVICE_ID, SERVICE_ORDER_ID, CLIENT_ID) values (s_x_t_order.NEXTVAL, 9931110054,  1,  7731110054,  531110054 );insert into x_mv_oebs_receipts_2(TMP_ID, INVOICE_EID, SUM, DT, DOC_DATE, COMISS_DATE, PAYMENT_NUMBER, SOURCE_TYPE) values (s_x_mv_oebs_receipts_2.NEXTVAL, 'Б-31110054-1', 80000, date'2020-01-31',date'2020-01-31', null, '888531110054' ,'PAYCASH');insert into x_yt_ar_direct_domain_stats (ID,IS_GRAY,DOMAIN,IS_BLACKLIST,SERVICE_ID,COST,BILLING_EXPORT_ID,FROM_DT,TILL_DT,SERVICE_ORDER_ID) values(s_x_yt_ar_direct_domain_stats.NEXTVAL, 0, 'a31110054', 0,1,3330000000,7731110054,  date'2020-01-01',to_date('2020-01-31'||' '||'23:59:59','YYYY-MM-DD HH24:MI:SS'),7731110054);</v>
      </c>
    </row>
    <row r="59" spans="1:73" s="100" customFormat="1" ht="15" customHeight="1" thickBot="1" x14ac:dyDescent="0.4">
      <c r="A59" s="74">
        <v>20</v>
      </c>
      <c r="B59" s="75"/>
      <c r="C59" s="76" t="str">
        <f t="shared" si="0"/>
        <v>1110000020</v>
      </c>
      <c r="D59" s="76" t="str">
        <f t="shared" si="1"/>
        <v>1110000020/20</v>
      </c>
      <c r="E59" s="77" t="str">
        <f t="shared" si="23"/>
        <v>2020-01-01</v>
      </c>
      <c r="F59" s="77" t="str">
        <f t="shared" si="2"/>
        <v>2021-01-01</v>
      </c>
      <c r="G59" s="78" t="str">
        <f t="shared" si="3"/>
        <v>21110000020</v>
      </c>
      <c r="H59" s="79">
        <f t="shared" si="35"/>
        <v>1</v>
      </c>
      <c r="I59" s="80">
        <v>3</v>
      </c>
      <c r="J59" s="81">
        <f t="shared" si="31"/>
        <v>31110055</v>
      </c>
      <c r="K59" s="82" t="str">
        <f>"Б-"&amp;J59&amp;"-1"</f>
        <v>Б-31110055-1</v>
      </c>
      <c r="L59" s="83" t="str">
        <f t="shared" si="4"/>
        <v>2020-01-01</v>
      </c>
      <c r="M59" s="82" t="s">
        <v>87</v>
      </c>
      <c r="N59" s="84" t="str">
        <f t="shared" si="26"/>
        <v>null</v>
      </c>
      <c r="O59" s="82" t="s">
        <v>88</v>
      </c>
      <c r="P59" s="80">
        <v>1</v>
      </c>
      <c r="Q59" s="82">
        <v>20</v>
      </c>
      <c r="R59" s="86">
        <f t="shared" si="36"/>
        <v>37</v>
      </c>
      <c r="S59" s="86">
        <v>37</v>
      </c>
      <c r="T59" s="85"/>
      <c r="U59" s="119"/>
      <c r="V59" s="82">
        <v>1</v>
      </c>
      <c r="W59" s="83" t="str">
        <f t="shared" ca="1" si="7"/>
        <v>2020-01-05</v>
      </c>
      <c r="X59" s="82"/>
      <c r="Y59" s="85" t="s">
        <v>89</v>
      </c>
      <c r="Z59" s="85" t="s">
        <v>89</v>
      </c>
      <c r="AA59" s="82">
        <v>0</v>
      </c>
      <c r="AB59" s="89" t="s">
        <v>89</v>
      </c>
      <c r="AC59" s="113" t="str">
        <f t="shared" si="9"/>
        <v>null</v>
      </c>
      <c r="AD59" s="90">
        <v>0</v>
      </c>
      <c r="AE59" s="81">
        <f t="shared" si="32"/>
        <v>531110055</v>
      </c>
      <c r="AF59" s="91"/>
      <c r="AG59" s="92"/>
      <c r="AH59" s="91">
        <f t="shared" si="40"/>
        <v>66666.666666666672</v>
      </c>
      <c r="AI59" s="93">
        <v>80000</v>
      </c>
      <c r="AJ59" s="83" t="str">
        <f t="shared" si="38"/>
        <v>2020-01-31</v>
      </c>
      <c r="AK59" s="94" t="str">
        <f t="shared" si="13"/>
        <v>888531110055</v>
      </c>
      <c r="AL59" s="90" t="str">
        <f t="shared" si="14"/>
        <v>11100000201</v>
      </c>
      <c r="AM59" s="95"/>
      <c r="AN59" s="95"/>
      <c r="AO59" s="90" t="s">
        <v>89</v>
      </c>
      <c r="AP59" s="90" t="s">
        <v>89</v>
      </c>
      <c r="AQ59" s="90"/>
      <c r="AR59" s="90"/>
      <c r="AS59" s="96" t="str">
        <f>AK59</f>
        <v>888531110055</v>
      </c>
      <c r="AT59" s="94" t="str">
        <f t="shared" si="16"/>
        <v>5531110055</v>
      </c>
      <c r="AU59" s="87" t="str">
        <f t="shared" si="17"/>
        <v>9931110055</v>
      </c>
      <c r="AV59" s="87">
        <f t="shared" si="18"/>
        <v>37</v>
      </c>
      <c r="AW59" s="87" t="str">
        <f t="shared" si="19"/>
        <v>7731110055</v>
      </c>
      <c r="AX59" s="87" t="str">
        <f t="shared" si="29"/>
        <v>77531110055</v>
      </c>
      <c r="AY59" s="87">
        <v>0</v>
      </c>
      <c r="AZ59" s="87">
        <v>0</v>
      </c>
      <c r="BA59" s="83" t="str">
        <f t="shared" si="20"/>
        <v>2020-01-01</v>
      </c>
      <c r="BB59" s="83" t="str">
        <f t="shared" si="21"/>
        <v>2020-01-31</v>
      </c>
      <c r="BC59" s="97" t="s">
        <v>90</v>
      </c>
      <c r="BD59" s="98" t="str">
        <f>"d"&amp;J59</f>
        <v>d31110055</v>
      </c>
      <c r="BE59" s="98"/>
      <c r="BF59" s="98"/>
      <c r="BG59" s="98"/>
      <c r="BH59" s="87"/>
      <c r="BI59" s="87"/>
      <c r="BJ59" s="87"/>
      <c r="BK59" s="87"/>
      <c r="BL59" s="87"/>
      <c r="BM59" s="87"/>
      <c r="BN59" s="87"/>
      <c r="BO59" s="338"/>
      <c r="BP59" s="326"/>
      <c r="BQ59" s="84"/>
      <c r="BR59" s="101"/>
      <c r="BS59" s="99"/>
      <c r="BU59" s="357" t="str">
        <f t="shared" si="22"/>
        <v>insert into x_t_person (TMP_ID,ID) values (s_x_t_person.NEXTVAL, 77531110055);insert into x_t_consume (TMP_ID, ID, PARENT_ORDER_ID) values (s_x_t_consume.NEXTVAL, 5531110055,  9931110055);insert into x_t_order(TMP_ID, ID, SERVICE_ID, SERVICE_ORDER_ID, CLIENT_ID) values (s_x_t_order.NEXTVAL, 9931110055,  37,  7731110055,  531110055 );insert into x_mv_oebs_receipts_2(TMP_ID, INVOICE_EID, SUM, DT, DOC_DATE, COMISS_DATE, PAYMENT_NUMBER, SOURCE_TYPE) values (s_x_mv_oebs_receipts_2.NEXTVAL, 'Б-31110055-1', 80000, date'2020-01-31',date'2020-01-31', null, '888531110055' ,'PAYCASH');insert into x_yt_ar_direct_domain_stats (ID,IS_GRAY,DOMAIN,IS_BLACKLIST,SERVICE_ID,COST,BILLING_EXPORT_ID,FROM_DT,TILL_DT,SERVICE_ORDER_ID) values(s_x_yt_ar_direct_domain_stats.NEXTVAL, 0, 'd31110055', 0,37,3330000000,7731110055,  date'2020-01-01',to_date('2020-01-31'||' '||'23:59:59','YYYY-MM-DD HH24:MI:SS'),7731110055);</v>
      </c>
    </row>
    <row r="60" spans="1:73" s="1" customFormat="1" ht="23.5" x14ac:dyDescent="0.55000000000000004">
      <c r="A60" s="120" t="s">
        <v>125</v>
      </c>
      <c r="C60" s="42"/>
      <c r="D60" s="6"/>
      <c r="E60" s="6"/>
      <c r="F60" s="6"/>
      <c r="G60" s="6"/>
      <c r="H60" s="6"/>
      <c r="J60" s="12"/>
      <c r="K60" s="12"/>
      <c r="L60" s="12"/>
      <c r="M60" s="12"/>
      <c r="N60" s="12"/>
      <c r="O60" s="12"/>
      <c r="P60" s="12"/>
      <c r="Q60" s="12"/>
      <c r="R60" s="12"/>
      <c r="AC60" s="121"/>
      <c r="AF60" s="122"/>
      <c r="AG60" s="123"/>
      <c r="AH60" s="122"/>
      <c r="AI60" s="11"/>
      <c r="AK60" s="12"/>
      <c r="AM60" s="124"/>
      <c r="AN60" s="124"/>
      <c r="BA60" s="49"/>
      <c r="BH60" s="53"/>
      <c r="BI60" s="53"/>
      <c r="BJ60" s="53"/>
      <c r="BK60" s="53"/>
      <c r="BL60" s="53"/>
      <c r="BM60" s="53"/>
      <c r="BN60" s="53"/>
      <c r="BO60" s="339"/>
      <c r="BP60" s="327"/>
      <c r="BQ60" s="11"/>
      <c r="BR60" s="11"/>
      <c r="BS60" s="11"/>
      <c r="BU60" s="359"/>
    </row>
    <row r="61" spans="1:73" s="67" customFormat="1" x14ac:dyDescent="0.35">
      <c r="A61" s="40">
        <v>21</v>
      </c>
      <c r="B61" s="41"/>
      <c r="C61" s="42" t="str">
        <f t="shared" ref="C61:C124" si="42">$H$2&amp;$C$2&amp;$D$2&amp;"00000"&amp;A61</f>
        <v>1110000021</v>
      </c>
      <c r="D61" s="42" t="str">
        <f t="shared" ref="D61:D124" si="43">C61&amp;"/"&amp;MID(YEAR($F$2),3,2)</f>
        <v>1110000021/20</v>
      </c>
      <c r="E61" s="43" t="str">
        <f>TEXT(DATE(YEAR($F$2),MONTH($F$2),1),"ГГГГ-ММ-ДД")</f>
        <v>2020-01-01</v>
      </c>
      <c r="F61" s="43" t="str">
        <f t="shared" ref="F61:F124" si="44">TEXT(DATE(YEAR($F$2)+1,MONTH($F$2),1),"ГГГГ-ММ-ДД")</f>
        <v>2021-01-01</v>
      </c>
      <c r="G61" s="44" t="str">
        <f t="shared" ref="G61:G124" si="45">$I$2&amp;C61</f>
        <v>21110000021</v>
      </c>
      <c r="H61" s="45">
        <f t="shared" ref="H61:H124" si="46">$C$2</f>
        <v>1</v>
      </c>
      <c r="I61" s="46">
        <v>3</v>
      </c>
      <c r="J61" s="52">
        <f>J59+1</f>
        <v>31110056</v>
      </c>
      <c r="K61" s="48" t="str">
        <f t="shared" ref="K61:K124" si="47">"Б-"&amp;J61&amp;"-1"</f>
        <v>Б-31110056-1</v>
      </c>
      <c r="L61" s="49" t="str">
        <f t="shared" ref="L61:L124" si="48">TEXT(DATE(YEAR($F$2),MONTH($F$2),1),"ГГГГ-ММ-ДД")</f>
        <v>2020-01-01</v>
      </c>
      <c r="M61" s="48" t="s">
        <v>87</v>
      </c>
      <c r="N61" s="50">
        <f t="shared" ref="N61:N66" si="49">Y61</f>
        <v>80000</v>
      </c>
      <c r="O61" s="48" t="s">
        <v>88</v>
      </c>
      <c r="P61" s="46">
        <v>1</v>
      </c>
      <c r="Q61" s="48">
        <v>20</v>
      </c>
      <c r="R61" s="51">
        <f t="shared" ref="R61:R77" si="50">S61</f>
        <v>7</v>
      </c>
      <c r="S61" s="51">
        <v>7</v>
      </c>
      <c r="T61" s="52" t="str">
        <f t="shared" ref="T61:T66" si="51">$K$2&amp;J61&amp;"1"</f>
        <v>4311100561</v>
      </c>
      <c r="U61" s="53" t="str">
        <f t="shared" ref="U61:U66" si="52">T61&amp;1</f>
        <v>43111005611</v>
      </c>
      <c r="V61" s="48">
        <v>1</v>
      </c>
      <c r="W61" s="49" t="str">
        <f t="shared" ref="W61:W70" ca="1" si="53">TEXT(DATE(YEAR($F$2),MONTH($F$2),RANDBETWEEN(1,9)),"ГГГГ-ММ-ДД")</f>
        <v>2020-01-09</v>
      </c>
      <c r="X61" s="48"/>
      <c r="Y61" s="54">
        <v>80000</v>
      </c>
      <c r="Z61" s="54">
        <f t="shared" ref="Z61:Z66" si="54">Y61-(Y61/1.2)</f>
        <v>13333.333333333328</v>
      </c>
      <c r="AA61" s="48">
        <v>0</v>
      </c>
      <c r="AB61" s="55" t="s">
        <v>89</v>
      </c>
      <c r="AC61" s="54">
        <f t="shared" ref="AC61:AC66" si="55">N61</f>
        <v>80000</v>
      </c>
      <c r="AD61" s="56">
        <v>0</v>
      </c>
      <c r="AE61" s="52">
        <f>AE59+1</f>
        <v>531110056</v>
      </c>
      <c r="AF61" s="58">
        <f t="shared" ref="AF61:AF70" si="56">Y61-Z61</f>
        <v>66666.666666666672</v>
      </c>
      <c r="AG61" s="59"/>
      <c r="AH61" s="58">
        <f t="shared" ref="AH61:AH124" si="57">AI61/(1+Q61/100)</f>
        <v>66665.833333333343</v>
      </c>
      <c r="AI61" s="125">
        <f>Y61-1</f>
        <v>79999</v>
      </c>
      <c r="AJ61" s="49" t="str">
        <f t="shared" ref="AJ61:AJ70" si="58">TEXT(DATE(YEAR($F$2),MONTH($F$2)+1,0),"ГГГГ-ММ-ДД")</f>
        <v>2020-01-31</v>
      </c>
      <c r="AK61" s="61" t="str">
        <f t="shared" ref="AK61:AK124" si="59">"888"&amp;AE61</f>
        <v>888531110056</v>
      </c>
      <c r="AL61" s="56" t="str">
        <f t="shared" ref="AL61:AL124" si="60">C61&amp;1</f>
        <v>11100000211</v>
      </c>
      <c r="AM61" s="62"/>
      <c r="AN61" s="62"/>
      <c r="AO61" s="56" t="s">
        <v>89</v>
      </c>
      <c r="AP61" s="56" t="s">
        <v>89</v>
      </c>
      <c r="AQ61" s="56"/>
      <c r="AR61" s="56"/>
      <c r="AS61" s="63" t="str">
        <f t="shared" ref="AS61:AS82" si="61">AK61</f>
        <v>888531110056</v>
      </c>
      <c r="AT61" s="61" t="str">
        <f t="shared" ref="AT61:AT124" si="62">"55"&amp;J61</f>
        <v>5531110056</v>
      </c>
      <c r="AU61" s="53" t="str">
        <f t="shared" ref="AU61:AU124" si="63">"99"&amp;J61</f>
        <v>9931110056</v>
      </c>
      <c r="AV61" s="53">
        <f t="shared" ref="AV61:AV124" si="64">S61</f>
        <v>7</v>
      </c>
      <c r="AW61" s="53" t="str">
        <f t="shared" ref="AW61:AW124" si="65">"77"&amp;J61</f>
        <v>7731110056</v>
      </c>
      <c r="AX61" s="53" t="str">
        <f t="shared" ref="AX61:AX124" si="66">"77"&amp;AE61</f>
        <v>77531110056</v>
      </c>
      <c r="AY61" s="53">
        <v>0</v>
      </c>
      <c r="AZ61" s="53">
        <v>0</v>
      </c>
      <c r="BA61" s="49" t="str">
        <f t="shared" ref="BA61:BA124" si="67">TEXT(DATE(YEAR($F$2),MONTH($F$2),1),"ГГГГ-ММ-ДД")</f>
        <v>2020-01-01</v>
      </c>
      <c r="BB61" s="49" t="str">
        <f t="shared" ref="BB61:BB124" si="68">TEXT(DATE(YEAR($F$2),MONTH($F$2)+1,0),"ГГГГ-ММ-ДД")</f>
        <v>2020-01-31</v>
      </c>
      <c r="BC61" s="64" t="s">
        <v>90</v>
      </c>
      <c r="BD61" s="65" t="str">
        <f>"a"&amp;J61</f>
        <v>a31110056</v>
      </c>
      <c r="BE61" s="61"/>
      <c r="BF61" s="61"/>
      <c r="BG61" s="55"/>
      <c r="BH61" s="53"/>
      <c r="BI61" s="53"/>
      <c r="BJ61" s="53"/>
      <c r="BK61" s="53"/>
      <c r="BL61" s="53"/>
      <c r="BM61" s="53"/>
      <c r="BN61" s="53"/>
      <c r="BO61" s="336" t="s">
        <v>126</v>
      </c>
      <c r="BP61" s="325">
        <v>1</v>
      </c>
      <c r="BQ61" s="50">
        <f>AF62</f>
        <v>66666.666666666672</v>
      </c>
      <c r="BR61" s="68">
        <f>BQ61*0.13</f>
        <v>8666.6666666666679</v>
      </c>
      <c r="BS61" s="68">
        <v>0</v>
      </c>
      <c r="BU61" s="357" t="str">
        <f t="shared" ref="BU61:BU124" ca="1" si="69">IF(((LEN(C61)&gt;0) *(C61&lt;&gt;C60)=1), "insert into x_t_contract2(TMP_ID,ID,EXTERNAL_ID,CLIENT_ID) values(s_x_t_contract2.NEXTVAL, "&amp;C61&amp;", '"&amp;D61&amp;"',"&amp;G61&amp;");","")&amp;IF(((LEN(C61)&gt;0) *(C61&lt;&gt;C60)=1), "insert into x_t_contract_collateral(TMP_ID,ID,CONTRACT2_ID,DT,IS_SIGNED) values(s_x_t_contract_collateral.NEXTVAL, "&amp;AL61&amp;", "&amp;C61&amp;", date'"&amp;E61&amp;"', date'"&amp;E61&amp;"');","")&amp;         IF(((LEN(C61)&gt;0) *(C61&lt;&gt;C60)=1),"insert into x_mv_contract_signed_attr (TMP_ID,CONTRACT_ID,COLLATERAL_ID,CODE,VALUE_DT) values (s_x_mv_contract_signed_attr.NEXTVAL, "&amp;C61&amp;", "&amp;AL61&amp;",'FINISH_DT' ,date'"&amp;F61&amp;"');","")&amp;
IF(((LEN(C61)&gt;0) *(C61&lt;&gt;C60)=1), "insert into x_mv_contract_signed_attr_hist(TMP_ID,VALUE_NUM,UPDATE_DT,CONTRACT2_ID,CODE,CL_DT,STAMP,DT) values(s_x_mv_contract_signed_attr_hist.NEXTVAL, "&amp;$E$2&amp;", date'"&amp;E61&amp;"', "&amp;C61&amp;",'FIRM',date'"&amp;E61&amp;"',"&amp;AS61&amp;",date'"&amp;E61&amp;"');","")&amp;IF(((LEN(C61)&gt;0) *(C61&lt;&gt;C60)*($G$2="opt")=1), "insert into x_mv_contract_signed_attr_hist(TMP_ID,VALUE_NUM,UPDATE_DT,CONTRACT2_ID,CODE,CL_DT,STAMP,DT) values(s_x_mv_contract_signed_attr_hist.NEXTVAL, "&amp;H61&amp;", date'"&amp;E61&amp;"', "&amp;C61&amp;",'WHOLESALE_AGENT_PREMIUM_AWARDS_SCALE_TYPE',date'"&amp;E61&amp;"',"&amp;AS61&amp;",date'"&amp;E61&amp;"');","")&amp;IF(((LEN(C61)&gt;0) *(C61&lt;&gt;C60)*($G$2="comm")=1), "insert into x_mv_contract_signed_attr(TMP_ID,VALUE_NUM,CONTRACT_ID,CODE,DT,COLLATERAL_ID) values(s_x_mv_contract_signed_attr.NEXTVAL, "&amp;H61&amp;","&amp;C61&amp;",'COMMISSION_TYPE',date'"&amp;E61&amp;"', "&amp;AL61&amp;");","")&amp;IF(((LEN(C61)&gt;0) *(C61&lt;&gt;C60)*($G$2="opt")=1), "insert into x_mv_contract_signed_attr_hist(TMP_ID,VALUE_NUM,UPDATE_DT,CONTRACT2_ID,CODE,CL_DT,STAMP,DT) values(s_x_mv_contract_signed_attr_hist.NEXTVAL, "&amp;I61&amp;", date'"&amp;E61&amp;"', "&amp;C61&amp;",'PAYMENT_TYPE',date'"&amp;E61&amp;"',"&amp;AS61&amp;",date'"&amp;E61&amp;"');","")&amp;IF(((LEN(C61)&gt;0) *(C61&lt;&gt;C60)*($G$2="comm")=1), "insert into x_mv_contract_signed_attr(TMP_ID,VALUE_NUM,CONTRACT_ID,CODE,DT,COLLATERAL_ID) values(s_x_mv_contract_signed_attr.NEXTVAL,  "&amp;I61&amp;","&amp;C61&amp;",'PAYMENT_TYPE',date'"&amp;E61&amp;"', "&amp;AL61&amp;");","")&amp;IF(LEN(BG61)&gt;0, "insert into x_mv_contract_signed_attr_hist(TMP_ID,VALUE_NUM,UPDATE_DT,CONTRACT2_ID,CODE,CL_DT,STAMP,DT) values(s_x_mv_contract_signed_attr_hist.NEXTVAL, "&amp;BG61&amp;", date'"&amp;E61&amp;"', "&amp;C61&amp;",'AR_PAYMENT_CONTROL_TYPE',date'"&amp;E61&amp;"',"&amp;AS61&amp;",date'"&amp;E61&amp;"');","")&amp;
IF(((LEN(J61)&gt;0) *(J61&lt;&gt;J60)*(N61&lt;&gt;"null")=1), "insert into x_t_invoice (TMP_ID,ID,DT, CLIENT_ID,EXTERNAL_ID,CONTRACT_ID,TOTAL_SUM,CURRENCY,DISCOUNT_TYPE,COMMISSION_TYPE,TYPE,LOYAL_CLIENTS,NDS,NDS_PCT,PERSON_ID) values (s_x_t_invoice.NEXTVAL, "&amp;J61&amp;", date'"&amp;L61&amp;"',"&amp;G61&amp;",'"&amp;K61&amp;"',"&amp;IF((LEN(C61)&gt;0),""&amp;C61&amp;"","null")&amp;","&amp;N61&amp;",'"&amp;O61&amp;"',"&amp;R61&amp;","&amp;R61&amp;",'"&amp;M61&amp;"',"&amp;AD61&amp;","&amp;P61&amp;","&amp;Q61&amp;", "&amp;AX61&amp;");","")&amp;IF(((LEN(AX61)&gt;0) *(AX61&lt;&gt;AX60)=1), "insert into x_t_person (TMP_ID,ID) values (s_x_t_person.NEXTVAL, "&amp;AX61&amp;");","")&amp;
IF(AQ61=1,"insert into x_t_extprops(TMP_ID, CLASSNAME,ATTRNAME,OBJECT_ID,VALUE_NUM) values (s_x_t_extprops.NEXTVAL, 'PersonalAccount', 'subclient_id',"&amp;AR61&amp;" , "&amp;AE61&amp;");insert into x_t_invoice_repayment(TMP_ID, INVOICE_ID,REPAYMENT_INVOICE_ID) values (s_x_t_invoice_repayment.NEXTVAL,"&amp;AR61&amp;" , "&amp;J61&amp;");","")&amp;IF(((LEN(T61)&gt;0) *(T61&lt;&gt;T60)=1), "insert into x_t_act_internal(TMP_ID,ID,DT,CLIENT_ID,INVOICE_ID,HIDDEN,AMOUNT,EXTERNAL_ID,PAYMENT_TERM_DT,IS_LOYAL,TYPE) values (s_x_t_act_internal.NEXTVAL, "&amp;T61&amp;",date'"&amp;W61&amp;"',"&amp;G61&amp;", "&amp;J61&amp;"    ,"&amp;V61&amp;",  "&amp;AC61&amp;"  ,'"&amp;U61&amp;"',"&amp;IF((LEN(X61)&gt;0),"date'"&amp;X61&amp;"'","null")&amp;", "&amp;AD61&amp;",'generic');","")&amp;
IF(((LEN(T61)&gt;0) *(Y61&lt;&gt;"null")=1),"insert into x_t_act_trans(TMP_ID, ACT_ID, CONSUME_ID, AMOUNT, AMOUNT_NDS, AMOUNT_NSP, NETTING, COMMISSION_TYPE) values (s_x_t_act_trans.NEXTVAL, "&amp;T61&amp;",  "&amp;AT61&amp;", "&amp;Y61&amp;", "&amp;Z61&amp;",  "&amp;AA61&amp;","&amp;AB61&amp;", "&amp;S61&amp;");","")&amp;
IF(((LEN(AT61)&gt;0)*(AT61&lt;&gt;AT60)=1),"insert into x_t_consume (TMP_ID, ID, PARENT_ORDER_ID) values (s_x_t_consume.NEXTVAL, "&amp;AT61&amp;",  "&amp;AU61&amp;");","")&amp;
IF(((LEN(AU61)&gt;0)*(AU61&lt;&gt;AU60))=1,"insert into x_t_order(TMP_ID, ID, SERVICE_ID, SERVICE_ORDER_ID, CLIENT_ID) values (s_x_t_order.NEXTVAL, "&amp;AU61&amp;",  "&amp;AV61&amp;",  "&amp;AW61&amp;",  "&amp;AE61&amp;" );","")&amp;IF(LEN(AI61)&gt;0,"insert into x_mv_oebs_receipts_2(TMP_ID, INVOICE_EID, SUM, DT, DOC_DATE, COMISS_DATE, PAYMENT_NUMBER, SOURCE_TYPE) values (s_x_mv_oebs_receipts_2.NEXTVAL, '"&amp;K61&amp;"', "&amp;AI61&amp;", date'"&amp;AJ61&amp;"',date'"&amp;AJ61&amp;"', null, '"&amp;AK61&amp;"' ,'PAYCASH');","")&amp;
IF(((AP61&lt;&gt;AP60)* (AP62&lt;&gt;"null")=1),"insert into x_mv_ui_contract_apex (TMP_ID,CONTRACT_ID,CONTRACT_EID,DT,FINISH_DT,CLIENT_ID,AGENCY_ID) values (s_x_mv_ui_contract_apex.NEXTVAL, "&amp;C61&amp;", '"&amp;D61&amp;"',"&amp;IF((LEN(AM61)&gt;0),"date'"&amp;AM61&amp;"'","null")&amp;", "&amp;IF((LEN(AN61)&gt;0),"date'"&amp;AN61&amp;"'","null")&amp;","&amp;AP61&amp;","&amp;G61&amp;" );","")&amp;IF(AP61&lt;&gt;"null","insert into x_mv_contract_signed_attr (TMP_ID,CONTRACT_ID,COLLATERAL_ID,CODE,KEY_NUM,COLLATERAL_DT,VALUE_NUM) values (s_x_mv_contract_signed_attr.NEXTVAL, "&amp;C61&amp;", "&amp;AL61&amp;",'BRAND_CLIENTS' , "&amp;AE61&amp;", "&amp;IF((LEN(AM61)&gt;0),"date'"&amp;AM61&amp;"'","null")&amp;",  "&amp;AO61&amp;");","")&amp;IF(LEN(BA61)&gt;0,"insert into x_yt_ar_direct_domain_stats (ID,IS_GRAY,DOMAIN,IS_BLACKLIST,SERVICE_ID,COST,BILLING_EXPORT_ID,FROM_DT,TILL_DT,SERVICE_ORDER_ID) values(s_x_yt_ar_direct_domain_stats.NEXTVAL, "&amp;AY61&amp;", '"&amp;BD61&amp;"', "&amp;AZ61&amp;","&amp;AV61&amp;","&amp;BC61&amp;","&amp;AW61&amp;",  date'"&amp;BA61&amp;"',to_date('"&amp;BB61&amp;"'||' '||'23:59:59','YYYY-MM-DD HH24:MI:SS'),"&amp;AW61&amp;");","")&amp;IF(LEN(BE61)&gt;0,"insert into x_yt_fin_docs (ID, CONTRACT_EID, AGENCY_ID, FROM_DT, RECEIVE_DT) values (s_x_yt_fin_docs.NEXTVAL, '"&amp;D61&amp;"', "&amp;G61&amp;", date'"&amp;BE61&amp;"', date'"&amp;BF61&amp;"');","")&amp; IF(((LEN(BL61)&gt;0)*(LEN(BM61)&gt;0)=1), "insert into x_mv_contract_signed_attr_hist(TMP_ID,VALUE_DT,CODE,COLLATERAL_ID,CL_DT,CONTRACT2_ID) values(s_x_mv_contract_signed_attr_hist.NEXTVAL, date'"&amp;AN61&amp;"', 'CONSOLIDATION_FINISH_DT', "&amp;AL61&amp;",date'"&amp;AM61&amp;"',"&amp;C61&amp;");insert into x_mv_contract_signed_attr_hist(TMP_ID,VALUE_NUM,CODE,COLLATERAL_ID,CL_DT,CONTRACT2_ID,KEY_NUM) values(s_x_mv_contract_signed_attr_hist.NEXTVAL, "&amp;AO61&amp;", 'LINKED_REWARD_CONTRACTS', "&amp;AL61&amp;",date'"&amp;AM61&amp;"',"&amp;C61&amp;","&amp;BL61&amp;");","")&amp; IF(((LEN(BL61)&gt;0)*(LEN(BM61)=0)=1), "insert into x_mv_contract_signed_attr_hist(TMP_ID,VALUE_NUM,CODE,COLLATERAL_ID,CL_DT,CONTRACT2_ID,KEY_NUM) values(s_x_mv_contract_signed_attr_hist.NEXTVAL, "&amp;AO61&amp;", 'LINKED_REWARD_CONTRACTS', "&amp;AL61&amp;",date'"&amp;AM61&amp;"',"&amp;C61&amp;","&amp;BL61&amp;");","")&amp;IF(LEN(BM61)&gt;0, "insert into x_mv_contract_signed_attr_hist(TMP_ID,VALUE_NUM,CL_DT,CODE,COLLATERAL_ID,CONTRACT2_ID) values(s_x_mv_contract_signed_attr_hist.NEXTVAL,"&amp;BM61&amp;", date'"&amp;AM61&amp;"','REWARD_CONSOLIDATION_PERIOD', "&amp;AL61&amp;","&amp;C61&amp;");","")&amp;IF(LEN(BN61)&gt;0, "insert into x_mv_contract_signed_attr_hist(TMP_ID,VALUE_NUM,CL_DT,CODE,COLLATERAL_ID,CONTRACT2_ID) values(s_x_mv_contract_signed_attr_hist.NEXTVAL,"&amp;BN61&amp;", date'"&amp;AM61&amp;"','REWARD_CONSOLIDATION_TYPE', "&amp;AL61&amp;","&amp;C61&amp;");","")&amp;IF(LEN(BH61)&gt;0, "insert into x_yt_loyal_domains(TMP_ID,DOMAIN,PERIOD) values(s_x_yt_loyal_domains.NEXTVAL,'"&amp;BD61&amp;"', date'"&amp;BI61&amp;"');","")&amp;IF(LEN(BJ61)&gt;0, "insert into x_yt_new_domains(TMP_ID,DOMAIN,PERIOD) values(s_x_yt_new_domains.NEXTVAL,'"&amp;BD61&amp;"', date'"&amp;BK61&amp;"');","")</f>
        <v>insert into x_t_contract2(TMP_ID,ID,EXTERNAL_ID,CLIENT_ID) values(s_x_t_contract2.NEXTVAL, 1110000021, '1110000021/20',21110000021);insert into x_t_contract_collateral(TMP_ID,ID,CONTRACT2_ID,DT,IS_SIGNED) values(s_x_t_contract_collateral.NEXTVAL, 11100000211, 1110000021, date'2020-01-01', date'2020-01-01');insert into x_mv_contract_signed_attr (TMP_ID,CONTRACT_ID,COLLATERAL_ID,CODE,VALUE_DT) values (s_x_mv_contract_signed_attr.NEXTVAL, 1110000021, 11100000211,'FINISH_DT' ,date'2021-01-01');insert into x_mv_contract_signed_attr_hist(TMP_ID,VALUE_NUM,UPDATE_DT,CONTRACT2_ID,CODE,CL_DT,STAMP,DT) values(s_x_mv_contract_signed_attr_hist.NEXTVAL, 1, date'2020-01-01', 1110000021,'FIRM',date'2020-01-01',888531110056,date'2020-01-01');insert into x_mv_contract_signed_attr_hist(TMP_ID,VALUE_NUM,UPDATE_DT,CONTRACT2_ID,CODE,CL_DT,STAMP,DT) values(s_x_mv_contract_signed_attr_hist.NEXTVAL, 1, date'2020-01-01', 1110000021,'WHOLESALE_AGENT_PREMIUM_AWARDS_SCALE_TYPE',date'2020-01-01',888531110056,date'2020-01-01');insert into x_mv_contract_signed_attr_hist(TMP_ID,VALUE_NUM,UPDATE_DT,CONTRACT2_ID,CODE,CL_DT,STAMP,DT) values(s_x_mv_contract_signed_attr_hist.NEXTVAL, 3, date'2020-01-01', 1110000021,'PAYMENT_TYPE',date'2020-01-01',888531110056,date'2020-01-01');insert into x_t_invoice (TMP_ID,ID,DT, CLIENT_ID,EXTERNAL_ID,CONTRACT_ID,TOTAL_SUM,CURRENCY,DISCOUNT_TYPE,COMMISSION_TYPE,TYPE,LOYAL_CLIENTS,NDS,NDS_PCT,PERSON_ID) values (s_x_t_invoice.NEXTVAL, 31110056, date'2020-01-01',21110000021,'Б-31110056-1',1110000021,80000,'RUR',7,7,'y_invoice',0,1,20, 77531110056);insert into x_t_person (TMP_ID,ID) values (s_x_t_person.NEXTVAL, 77531110056);insert into x_t_act_internal(TMP_ID,ID,DT,CLIENT_ID,INVOICE_ID,HIDDEN,AMOUNT,EXTERNAL_ID,PAYMENT_TERM_DT,IS_LOYAL,TYPE) values (s_x_t_act_internal.NEXTVAL, 4311100561,date'2020-01-09',21110000021, 31110056    ,1,  80000  ,'43111005611',null, 0,'generic');insert into x_t_act_trans(TMP_ID, ACT_ID, CONSUME_ID, AMOUNT, AMOUNT_NDS, AMOUNT_NSP, NETTING, COMMISSION_TYPE) values (s_x_t_act_trans.NEXTVAL, 4311100561,  5531110056, 80000, 13333.3333333333,  0,null, 7);insert into x_t_consume (TMP_ID, ID, PARENT_ORDER_ID) values (s_x_t_consume.NEXTVAL, 5531110056,  9931110056);insert into x_t_order(TMP_ID, ID, SERVICE_ID, SERVICE_ORDER_ID, CLIENT_ID) values (s_x_t_order.NEXTVAL, 9931110056,  7,  7731110056,  531110056 );insert into x_mv_oebs_receipts_2(TMP_ID, INVOICE_EID, SUM, DT, DOC_DATE, COMISS_DATE, PAYMENT_NUMBER, SOURCE_TYPE) values (s_x_mv_oebs_receipts_2.NEXTVAL, 'Б-31110056-1', 79999, date'2020-01-31',date'2020-01-31', null, '888531110056' ,'PAYCASH');insert into x_yt_ar_direct_domain_stats (ID,IS_GRAY,DOMAIN,IS_BLACKLIST,SERVICE_ID,COST,BILLING_EXPORT_ID,FROM_DT,TILL_DT,SERVICE_ORDER_ID) values(s_x_yt_ar_direct_domain_stats.NEXTVAL, 0, 'a31110056', 0,7,3330000000,7731110056,  date'2020-01-01',to_date('2020-01-31'||' '||'23:59:59','YYYY-MM-DD HH24:MI:SS'),7731110056);</v>
      </c>
    </row>
    <row r="62" spans="1:73" s="67" customFormat="1" x14ac:dyDescent="0.35">
      <c r="A62" s="40">
        <v>21</v>
      </c>
      <c r="B62" s="41"/>
      <c r="C62" s="42" t="str">
        <f t="shared" si="42"/>
        <v>1110000021</v>
      </c>
      <c r="D62" s="42" t="str">
        <f t="shared" si="43"/>
        <v>1110000021/20</v>
      </c>
      <c r="E62" s="43" t="str">
        <f t="shared" ref="E62:E125" si="70">TEXT(DATE(YEAR($F$2),MONTH($F$2),1),"ГГГГ-ММ-ДД")</f>
        <v>2020-01-01</v>
      </c>
      <c r="F62" s="43" t="str">
        <f t="shared" si="44"/>
        <v>2021-01-01</v>
      </c>
      <c r="G62" s="44" t="str">
        <f t="shared" si="45"/>
        <v>21110000021</v>
      </c>
      <c r="H62" s="45">
        <f t="shared" si="46"/>
        <v>1</v>
      </c>
      <c r="I62" s="46">
        <v>3</v>
      </c>
      <c r="J62" s="52">
        <f>J61+1</f>
        <v>31110057</v>
      </c>
      <c r="K62" s="48" t="str">
        <f t="shared" si="47"/>
        <v>Б-31110057-1</v>
      </c>
      <c r="L62" s="49" t="str">
        <f t="shared" si="48"/>
        <v>2020-01-01</v>
      </c>
      <c r="M62" s="48" t="s">
        <v>87</v>
      </c>
      <c r="N62" s="50">
        <f t="shared" si="49"/>
        <v>80000</v>
      </c>
      <c r="O62" s="48" t="s">
        <v>88</v>
      </c>
      <c r="P62" s="46">
        <v>1</v>
      </c>
      <c r="Q62" s="48">
        <v>20</v>
      </c>
      <c r="R62" s="70">
        <f t="shared" si="50"/>
        <v>1</v>
      </c>
      <c r="S62" s="70">
        <v>1</v>
      </c>
      <c r="T62" s="52" t="str">
        <f t="shared" si="51"/>
        <v>4311100571</v>
      </c>
      <c r="U62" s="53" t="str">
        <f t="shared" si="52"/>
        <v>43111005711</v>
      </c>
      <c r="V62" s="48">
        <v>1</v>
      </c>
      <c r="W62" s="49" t="str">
        <f t="shared" ca="1" si="53"/>
        <v>2020-01-08</v>
      </c>
      <c r="X62" s="48"/>
      <c r="Y62" s="54">
        <v>80000</v>
      </c>
      <c r="Z62" s="54">
        <f t="shared" si="54"/>
        <v>13333.333333333328</v>
      </c>
      <c r="AA62" s="48">
        <v>0</v>
      </c>
      <c r="AB62" s="55" t="s">
        <v>89</v>
      </c>
      <c r="AC62" s="54">
        <f t="shared" si="55"/>
        <v>80000</v>
      </c>
      <c r="AD62" s="56">
        <v>0</v>
      </c>
      <c r="AE62" s="52">
        <f t="shared" ref="AE62:AE125" si="71">AE61+1</f>
        <v>531110057</v>
      </c>
      <c r="AF62" s="58">
        <f t="shared" si="56"/>
        <v>66666.666666666672</v>
      </c>
      <c r="AG62" s="71">
        <f>SUM(AF61:AF63)</f>
        <v>200000</v>
      </c>
      <c r="AH62" s="58">
        <f t="shared" si="57"/>
        <v>66666.666666666672</v>
      </c>
      <c r="AI62" s="60">
        <f>Y62</f>
        <v>80000</v>
      </c>
      <c r="AJ62" s="49" t="str">
        <f t="shared" si="58"/>
        <v>2020-01-31</v>
      </c>
      <c r="AK62" s="61" t="str">
        <f t="shared" si="59"/>
        <v>888531110057</v>
      </c>
      <c r="AL62" s="56" t="str">
        <f t="shared" si="60"/>
        <v>11100000211</v>
      </c>
      <c r="AM62" s="62"/>
      <c r="AN62" s="62"/>
      <c r="AO62" s="56" t="s">
        <v>89</v>
      </c>
      <c r="AP62" s="56" t="s">
        <v>89</v>
      </c>
      <c r="AQ62" s="56"/>
      <c r="AR62" s="56"/>
      <c r="AS62" s="63" t="str">
        <f t="shared" si="61"/>
        <v>888531110057</v>
      </c>
      <c r="AT62" s="61" t="str">
        <f t="shared" si="62"/>
        <v>5531110057</v>
      </c>
      <c r="AU62" s="53" t="str">
        <f t="shared" si="63"/>
        <v>9931110057</v>
      </c>
      <c r="AV62" s="53">
        <f t="shared" si="64"/>
        <v>1</v>
      </c>
      <c r="AW62" s="53" t="str">
        <f t="shared" si="65"/>
        <v>7731110057</v>
      </c>
      <c r="AX62" s="53" t="str">
        <f t="shared" si="66"/>
        <v>77531110057</v>
      </c>
      <c r="AY62" s="53">
        <v>0</v>
      </c>
      <c r="AZ62" s="53">
        <v>0</v>
      </c>
      <c r="BA62" s="49" t="str">
        <f t="shared" si="67"/>
        <v>2020-01-01</v>
      </c>
      <c r="BB62" s="49" t="str">
        <f t="shared" si="68"/>
        <v>2020-01-31</v>
      </c>
      <c r="BC62" s="64" t="s">
        <v>90</v>
      </c>
      <c r="BD62" s="65" t="str">
        <f>"a"&amp;J62</f>
        <v>a31110057</v>
      </c>
      <c r="BE62" s="61"/>
      <c r="BF62" s="61"/>
      <c r="BG62" s="55"/>
      <c r="BH62" s="53"/>
      <c r="BI62" s="53"/>
      <c r="BJ62" s="53"/>
      <c r="BK62" s="53"/>
      <c r="BL62" s="53"/>
      <c r="BM62" s="53"/>
      <c r="BN62" s="53"/>
      <c r="BO62" s="336" t="s">
        <v>127</v>
      </c>
      <c r="BP62" s="325">
        <v>37</v>
      </c>
      <c r="BQ62" s="50">
        <f>AF63</f>
        <v>66666.666666666672</v>
      </c>
      <c r="BR62" s="68">
        <f>BQ62*0.11</f>
        <v>7333.3333333333339</v>
      </c>
      <c r="BS62" s="68">
        <v>0</v>
      </c>
      <c r="BU62" s="357" t="str">
        <f t="shared" ca="1" si="69"/>
        <v>insert into x_t_invoice (TMP_ID,ID,DT, CLIENT_ID,EXTERNAL_ID,CONTRACT_ID,TOTAL_SUM,CURRENCY,DISCOUNT_TYPE,COMMISSION_TYPE,TYPE,LOYAL_CLIENTS,NDS,NDS_PCT,PERSON_ID) values (s_x_t_invoice.NEXTVAL, 31110057, date'2020-01-01',21110000021,'Б-31110057-1',1110000021,80000,'RUR',1,1,'y_invoice',0,1,20, 77531110057);insert into x_t_person (TMP_ID,ID) values (s_x_t_person.NEXTVAL, 77531110057);insert into x_t_act_internal(TMP_ID,ID,DT,CLIENT_ID,INVOICE_ID,HIDDEN,AMOUNT,EXTERNAL_ID,PAYMENT_TERM_DT,IS_LOYAL,TYPE) values (s_x_t_act_internal.NEXTVAL, 4311100571,date'2020-01-08',21110000021, 31110057    ,1,  80000  ,'43111005711',null, 0,'generic');insert into x_t_act_trans(TMP_ID, ACT_ID, CONSUME_ID, AMOUNT, AMOUNT_NDS, AMOUNT_NSP, NETTING, COMMISSION_TYPE) values (s_x_t_act_trans.NEXTVAL, 4311100571,  5531110057, 80000, 13333.3333333333,  0,null, 1);insert into x_t_consume (TMP_ID, ID, PARENT_ORDER_ID) values (s_x_t_consume.NEXTVAL, 5531110057,  9931110057);insert into x_t_order(TMP_ID, ID, SERVICE_ID, SERVICE_ORDER_ID, CLIENT_ID) values (s_x_t_order.NEXTVAL, 9931110057,  1,  7731110057,  531110057 );insert into x_mv_oebs_receipts_2(TMP_ID, INVOICE_EID, SUM, DT, DOC_DATE, COMISS_DATE, PAYMENT_NUMBER, SOURCE_TYPE) values (s_x_mv_oebs_receipts_2.NEXTVAL, 'Б-31110057-1', 80000, date'2020-01-31',date'2020-01-31', null, '888531110057' ,'PAYCASH');insert into x_yt_ar_direct_domain_stats (ID,IS_GRAY,DOMAIN,IS_BLACKLIST,SERVICE_ID,COST,BILLING_EXPORT_ID,FROM_DT,TILL_DT,SERVICE_ORDER_ID) values(s_x_yt_ar_direct_domain_stats.NEXTVAL, 0, 'a31110057', 0,1,3330000000,7731110057,  date'2020-01-01',to_date('2020-01-31'||' '||'23:59:59','YYYY-MM-DD HH24:MI:SS'),7731110057);</v>
      </c>
    </row>
    <row r="63" spans="1:73" s="100" customFormat="1" ht="15" customHeight="1" thickBot="1" x14ac:dyDescent="0.4">
      <c r="A63" s="74">
        <v>21</v>
      </c>
      <c r="B63" s="75"/>
      <c r="C63" s="76" t="str">
        <f t="shared" si="42"/>
        <v>1110000021</v>
      </c>
      <c r="D63" s="76" t="str">
        <f t="shared" si="43"/>
        <v>1110000021/20</v>
      </c>
      <c r="E63" s="77" t="str">
        <f t="shared" si="70"/>
        <v>2020-01-01</v>
      </c>
      <c r="F63" s="77" t="str">
        <f t="shared" si="44"/>
        <v>2021-01-01</v>
      </c>
      <c r="G63" s="78" t="str">
        <f t="shared" si="45"/>
        <v>21110000021</v>
      </c>
      <c r="H63" s="79">
        <f t="shared" si="46"/>
        <v>1</v>
      </c>
      <c r="I63" s="80">
        <v>3</v>
      </c>
      <c r="J63" s="81">
        <f t="shared" ref="J63:J70" si="72">J62+1</f>
        <v>31110058</v>
      </c>
      <c r="K63" s="82" t="str">
        <f t="shared" si="47"/>
        <v>Б-31110058-1</v>
      </c>
      <c r="L63" s="83" t="str">
        <f t="shared" si="48"/>
        <v>2020-01-01</v>
      </c>
      <c r="M63" s="82" t="s">
        <v>87</v>
      </c>
      <c r="N63" s="84">
        <f t="shared" si="49"/>
        <v>80000</v>
      </c>
      <c r="O63" s="82" t="s">
        <v>88</v>
      </c>
      <c r="P63" s="80">
        <v>1</v>
      </c>
      <c r="Q63" s="82">
        <v>20</v>
      </c>
      <c r="R63" s="86">
        <f t="shared" si="50"/>
        <v>37</v>
      </c>
      <c r="S63" s="86">
        <v>37</v>
      </c>
      <c r="T63" s="81" t="str">
        <f t="shared" si="51"/>
        <v>4311100581</v>
      </c>
      <c r="U63" s="87" t="str">
        <f t="shared" si="52"/>
        <v>43111005811</v>
      </c>
      <c r="V63" s="82">
        <v>1</v>
      </c>
      <c r="W63" s="83" t="str">
        <f t="shared" ca="1" si="53"/>
        <v>2020-01-06</v>
      </c>
      <c r="X63" s="82"/>
      <c r="Y63" s="88">
        <v>80000</v>
      </c>
      <c r="Z63" s="88">
        <f t="shared" si="54"/>
        <v>13333.333333333328</v>
      </c>
      <c r="AA63" s="82">
        <v>0</v>
      </c>
      <c r="AB63" s="89" t="s">
        <v>89</v>
      </c>
      <c r="AC63" s="88">
        <f t="shared" si="55"/>
        <v>80000</v>
      </c>
      <c r="AD63" s="90">
        <v>0</v>
      </c>
      <c r="AE63" s="81">
        <f t="shared" si="71"/>
        <v>531110058</v>
      </c>
      <c r="AF63" s="91">
        <f t="shared" si="56"/>
        <v>66666.666666666672</v>
      </c>
      <c r="AG63" s="92"/>
      <c r="AH63" s="91">
        <f t="shared" si="57"/>
        <v>66666.666666666672</v>
      </c>
      <c r="AI63" s="93">
        <f>Y63</f>
        <v>80000</v>
      </c>
      <c r="AJ63" s="83" t="str">
        <f t="shared" si="58"/>
        <v>2020-01-31</v>
      </c>
      <c r="AK63" s="94" t="str">
        <f t="shared" si="59"/>
        <v>888531110058</v>
      </c>
      <c r="AL63" s="90" t="str">
        <f t="shared" si="60"/>
        <v>11100000211</v>
      </c>
      <c r="AM63" s="95"/>
      <c r="AN63" s="95"/>
      <c r="AO63" s="90" t="s">
        <v>89</v>
      </c>
      <c r="AP63" s="90" t="s">
        <v>89</v>
      </c>
      <c r="AQ63" s="90"/>
      <c r="AR63" s="90"/>
      <c r="AS63" s="96" t="str">
        <f t="shared" si="61"/>
        <v>888531110058</v>
      </c>
      <c r="AT63" s="94" t="str">
        <f t="shared" si="62"/>
        <v>5531110058</v>
      </c>
      <c r="AU63" s="87" t="str">
        <f t="shared" si="63"/>
        <v>9931110058</v>
      </c>
      <c r="AV63" s="87">
        <f t="shared" si="64"/>
        <v>37</v>
      </c>
      <c r="AW63" s="87" t="str">
        <f t="shared" si="65"/>
        <v>7731110058</v>
      </c>
      <c r="AX63" s="87" t="str">
        <f t="shared" si="66"/>
        <v>77531110058</v>
      </c>
      <c r="AY63" s="87">
        <v>0</v>
      </c>
      <c r="AZ63" s="87">
        <v>0</v>
      </c>
      <c r="BA63" s="83" t="str">
        <f t="shared" si="67"/>
        <v>2020-01-01</v>
      </c>
      <c r="BB63" s="83" t="str">
        <f t="shared" si="68"/>
        <v>2020-01-31</v>
      </c>
      <c r="BC63" s="97" t="s">
        <v>90</v>
      </c>
      <c r="BD63" s="98" t="str">
        <f>"d"&amp;J63</f>
        <v>d31110058</v>
      </c>
      <c r="BE63" s="98"/>
      <c r="BF63" s="98"/>
      <c r="BG63" s="98"/>
      <c r="BH63" s="87"/>
      <c r="BI63" s="87"/>
      <c r="BJ63" s="87"/>
      <c r="BK63" s="87"/>
      <c r="BL63" s="87"/>
      <c r="BM63" s="87"/>
      <c r="BN63" s="87"/>
      <c r="BO63" s="338"/>
      <c r="BP63" s="326"/>
      <c r="BQ63" s="84"/>
      <c r="BR63" s="101"/>
      <c r="BS63" s="99"/>
      <c r="BU63" s="357" t="str">
        <f t="shared" ca="1" si="69"/>
        <v>insert into x_t_invoice (TMP_ID,ID,DT, CLIENT_ID,EXTERNAL_ID,CONTRACT_ID,TOTAL_SUM,CURRENCY,DISCOUNT_TYPE,COMMISSION_TYPE,TYPE,LOYAL_CLIENTS,NDS,NDS_PCT,PERSON_ID) values (s_x_t_invoice.NEXTVAL, 31110058, date'2020-01-01',21110000021,'Б-31110058-1',1110000021,80000,'RUR',37,37,'y_invoice',0,1,20, 77531110058);insert into x_t_person (TMP_ID,ID) values (s_x_t_person.NEXTVAL, 77531110058);insert into x_t_act_internal(TMP_ID,ID,DT,CLIENT_ID,INVOICE_ID,HIDDEN,AMOUNT,EXTERNAL_ID,PAYMENT_TERM_DT,IS_LOYAL,TYPE) values (s_x_t_act_internal.NEXTVAL, 4311100581,date'2020-01-06',21110000021, 31110058    ,1,  80000  ,'43111005811',null, 0,'generic');insert into x_t_act_trans(TMP_ID, ACT_ID, CONSUME_ID, AMOUNT, AMOUNT_NDS, AMOUNT_NSP, NETTING, COMMISSION_TYPE) values (s_x_t_act_trans.NEXTVAL, 4311100581,  5531110058, 80000, 13333.3333333333,  0,null, 37);insert into x_t_consume (TMP_ID, ID, PARENT_ORDER_ID) values (s_x_t_consume.NEXTVAL, 5531110058,  9931110058);insert into x_t_order(TMP_ID, ID, SERVICE_ID, SERVICE_ORDER_ID, CLIENT_ID) values (s_x_t_order.NEXTVAL, 9931110058,  37,  7731110058,  531110058 );insert into x_mv_oebs_receipts_2(TMP_ID, INVOICE_EID, SUM, DT, DOC_DATE, COMISS_DATE, PAYMENT_NUMBER, SOURCE_TYPE) values (s_x_mv_oebs_receipts_2.NEXTVAL, 'Б-31110058-1', 80000, date'2020-01-31',date'2020-01-31', null, '888531110058' ,'PAYCASH');insert into x_yt_ar_direct_domain_stats (ID,IS_GRAY,DOMAIN,IS_BLACKLIST,SERVICE_ID,COST,BILLING_EXPORT_ID,FROM_DT,TILL_DT,SERVICE_ORDER_ID) values(s_x_yt_ar_direct_domain_stats.NEXTVAL, 0, 'd31110058', 0,37,3330000000,7731110058,  date'2020-01-01',to_date('2020-01-31'||' '||'23:59:59','YYYY-MM-DD HH24:MI:SS'),7731110058);</v>
      </c>
    </row>
    <row r="64" spans="1:73" s="67" customFormat="1" ht="15" thickBot="1" x14ac:dyDescent="0.4">
      <c r="A64" s="40">
        <v>22</v>
      </c>
      <c r="B64" s="41"/>
      <c r="C64" s="42" t="str">
        <f t="shared" si="42"/>
        <v>1110000022</v>
      </c>
      <c r="D64" s="42" t="str">
        <f t="shared" si="43"/>
        <v>1110000022/20</v>
      </c>
      <c r="E64" s="43" t="str">
        <f t="shared" si="70"/>
        <v>2020-01-01</v>
      </c>
      <c r="F64" s="43" t="str">
        <f t="shared" si="44"/>
        <v>2021-01-01</v>
      </c>
      <c r="G64" s="44" t="str">
        <f t="shared" si="45"/>
        <v>21110000022</v>
      </c>
      <c r="H64" s="45">
        <f t="shared" si="46"/>
        <v>1</v>
      </c>
      <c r="I64" s="46">
        <v>3</v>
      </c>
      <c r="J64" s="52">
        <f t="shared" si="72"/>
        <v>31110059</v>
      </c>
      <c r="K64" s="48" t="str">
        <f t="shared" si="47"/>
        <v>Б-31110059-1</v>
      </c>
      <c r="L64" s="49" t="str">
        <f t="shared" si="48"/>
        <v>2020-01-01</v>
      </c>
      <c r="M64" s="48" t="s">
        <v>87</v>
      </c>
      <c r="N64" s="50">
        <f t="shared" si="49"/>
        <v>80000</v>
      </c>
      <c r="O64" s="48" t="s">
        <v>88</v>
      </c>
      <c r="P64" s="46">
        <v>1</v>
      </c>
      <c r="Q64" s="48">
        <v>20</v>
      </c>
      <c r="R64" s="51">
        <f t="shared" si="50"/>
        <v>7</v>
      </c>
      <c r="S64" s="51">
        <v>7</v>
      </c>
      <c r="T64" s="52" t="str">
        <f t="shared" si="51"/>
        <v>4311100591</v>
      </c>
      <c r="U64" s="53" t="str">
        <f t="shared" si="52"/>
        <v>43111005911</v>
      </c>
      <c r="V64" s="48">
        <v>1</v>
      </c>
      <c r="W64" s="49" t="str">
        <f t="shared" ca="1" si="53"/>
        <v>2020-01-09</v>
      </c>
      <c r="X64" s="48"/>
      <c r="Y64" s="54">
        <v>80000</v>
      </c>
      <c r="Z64" s="54">
        <f t="shared" si="54"/>
        <v>13333.333333333328</v>
      </c>
      <c r="AA64" s="48">
        <v>0</v>
      </c>
      <c r="AB64" s="55" t="s">
        <v>89</v>
      </c>
      <c r="AC64" s="54">
        <f t="shared" si="55"/>
        <v>80000</v>
      </c>
      <c r="AD64" s="56">
        <v>0</v>
      </c>
      <c r="AE64" s="52">
        <f t="shared" si="71"/>
        <v>531110059</v>
      </c>
      <c r="AF64" s="58">
        <f t="shared" si="56"/>
        <v>66666.666666666672</v>
      </c>
      <c r="AG64" s="59"/>
      <c r="AH64" s="58">
        <f t="shared" si="57"/>
        <v>73333.333333333343</v>
      </c>
      <c r="AI64" s="125">
        <f>Y64*1.1</f>
        <v>88000</v>
      </c>
      <c r="AJ64" s="49" t="str">
        <f t="shared" si="58"/>
        <v>2020-01-31</v>
      </c>
      <c r="AK64" s="61" t="str">
        <f t="shared" si="59"/>
        <v>888531110059</v>
      </c>
      <c r="AL64" s="56" t="str">
        <f t="shared" si="60"/>
        <v>11100000221</v>
      </c>
      <c r="AM64" s="62"/>
      <c r="AN64" s="62"/>
      <c r="AO64" s="56" t="s">
        <v>89</v>
      </c>
      <c r="AP64" s="56" t="s">
        <v>89</v>
      </c>
      <c r="AQ64" s="56"/>
      <c r="AR64" s="56"/>
      <c r="AS64" s="63" t="str">
        <f t="shared" si="61"/>
        <v>888531110059</v>
      </c>
      <c r="AT64" s="61" t="str">
        <f t="shared" si="62"/>
        <v>5531110059</v>
      </c>
      <c r="AU64" s="53" t="str">
        <f t="shared" si="63"/>
        <v>9931110059</v>
      </c>
      <c r="AV64" s="53">
        <f t="shared" si="64"/>
        <v>7</v>
      </c>
      <c r="AW64" s="53" t="str">
        <f t="shared" si="65"/>
        <v>7731110059</v>
      </c>
      <c r="AX64" s="53" t="str">
        <f t="shared" si="66"/>
        <v>77531110059</v>
      </c>
      <c r="AY64" s="53">
        <v>0</v>
      </c>
      <c r="AZ64" s="53">
        <v>0</v>
      </c>
      <c r="BA64" s="49" t="str">
        <f t="shared" si="67"/>
        <v>2020-01-01</v>
      </c>
      <c r="BB64" s="49" t="str">
        <f t="shared" si="68"/>
        <v>2020-01-31</v>
      </c>
      <c r="BC64" s="64" t="s">
        <v>90</v>
      </c>
      <c r="BD64" s="65" t="str">
        <f>"a"&amp;J64</f>
        <v>a31110059</v>
      </c>
      <c r="BE64" s="61"/>
      <c r="BF64" s="61"/>
      <c r="BG64" s="55"/>
      <c r="BH64" s="87"/>
      <c r="BI64" s="87"/>
      <c r="BJ64" s="87"/>
      <c r="BK64" s="87"/>
      <c r="BL64" s="53"/>
      <c r="BM64" s="53"/>
      <c r="BN64" s="53"/>
      <c r="BO64" s="336" t="s">
        <v>128</v>
      </c>
      <c r="BP64" s="325">
        <v>1</v>
      </c>
      <c r="BQ64" s="50">
        <f>AF65</f>
        <v>66666.666666666672</v>
      </c>
      <c r="BR64" s="68">
        <f>BQ64*0.13</f>
        <v>8666.6666666666679</v>
      </c>
      <c r="BS64" s="68">
        <f>BR64</f>
        <v>8666.6666666666679</v>
      </c>
      <c r="BU64" s="357" t="str">
        <f t="shared" ca="1" si="69"/>
        <v>insert into x_t_contract2(TMP_ID,ID,EXTERNAL_ID,CLIENT_ID) values(s_x_t_contract2.NEXTVAL, 1110000022, '1110000022/20',21110000022);insert into x_t_contract_collateral(TMP_ID,ID,CONTRACT2_ID,DT,IS_SIGNED) values(s_x_t_contract_collateral.NEXTVAL, 11100000221, 1110000022, date'2020-01-01', date'2020-01-01');insert into x_mv_contract_signed_attr (TMP_ID,CONTRACT_ID,COLLATERAL_ID,CODE,VALUE_DT) values (s_x_mv_contract_signed_attr.NEXTVAL, 1110000022, 11100000221,'FINISH_DT' ,date'2021-01-01');insert into x_mv_contract_signed_attr_hist(TMP_ID,VALUE_NUM,UPDATE_DT,CONTRACT2_ID,CODE,CL_DT,STAMP,DT) values(s_x_mv_contract_signed_attr_hist.NEXTVAL, 1, date'2020-01-01', 1110000022,'FIRM',date'2020-01-01',888531110059,date'2020-01-01');insert into x_mv_contract_signed_attr_hist(TMP_ID,VALUE_NUM,UPDATE_DT,CONTRACT2_ID,CODE,CL_DT,STAMP,DT) values(s_x_mv_contract_signed_attr_hist.NEXTVAL, 1, date'2020-01-01', 1110000022,'WHOLESALE_AGENT_PREMIUM_AWARDS_SCALE_TYPE',date'2020-01-01',888531110059,date'2020-01-01');insert into x_mv_contract_signed_attr_hist(TMP_ID,VALUE_NUM,UPDATE_DT,CONTRACT2_ID,CODE,CL_DT,STAMP,DT) values(s_x_mv_contract_signed_attr_hist.NEXTVAL, 3, date'2020-01-01', 1110000022,'PAYMENT_TYPE',date'2020-01-01',888531110059,date'2020-01-01');insert into x_t_invoice (TMP_ID,ID,DT, CLIENT_ID,EXTERNAL_ID,CONTRACT_ID,TOTAL_SUM,CURRENCY,DISCOUNT_TYPE,COMMISSION_TYPE,TYPE,LOYAL_CLIENTS,NDS,NDS_PCT,PERSON_ID) values (s_x_t_invoice.NEXTVAL, 31110059, date'2020-01-01',21110000022,'Б-31110059-1',1110000022,80000,'RUR',7,7,'y_invoice',0,1,20, 77531110059);insert into x_t_person (TMP_ID,ID) values (s_x_t_person.NEXTVAL, 77531110059);insert into x_t_act_internal(TMP_ID,ID,DT,CLIENT_ID,INVOICE_ID,HIDDEN,AMOUNT,EXTERNAL_ID,PAYMENT_TERM_DT,IS_LOYAL,TYPE) values (s_x_t_act_internal.NEXTVAL, 4311100591,date'2020-01-09',21110000022, 31110059    ,1,  80000  ,'43111005911',null, 0,'generic');insert into x_t_act_trans(TMP_ID, ACT_ID, CONSUME_ID, AMOUNT, AMOUNT_NDS, AMOUNT_NSP, NETTING, COMMISSION_TYPE) values (s_x_t_act_trans.NEXTVAL, 4311100591,  5531110059, 80000, 13333.3333333333,  0,null, 7);insert into x_t_consume (TMP_ID, ID, PARENT_ORDER_ID) values (s_x_t_consume.NEXTVAL, 5531110059,  9931110059);insert into x_t_order(TMP_ID, ID, SERVICE_ID, SERVICE_ORDER_ID, CLIENT_ID) values (s_x_t_order.NEXTVAL, 9931110059,  7,  7731110059,  531110059 );insert into x_mv_oebs_receipts_2(TMP_ID, INVOICE_EID, SUM, DT, DOC_DATE, COMISS_DATE, PAYMENT_NUMBER, SOURCE_TYPE) values (s_x_mv_oebs_receipts_2.NEXTVAL, 'Б-31110059-1', 88000, date'2020-01-31',date'2020-01-31', null, '888531110059' ,'PAYCASH');insert into x_yt_ar_direct_domain_stats (ID,IS_GRAY,DOMAIN,IS_BLACKLIST,SERVICE_ID,COST,BILLING_EXPORT_ID,FROM_DT,TILL_DT,SERVICE_ORDER_ID) values(s_x_yt_ar_direct_domain_stats.NEXTVAL, 0, 'a31110059', 0,7,3330000000,7731110059,  date'2020-01-01',to_date('2020-01-31'||' '||'23:59:59','YYYY-MM-DD HH24:MI:SS'),7731110059);</v>
      </c>
    </row>
    <row r="65" spans="1:73" s="67" customFormat="1" x14ac:dyDescent="0.35">
      <c r="A65" s="40">
        <v>22</v>
      </c>
      <c r="B65" s="41"/>
      <c r="C65" s="42" t="str">
        <f t="shared" si="42"/>
        <v>1110000022</v>
      </c>
      <c r="D65" s="42" t="str">
        <f t="shared" si="43"/>
        <v>1110000022/20</v>
      </c>
      <c r="E65" s="43" t="str">
        <f t="shared" si="70"/>
        <v>2020-01-01</v>
      </c>
      <c r="F65" s="43" t="str">
        <f t="shared" si="44"/>
        <v>2021-01-01</v>
      </c>
      <c r="G65" s="44" t="str">
        <f t="shared" si="45"/>
        <v>21110000022</v>
      </c>
      <c r="H65" s="45">
        <f t="shared" si="46"/>
        <v>1</v>
      </c>
      <c r="I65" s="46">
        <v>3</v>
      </c>
      <c r="J65" s="52">
        <f t="shared" si="72"/>
        <v>31110060</v>
      </c>
      <c r="K65" s="48" t="str">
        <f t="shared" si="47"/>
        <v>Б-31110060-1</v>
      </c>
      <c r="L65" s="49" t="str">
        <f t="shared" si="48"/>
        <v>2020-01-01</v>
      </c>
      <c r="M65" s="48" t="s">
        <v>87</v>
      </c>
      <c r="N65" s="50">
        <f t="shared" si="49"/>
        <v>80000</v>
      </c>
      <c r="O65" s="48" t="s">
        <v>88</v>
      </c>
      <c r="P65" s="46">
        <v>1</v>
      </c>
      <c r="Q65" s="48">
        <v>20</v>
      </c>
      <c r="R65" s="70">
        <f t="shared" si="50"/>
        <v>1</v>
      </c>
      <c r="S65" s="70">
        <v>1</v>
      </c>
      <c r="T65" s="52" t="str">
        <f t="shared" si="51"/>
        <v>4311100601</v>
      </c>
      <c r="U65" s="53" t="str">
        <f t="shared" si="52"/>
        <v>43111006011</v>
      </c>
      <c r="V65" s="48">
        <v>1</v>
      </c>
      <c r="W65" s="49" t="str">
        <f t="shared" ca="1" si="53"/>
        <v>2020-01-02</v>
      </c>
      <c r="X65" s="48"/>
      <c r="Y65" s="54">
        <v>80000</v>
      </c>
      <c r="Z65" s="54">
        <f t="shared" si="54"/>
        <v>13333.333333333328</v>
      </c>
      <c r="AA65" s="48">
        <v>0</v>
      </c>
      <c r="AB65" s="55" t="s">
        <v>89</v>
      </c>
      <c r="AC65" s="54">
        <f t="shared" si="55"/>
        <v>80000</v>
      </c>
      <c r="AD65" s="56">
        <v>0</v>
      </c>
      <c r="AE65" s="52">
        <f t="shared" si="71"/>
        <v>531110060</v>
      </c>
      <c r="AF65" s="58">
        <f t="shared" si="56"/>
        <v>66666.666666666672</v>
      </c>
      <c r="AG65" s="71">
        <f>SUM(AF64:AF66)</f>
        <v>200000</v>
      </c>
      <c r="AH65" s="58">
        <f t="shared" si="57"/>
        <v>73333.333333333343</v>
      </c>
      <c r="AI65" s="125">
        <f>Y65*1.1</f>
        <v>88000</v>
      </c>
      <c r="AJ65" s="49" t="str">
        <f t="shared" si="58"/>
        <v>2020-01-31</v>
      </c>
      <c r="AK65" s="61" t="str">
        <f t="shared" si="59"/>
        <v>888531110060</v>
      </c>
      <c r="AL65" s="56" t="str">
        <f t="shared" si="60"/>
        <v>11100000221</v>
      </c>
      <c r="AM65" s="62"/>
      <c r="AN65" s="62"/>
      <c r="AO65" s="56" t="s">
        <v>89</v>
      </c>
      <c r="AP65" s="56" t="s">
        <v>89</v>
      </c>
      <c r="AQ65" s="56"/>
      <c r="AR65" s="56"/>
      <c r="AS65" s="63" t="str">
        <f t="shared" si="61"/>
        <v>888531110060</v>
      </c>
      <c r="AT65" s="61" t="str">
        <f t="shared" si="62"/>
        <v>5531110060</v>
      </c>
      <c r="AU65" s="53" t="str">
        <f t="shared" si="63"/>
        <v>9931110060</v>
      </c>
      <c r="AV65" s="53">
        <f t="shared" si="64"/>
        <v>1</v>
      </c>
      <c r="AW65" s="53" t="str">
        <f t="shared" si="65"/>
        <v>7731110060</v>
      </c>
      <c r="AX65" s="53" t="str">
        <f t="shared" si="66"/>
        <v>77531110060</v>
      </c>
      <c r="AY65" s="53">
        <v>0</v>
      </c>
      <c r="AZ65" s="53">
        <v>0</v>
      </c>
      <c r="BA65" s="49" t="str">
        <f t="shared" si="67"/>
        <v>2020-01-01</v>
      </c>
      <c r="BB65" s="49" t="str">
        <f t="shared" si="68"/>
        <v>2020-01-31</v>
      </c>
      <c r="BC65" s="64" t="s">
        <v>90</v>
      </c>
      <c r="BD65" s="65" t="str">
        <f>"a"&amp;J65</f>
        <v>a31110060</v>
      </c>
      <c r="BE65" s="61"/>
      <c r="BF65" s="61"/>
      <c r="BG65" s="55"/>
      <c r="BH65" s="53"/>
      <c r="BI65" s="53"/>
      <c r="BJ65" s="53"/>
      <c r="BK65" s="53"/>
      <c r="BL65" s="53"/>
      <c r="BM65" s="53"/>
      <c r="BN65" s="53"/>
      <c r="BO65" s="336" t="s">
        <v>129</v>
      </c>
      <c r="BP65" s="325">
        <v>37</v>
      </c>
      <c r="BQ65" s="50">
        <f>AF66</f>
        <v>66666.666666666672</v>
      </c>
      <c r="BR65" s="68">
        <f>BQ65*0.11</f>
        <v>7333.3333333333339</v>
      </c>
      <c r="BS65" s="68">
        <f>BR65</f>
        <v>7333.3333333333339</v>
      </c>
      <c r="BU65" s="357" t="str">
        <f t="shared" ca="1" si="69"/>
        <v>insert into x_t_invoice (TMP_ID,ID,DT, CLIENT_ID,EXTERNAL_ID,CONTRACT_ID,TOTAL_SUM,CURRENCY,DISCOUNT_TYPE,COMMISSION_TYPE,TYPE,LOYAL_CLIENTS,NDS,NDS_PCT,PERSON_ID) values (s_x_t_invoice.NEXTVAL, 31110060, date'2020-01-01',21110000022,'Б-31110060-1',1110000022,80000,'RUR',1,1,'y_invoice',0,1,20, 77531110060);insert into x_t_person (TMP_ID,ID) values (s_x_t_person.NEXTVAL, 77531110060);insert into x_t_act_internal(TMP_ID,ID,DT,CLIENT_ID,INVOICE_ID,HIDDEN,AMOUNT,EXTERNAL_ID,PAYMENT_TERM_DT,IS_LOYAL,TYPE) values (s_x_t_act_internal.NEXTVAL, 4311100601,date'2020-01-02',21110000022, 31110060    ,1,  80000  ,'43111006011',null, 0,'generic');insert into x_t_act_trans(TMP_ID, ACT_ID, CONSUME_ID, AMOUNT, AMOUNT_NDS, AMOUNT_NSP, NETTING, COMMISSION_TYPE) values (s_x_t_act_trans.NEXTVAL, 4311100601,  5531110060, 80000, 13333.3333333333,  0,null, 1);insert into x_t_consume (TMP_ID, ID, PARENT_ORDER_ID) values (s_x_t_consume.NEXTVAL, 5531110060,  9931110060);insert into x_t_order(TMP_ID, ID, SERVICE_ID, SERVICE_ORDER_ID, CLIENT_ID) values (s_x_t_order.NEXTVAL, 9931110060,  1,  7731110060,  531110060 );insert into x_mv_oebs_receipts_2(TMP_ID, INVOICE_EID, SUM, DT, DOC_DATE, COMISS_DATE, PAYMENT_NUMBER, SOURCE_TYPE) values (s_x_mv_oebs_receipts_2.NEXTVAL, 'Б-31110060-1', 88000, date'2020-01-31',date'2020-01-31', null, '888531110060' ,'PAYCASH');insert into x_yt_ar_direct_domain_stats (ID,IS_GRAY,DOMAIN,IS_BLACKLIST,SERVICE_ID,COST,BILLING_EXPORT_ID,FROM_DT,TILL_DT,SERVICE_ORDER_ID) values(s_x_yt_ar_direct_domain_stats.NEXTVAL, 0, 'a31110060', 0,1,3330000000,7731110060,  date'2020-01-01',to_date('2020-01-31'||' '||'23:59:59','YYYY-MM-DD HH24:MI:SS'),7731110060);</v>
      </c>
    </row>
    <row r="66" spans="1:73" s="100" customFormat="1" ht="15" customHeight="1" thickBot="1" x14ac:dyDescent="0.4">
      <c r="A66" s="74">
        <v>22</v>
      </c>
      <c r="B66" s="75"/>
      <c r="C66" s="76" t="str">
        <f t="shared" si="42"/>
        <v>1110000022</v>
      </c>
      <c r="D66" s="76" t="str">
        <f t="shared" si="43"/>
        <v>1110000022/20</v>
      </c>
      <c r="E66" s="77" t="str">
        <f t="shared" si="70"/>
        <v>2020-01-01</v>
      </c>
      <c r="F66" s="77" t="str">
        <f t="shared" si="44"/>
        <v>2021-01-01</v>
      </c>
      <c r="G66" s="78" t="str">
        <f t="shared" si="45"/>
        <v>21110000022</v>
      </c>
      <c r="H66" s="79">
        <f t="shared" si="46"/>
        <v>1</v>
      </c>
      <c r="I66" s="80">
        <v>3</v>
      </c>
      <c r="J66" s="81">
        <f t="shared" si="72"/>
        <v>31110061</v>
      </c>
      <c r="K66" s="82" t="str">
        <f t="shared" si="47"/>
        <v>Б-31110061-1</v>
      </c>
      <c r="L66" s="83" t="str">
        <f t="shared" si="48"/>
        <v>2020-01-01</v>
      </c>
      <c r="M66" s="82" t="s">
        <v>87</v>
      </c>
      <c r="N66" s="84">
        <f t="shared" si="49"/>
        <v>80000</v>
      </c>
      <c r="O66" s="82" t="s">
        <v>88</v>
      </c>
      <c r="P66" s="80">
        <v>1</v>
      </c>
      <c r="Q66" s="82">
        <v>20</v>
      </c>
      <c r="R66" s="86">
        <f t="shared" si="50"/>
        <v>37</v>
      </c>
      <c r="S66" s="86">
        <v>37</v>
      </c>
      <c r="T66" s="81" t="str">
        <f t="shared" si="51"/>
        <v>4311100611</v>
      </c>
      <c r="U66" s="87" t="str">
        <f t="shared" si="52"/>
        <v>43111006111</v>
      </c>
      <c r="V66" s="82">
        <v>1</v>
      </c>
      <c r="W66" s="83" t="str">
        <f t="shared" ca="1" si="53"/>
        <v>2020-01-06</v>
      </c>
      <c r="X66" s="82"/>
      <c r="Y66" s="88">
        <v>80000</v>
      </c>
      <c r="Z66" s="88">
        <f t="shared" si="54"/>
        <v>13333.333333333328</v>
      </c>
      <c r="AA66" s="82">
        <v>0</v>
      </c>
      <c r="AB66" s="89" t="s">
        <v>89</v>
      </c>
      <c r="AC66" s="88">
        <f t="shared" si="55"/>
        <v>80000</v>
      </c>
      <c r="AD66" s="90">
        <v>0</v>
      </c>
      <c r="AE66" s="81">
        <f t="shared" si="71"/>
        <v>531110061</v>
      </c>
      <c r="AF66" s="91">
        <f t="shared" si="56"/>
        <v>66666.666666666672</v>
      </c>
      <c r="AG66" s="92"/>
      <c r="AH66" s="91">
        <f t="shared" si="57"/>
        <v>73333.333333333343</v>
      </c>
      <c r="AI66" s="126">
        <f>Y66*1.1</f>
        <v>88000</v>
      </c>
      <c r="AJ66" s="83" t="str">
        <f t="shared" si="58"/>
        <v>2020-01-31</v>
      </c>
      <c r="AK66" s="94" t="str">
        <f t="shared" si="59"/>
        <v>888531110061</v>
      </c>
      <c r="AL66" s="90" t="str">
        <f t="shared" si="60"/>
        <v>11100000221</v>
      </c>
      <c r="AM66" s="95"/>
      <c r="AN66" s="95"/>
      <c r="AO66" s="90" t="s">
        <v>89</v>
      </c>
      <c r="AP66" s="90" t="s">
        <v>89</v>
      </c>
      <c r="AQ66" s="90"/>
      <c r="AR66" s="90"/>
      <c r="AS66" s="96" t="str">
        <f t="shared" si="61"/>
        <v>888531110061</v>
      </c>
      <c r="AT66" s="94" t="str">
        <f t="shared" si="62"/>
        <v>5531110061</v>
      </c>
      <c r="AU66" s="87" t="str">
        <f t="shared" si="63"/>
        <v>9931110061</v>
      </c>
      <c r="AV66" s="87">
        <f t="shared" si="64"/>
        <v>37</v>
      </c>
      <c r="AW66" s="87" t="str">
        <f t="shared" si="65"/>
        <v>7731110061</v>
      </c>
      <c r="AX66" s="87" t="str">
        <f t="shared" si="66"/>
        <v>77531110061</v>
      </c>
      <c r="AY66" s="87">
        <v>0</v>
      </c>
      <c r="AZ66" s="87">
        <v>0</v>
      </c>
      <c r="BA66" s="83" t="str">
        <f t="shared" si="67"/>
        <v>2020-01-01</v>
      </c>
      <c r="BB66" s="83" t="str">
        <f t="shared" si="68"/>
        <v>2020-01-31</v>
      </c>
      <c r="BC66" s="97" t="s">
        <v>90</v>
      </c>
      <c r="BD66" s="98" t="str">
        <f>"d"&amp;J66</f>
        <v>d31110061</v>
      </c>
      <c r="BE66" s="98"/>
      <c r="BF66" s="98"/>
      <c r="BG66" s="98"/>
      <c r="BH66" s="87"/>
      <c r="BI66" s="87"/>
      <c r="BJ66" s="87"/>
      <c r="BK66" s="87"/>
      <c r="BL66" s="87"/>
      <c r="BM66" s="87"/>
      <c r="BN66" s="87"/>
      <c r="BO66" s="338"/>
      <c r="BP66" s="326"/>
      <c r="BQ66" s="84"/>
      <c r="BR66" s="101"/>
      <c r="BS66" s="99"/>
      <c r="BU66" s="357" t="str">
        <f t="shared" ca="1" si="69"/>
        <v>insert into x_t_invoice (TMP_ID,ID,DT, CLIENT_ID,EXTERNAL_ID,CONTRACT_ID,TOTAL_SUM,CURRENCY,DISCOUNT_TYPE,COMMISSION_TYPE,TYPE,LOYAL_CLIENTS,NDS,NDS_PCT,PERSON_ID) values (s_x_t_invoice.NEXTVAL, 31110061, date'2020-01-01',21110000022,'Б-31110061-1',1110000022,80000,'RUR',37,37,'y_invoice',0,1,20, 77531110061);insert into x_t_person (TMP_ID,ID) values (s_x_t_person.NEXTVAL, 77531110061);insert into x_t_act_internal(TMP_ID,ID,DT,CLIENT_ID,INVOICE_ID,HIDDEN,AMOUNT,EXTERNAL_ID,PAYMENT_TERM_DT,IS_LOYAL,TYPE) values (s_x_t_act_internal.NEXTVAL, 4311100611,date'2020-01-06',21110000022, 31110061    ,1,  80000  ,'43111006111',null, 0,'generic');insert into x_t_act_trans(TMP_ID, ACT_ID, CONSUME_ID, AMOUNT, AMOUNT_NDS, AMOUNT_NSP, NETTING, COMMISSION_TYPE) values (s_x_t_act_trans.NEXTVAL, 4311100611,  5531110061, 80000, 13333.3333333333,  0,null, 37);insert into x_t_consume (TMP_ID, ID, PARENT_ORDER_ID) values (s_x_t_consume.NEXTVAL, 5531110061,  9931110061);insert into x_t_order(TMP_ID, ID, SERVICE_ID, SERVICE_ORDER_ID, CLIENT_ID) values (s_x_t_order.NEXTVAL, 9931110061,  37,  7731110061,  531110061 );insert into x_mv_oebs_receipts_2(TMP_ID, INVOICE_EID, SUM, DT, DOC_DATE, COMISS_DATE, PAYMENT_NUMBER, SOURCE_TYPE) values (s_x_mv_oebs_receipts_2.NEXTVAL, 'Б-31110061-1', 88000, date'2020-01-31',date'2020-01-31', null, '888531110061' ,'PAYCASH');insert into x_yt_ar_direct_domain_stats (ID,IS_GRAY,DOMAIN,IS_BLACKLIST,SERVICE_ID,COST,BILLING_EXPORT_ID,FROM_DT,TILL_DT,SERVICE_ORDER_ID) values(s_x_yt_ar_direct_domain_stats.NEXTVAL, 0, 'd31110061', 0,37,3330000000,7731110061,  date'2020-01-01',to_date('2020-01-31'||' '||'23:59:59','YYYY-MM-DD HH24:MI:SS'),7731110061);</v>
      </c>
    </row>
    <row r="67" spans="1:73" s="67" customFormat="1" x14ac:dyDescent="0.35">
      <c r="A67" s="40">
        <v>23</v>
      </c>
      <c r="B67" s="41"/>
      <c r="C67" s="42" t="str">
        <f t="shared" si="42"/>
        <v>1110000023</v>
      </c>
      <c r="D67" s="42" t="str">
        <f t="shared" si="43"/>
        <v>1110000023/20</v>
      </c>
      <c r="E67" s="43" t="str">
        <f t="shared" si="70"/>
        <v>2020-01-01</v>
      </c>
      <c r="F67" s="43" t="str">
        <f t="shared" si="44"/>
        <v>2021-01-01</v>
      </c>
      <c r="G67" s="44" t="str">
        <f t="shared" si="45"/>
        <v>21110000023</v>
      </c>
      <c r="H67" s="45">
        <f t="shared" si="46"/>
        <v>1</v>
      </c>
      <c r="I67" s="46">
        <v>3</v>
      </c>
      <c r="J67" s="52">
        <f t="shared" si="72"/>
        <v>31110062</v>
      </c>
      <c r="K67" s="48" t="str">
        <f t="shared" si="47"/>
        <v>Б-31110062-1</v>
      </c>
      <c r="L67" s="49" t="str">
        <f t="shared" si="48"/>
        <v>2020-01-01</v>
      </c>
      <c r="M67" s="48" t="s">
        <v>87</v>
      </c>
      <c r="N67" s="50">
        <v>80000</v>
      </c>
      <c r="O67" s="48" t="s">
        <v>88</v>
      </c>
      <c r="P67" s="46">
        <v>1</v>
      </c>
      <c r="Q67" s="48">
        <v>20</v>
      </c>
      <c r="R67" s="51">
        <f t="shared" si="50"/>
        <v>7</v>
      </c>
      <c r="S67" s="51">
        <v>7</v>
      </c>
      <c r="T67" s="104"/>
      <c r="U67" s="118"/>
      <c r="V67" s="48">
        <v>1</v>
      </c>
      <c r="W67" s="49" t="str">
        <f t="shared" ca="1" si="53"/>
        <v>2020-01-07</v>
      </c>
      <c r="X67" s="48"/>
      <c r="Y67" s="109"/>
      <c r="Z67" s="109"/>
      <c r="AA67" s="48">
        <v>0</v>
      </c>
      <c r="AB67" s="55" t="s">
        <v>89</v>
      </c>
      <c r="AC67" s="109"/>
      <c r="AD67" s="56">
        <v>0</v>
      </c>
      <c r="AE67" s="52">
        <f t="shared" si="71"/>
        <v>531110062</v>
      </c>
      <c r="AF67" s="58">
        <f t="shared" si="56"/>
        <v>0</v>
      </c>
      <c r="AG67" s="59"/>
      <c r="AH67" s="58">
        <f t="shared" si="57"/>
        <v>66666.666666666672</v>
      </c>
      <c r="AI67" s="60">
        <f>N67</f>
        <v>80000</v>
      </c>
      <c r="AJ67" s="49" t="str">
        <f t="shared" si="58"/>
        <v>2020-01-31</v>
      </c>
      <c r="AK67" s="61" t="str">
        <f t="shared" si="59"/>
        <v>888531110062</v>
      </c>
      <c r="AL67" s="56" t="str">
        <f t="shared" si="60"/>
        <v>11100000231</v>
      </c>
      <c r="AM67" s="62"/>
      <c r="AN67" s="62"/>
      <c r="AO67" s="56" t="s">
        <v>89</v>
      </c>
      <c r="AP67" s="56" t="s">
        <v>89</v>
      </c>
      <c r="AQ67" s="56"/>
      <c r="AR67" s="56"/>
      <c r="AS67" s="63" t="str">
        <f t="shared" si="61"/>
        <v>888531110062</v>
      </c>
      <c r="AT67" s="61" t="str">
        <f t="shared" si="62"/>
        <v>5531110062</v>
      </c>
      <c r="AU67" s="53" t="str">
        <f t="shared" si="63"/>
        <v>9931110062</v>
      </c>
      <c r="AV67" s="53">
        <f t="shared" si="64"/>
        <v>7</v>
      </c>
      <c r="AW67" s="53" t="str">
        <f t="shared" si="65"/>
        <v>7731110062</v>
      </c>
      <c r="AX67" s="53" t="str">
        <f t="shared" si="66"/>
        <v>77531110062</v>
      </c>
      <c r="AY67" s="53">
        <v>0</v>
      </c>
      <c r="AZ67" s="53">
        <v>0</v>
      </c>
      <c r="BA67" s="49" t="str">
        <f t="shared" si="67"/>
        <v>2020-01-01</v>
      </c>
      <c r="BB67" s="49" t="str">
        <f t="shared" si="68"/>
        <v>2020-01-31</v>
      </c>
      <c r="BC67" s="64" t="s">
        <v>90</v>
      </c>
      <c r="BD67" s="65" t="str">
        <f>"a"&amp;J67</f>
        <v>a31110062</v>
      </c>
      <c r="BE67" s="61"/>
      <c r="BF67" s="61"/>
      <c r="BG67" s="55"/>
      <c r="BH67" s="53"/>
      <c r="BI67" s="53"/>
      <c r="BJ67" s="53"/>
      <c r="BK67" s="53"/>
      <c r="BL67" s="53"/>
      <c r="BM67" s="53"/>
      <c r="BN67" s="53"/>
      <c r="BO67" s="336" t="s">
        <v>130</v>
      </c>
      <c r="BP67" s="325">
        <v>1</v>
      </c>
      <c r="BQ67" s="50">
        <f>AF68</f>
        <v>0</v>
      </c>
      <c r="BR67" s="68">
        <v>0</v>
      </c>
      <c r="BS67" s="68"/>
      <c r="BU67" s="357" t="str">
        <f t="shared" si="69"/>
        <v>insert into x_t_contract2(TMP_ID,ID,EXTERNAL_ID,CLIENT_ID) values(s_x_t_contract2.NEXTVAL, 1110000023, '1110000023/20',21110000023);insert into x_t_contract_collateral(TMP_ID,ID,CONTRACT2_ID,DT,IS_SIGNED) values(s_x_t_contract_collateral.NEXTVAL, 11100000231, 1110000023, date'2020-01-01', date'2020-01-01');insert into x_mv_contract_signed_attr (TMP_ID,CONTRACT_ID,COLLATERAL_ID,CODE,VALUE_DT) values (s_x_mv_contract_signed_attr.NEXTVAL, 1110000023, 11100000231,'FINISH_DT' ,date'2021-01-01');insert into x_mv_contract_signed_attr_hist(TMP_ID,VALUE_NUM,UPDATE_DT,CONTRACT2_ID,CODE,CL_DT,STAMP,DT) values(s_x_mv_contract_signed_attr_hist.NEXTVAL, 1, date'2020-01-01', 1110000023,'FIRM',date'2020-01-01',888531110062,date'2020-01-01');insert into x_mv_contract_signed_attr_hist(TMP_ID,VALUE_NUM,UPDATE_DT,CONTRACT2_ID,CODE,CL_DT,STAMP,DT) values(s_x_mv_contract_signed_attr_hist.NEXTVAL, 1, date'2020-01-01', 1110000023,'WHOLESALE_AGENT_PREMIUM_AWARDS_SCALE_TYPE',date'2020-01-01',888531110062,date'2020-01-01');insert into x_mv_contract_signed_attr_hist(TMP_ID,VALUE_NUM,UPDATE_DT,CONTRACT2_ID,CODE,CL_DT,STAMP,DT) values(s_x_mv_contract_signed_attr_hist.NEXTVAL, 3, date'2020-01-01', 1110000023,'PAYMENT_TYPE',date'2020-01-01',888531110062,date'2020-01-01');insert into x_t_invoice (TMP_ID,ID,DT, CLIENT_ID,EXTERNAL_ID,CONTRACT_ID,TOTAL_SUM,CURRENCY,DISCOUNT_TYPE,COMMISSION_TYPE,TYPE,LOYAL_CLIENTS,NDS,NDS_PCT,PERSON_ID) values (s_x_t_invoice.NEXTVAL, 31110062, date'2020-01-01',21110000023,'Б-31110062-1',1110000023,80000,'RUR',7,7,'y_invoice',0,1,20, 77531110062);insert into x_t_person (TMP_ID,ID) values (s_x_t_person.NEXTVAL, 77531110062);insert into x_t_consume (TMP_ID, ID, PARENT_ORDER_ID) values (s_x_t_consume.NEXTVAL, 5531110062,  9931110062);insert into x_t_order(TMP_ID, ID, SERVICE_ID, SERVICE_ORDER_ID, CLIENT_ID) values (s_x_t_order.NEXTVAL, 9931110062,  7,  7731110062,  531110062 );insert into x_mv_oebs_receipts_2(TMP_ID, INVOICE_EID, SUM, DT, DOC_DATE, COMISS_DATE, PAYMENT_NUMBER, SOURCE_TYPE) values (s_x_mv_oebs_receipts_2.NEXTVAL, 'Б-31110062-1', 80000, date'2020-01-31',date'2020-01-31', null, '888531110062' ,'PAYCASH');insert into x_yt_ar_direct_domain_stats (ID,IS_GRAY,DOMAIN,IS_BLACKLIST,SERVICE_ID,COST,BILLING_EXPORT_ID,FROM_DT,TILL_DT,SERVICE_ORDER_ID) values(s_x_yt_ar_direct_domain_stats.NEXTVAL, 0, 'a31110062', 0,7,3330000000,7731110062,  date'2020-01-01',to_date('2020-01-31'||' '||'23:59:59','YYYY-MM-DD HH24:MI:SS'),7731110062);</v>
      </c>
    </row>
    <row r="68" spans="1:73" s="67" customFormat="1" x14ac:dyDescent="0.35">
      <c r="A68" s="40">
        <v>23</v>
      </c>
      <c r="B68" s="41"/>
      <c r="C68" s="42" t="str">
        <f t="shared" si="42"/>
        <v>1110000023</v>
      </c>
      <c r="D68" s="42" t="str">
        <f t="shared" si="43"/>
        <v>1110000023/20</v>
      </c>
      <c r="E68" s="43" t="str">
        <f t="shared" si="70"/>
        <v>2020-01-01</v>
      </c>
      <c r="F68" s="43" t="str">
        <f t="shared" si="44"/>
        <v>2021-01-01</v>
      </c>
      <c r="G68" s="44" t="str">
        <f t="shared" si="45"/>
        <v>21110000023</v>
      </c>
      <c r="H68" s="45">
        <f t="shared" si="46"/>
        <v>1</v>
      </c>
      <c r="I68" s="46">
        <v>3</v>
      </c>
      <c r="J68" s="52">
        <f t="shared" si="72"/>
        <v>31110063</v>
      </c>
      <c r="K68" s="48" t="str">
        <f t="shared" si="47"/>
        <v>Б-31110063-1</v>
      </c>
      <c r="L68" s="49" t="str">
        <f t="shared" si="48"/>
        <v>2020-01-01</v>
      </c>
      <c r="M68" s="48" t="s">
        <v>87</v>
      </c>
      <c r="N68" s="50">
        <v>80000</v>
      </c>
      <c r="O68" s="48" t="s">
        <v>88</v>
      </c>
      <c r="P68" s="46">
        <v>1</v>
      </c>
      <c r="Q68" s="48">
        <v>20</v>
      </c>
      <c r="R68" s="70">
        <f t="shared" si="50"/>
        <v>1</v>
      </c>
      <c r="S68" s="70">
        <v>1</v>
      </c>
      <c r="T68" s="104"/>
      <c r="U68" s="118"/>
      <c r="V68" s="48">
        <v>1</v>
      </c>
      <c r="W68" s="49" t="str">
        <f t="shared" ca="1" si="53"/>
        <v>2020-01-04</v>
      </c>
      <c r="X68" s="48"/>
      <c r="Y68" s="109"/>
      <c r="Z68" s="109"/>
      <c r="AA68" s="48">
        <v>0</v>
      </c>
      <c r="AB68" s="55" t="s">
        <v>89</v>
      </c>
      <c r="AC68" s="109"/>
      <c r="AD68" s="56">
        <v>0</v>
      </c>
      <c r="AE68" s="52">
        <f t="shared" si="71"/>
        <v>531110063</v>
      </c>
      <c r="AF68" s="58">
        <f t="shared" si="56"/>
        <v>0</v>
      </c>
      <c r="AG68" s="71">
        <f>SUM(AF67:AF69)</f>
        <v>0</v>
      </c>
      <c r="AH68" s="58">
        <f t="shared" si="57"/>
        <v>66666.666666666672</v>
      </c>
      <c r="AI68" s="60">
        <f>N68</f>
        <v>80000</v>
      </c>
      <c r="AJ68" s="49" t="str">
        <f t="shared" si="58"/>
        <v>2020-01-31</v>
      </c>
      <c r="AK68" s="61" t="str">
        <f t="shared" si="59"/>
        <v>888531110063</v>
      </c>
      <c r="AL68" s="56" t="str">
        <f t="shared" si="60"/>
        <v>11100000231</v>
      </c>
      <c r="AM68" s="62"/>
      <c r="AN68" s="62"/>
      <c r="AO68" s="56" t="s">
        <v>89</v>
      </c>
      <c r="AP68" s="56" t="s">
        <v>89</v>
      </c>
      <c r="AQ68" s="56"/>
      <c r="AR68" s="56"/>
      <c r="AS68" s="63" t="str">
        <f t="shared" si="61"/>
        <v>888531110063</v>
      </c>
      <c r="AT68" s="61" t="str">
        <f t="shared" si="62"/>
        <v>5531110063</v>
      </c>
      <c r="AU68" s="53" t="str">
        <f t="shared" si="63"/>
        <v>9931110063</v>
      </c>
      <c r="AV68" s="53">
        <f t="shared" si="64"/>
        <v>1</v>
      </c>
      <c r="AW68" s="53" t="str">
        <f t="shared" si="65"/>
        <v>7731110063</v>
      </c>
      <c r="AX68" s="53" t="str">
        <f t="shared" si="66"/>
        <v>77531110063</v>
      </c>
      <c r="AY68" s="53">
        <v>0</v>
      </c>
      <c r="AZ68" s="53">
        <v>0</v>
      </c>
      <c r="BA68" s="49" t="str">
        <f t="shared" si="67"/>
        <v>2020-01-01</v>
      </c>
      <c r="BB68" s="49" t="str">
        <f t="shared" si="68"/>
        <v>2020-01-31</v>
      </c>
      <c r="BC68" s="64" t="s">
        <v>90</v>
      </c>
      <c r="BD68" s="65" t="str">
        <f>"a"&amp;J68</f>
        <v>a31110063</v>
      </c>
      <c r="BE68" s="61"/>
      <c r="BF68" s="61"/>
      <c r="BG68" s="55"/>
      <c r="BH68" s="53"/>
      <c r="BI68" s="53"/>
      <c r="BJ68" s="53"/>
      <c r="BK68" s="53"/>
      <c r="BL68" s="53"/>
      <c r="BM68" s="53"/>
      <c r="BN68" s="53"/>
      <c r="BO68" s="336" t="s">
        <v>131</v>
      </c>
      <c r="BP68" s="325">
        <v>37</v>
      </c>
      <c r="BQ68" s="50">
        <f>AF69</f>
        <v>0</v>
      </c>
      <c r="BR68" s="68">
        <v>0</v>
      </c>
      <c r="BS68" s="68"/>
      <c r="BU68" s="357" t="str">
        <f t="shared" si="69"/>
        <v>insert into x_t_invoice (TMP_ID,ID,DT, CLIENT_ID,EXTERNAL_ID,CONTRACT_ID,TOTAL_SUM,CURRENCY,DISCOUNT_TYPE,COMMISSION_TYPE,TYPE,LOYAL_CLIENTS,NDS,NDS_PCT,PERSON_ID) values (s_x_t_invoice.NEXTVAL, 31110063, date'2020-01-01',21110000023,'Б-31110063-1',1110000023,80000,'RUR',1,1,'y_invoice',0,1,20, 77531110063);insert into x_t_person (TMP_ID,ID) values (s_x_t_person.NEXTVAL, 77531110063);insert into x_t_consume (TMP_ID, ID, PARENT_ORDER_ID) values (s_x_t_consume.NEXTVAL, 5531110063,  9931110063);insert into x_t_order(TMP_ID, ID, SERVICE_ID, SERVICE_ORDER_ID, CLIENT_ID) values (s_x_t_order.NEXTVAL, 9931110063,  1,  7731110063,  531110063 );insert into x_mv_oebs_receipts_2(TMP_ID, INVOICE_EID, SUM, DT, DOC_DATE, COMISS_DATE, PAYMENT_NUMBER, SOURCE_TYPE) values (s_x_mv_oebs_receipts_2.NEXTVAL, 'Б-31110063-1', 80000, date'2020-01-31',date'2020-01-31', null, '888531110063' ,'PAYCASH');insert into x_yt_ar_direct_domain_stats (ID,IS_GRAY,DOMAIN,IS_BLACKLIST,SERVICE_ID,COST,BILLING_EXPORT_ID,FROM_DT,TILL_DT,SERVICE_ORDER_ID) values(s_x_yt_ar_direct_domain_stats.NEXTVAL, 0, 'a31110063', 0,1,3330000000,7731110063,  date'2020-01-01',to_date('2020-01-31'||' '||'23:59:59','YYYY-MM-DD HH24:MI:SS'),7731110063);</v>
      </c>
    </row>
    <row r="69" spans="1:73" s="100" customFormat="1" ht="15" customHeight="1" thickBot="1" x14ac:dyDescent="0.4">
      <c r="A69" s="74">
        <v>23</v>
      </c>
      <c r="B69" s="75"/>
      <c r="C69" s="76" t="str">
        <f t="shared" si="42"/>
        <v>1110000023</v>
      </c>
      <c r="D69" s="76" t="str">
        <f t="shared" si="43"/>
        <v>1110000023/20</v>
      </c>
      <c r="E69" s="77" t="str">
        <f t="shared" si="70"/>
        <v>2020-01-01</v>
      </c>
      <c r="F69" s="77" t="str">
        <f t="shared" si="44"/>
        <v>2021-01-01</v>
      </c>
      <c r="G69" s="78" t="str">
        <f t="shared" si="45"/>
        <v>21110000023</v>
      </c>
      <c r="H69" s="79">
        <f t="shared" si="46"/>
        <v>1</v>
      </c>
      <c r="I69" s="80">
        <v>3</v>
      </c>
      <c r="J69" s="81">
        <f t="shared" si="72"/>
        <v>31110064</v>
      </c>
      <c r="K69" s="82" t="str">
        <f t="shared" si="47"/>
        <v>Б-31110064-1</v>
      </c>
      <c r="L69" s="83" t="str">
        <f t="shared" si="48"/>
        <v>2020-01-01</v>
      </c>
      <c r="M69" s="82" t="s">
        <v>87</v>
      </c>
      <c r="N69" s="84">
        <v>80000</v>
      </c>
      <c r="O69" s="82" t="s">
        <v>88</v>
      </c>
      <c r="P69" s="80">
        <v>1</v>
      </c>
      <c r="Q69" s="82">
        <v>20</v>
      </c>
      <c r="R69" s="86">
        <f t="shared" si="50"/>
        <v>37</v>
      </c>
      <c r="S69" s="86">
        <v>37</v>
      </c>
      <c r="T69" s="85"/>
      <c r="U69" s="119"/>
      <c r="V69" s="82">
        <v>1</v>
      </c>
      <c r="W69" s="83" t="str">
        <f t="shared" ca="1" si="53"/>
        <v>2020-01-07</v>
      </c>
      <c r="X69" s="82"/>
      <c r="Y69" s="113"/>
      <c r="Z69" s="113"/>
      <c r="AA69" s="82">
        <v>0</v>
      </c>
      <c r="AB69" s="89" t="s">
        <v>89</v>
      </c>
      <c r="AC69" s="113"/>
      <c r="AD69" s="90">
        <v>0</v>
      </c>
      <c r="AE69" s="81">
        <f t="shared" si="71"/>
        <v>531110064</v>
      </c>
      <c r="AF69" s="91">
        <f t="shared" si="56"/>
        <v>0</v>
      </c>
      <c r="AG69" s="92"/>
      <c r="AH69" s="91">
        <f t="shared" si="57"/>
        <v>66666.666666666672</v>
      </c>
      <c r="AI69" s="93">
        <f>N69</f>
        <v>80000</v>
      </c>
      <c r="AJ69" s="83" t="str">
        <f t="shared" si="58"/>
        <v>2020-01-31</v>
      </c>
      <c r="AK69" s="94" t="str">
        <f t="shared" si="59"/>
        <v>888531110064</v>
      </c>
      <c r="AL69" s="90" t="str">
        <f t="shared" si="60"/>
        <v>11100000231</v>
      </c>
      <c r="AM69" s="95"/>
      <c r="AN69" s="95"/>
      <c r="AO69" s="90" t="s">
        <v>89</v>
      </c>
      <c r="AP69" s="90" t="s">
        <v>89</v>
      </c>
      <c r="AQ69" s="90"/>
      <c r="AR69" s="90"/>
      <c r="AS69" s="96" t="str">
        <f t="shared" si="61"/>
        <v>888531110064</v>
      </c>
      <c r="AT69" s="94" t="str">
        <f t="shared" si="62"/>
        <v>5531110064</v>
      </c>
      <c r="AU69" s="87" t="str">
        <f t="shared" si="63"/>
        <v>9931110064</v>
      </c>
      <c r="AV69" s="87">
        <f t="shared" si="64"/>
        <v>37</v>
      </c>
      <c r="AW69" s="87" t="str">
        <f t="shared" si="65"/>
        <v>7731110064</v>
      </c>
      <c r="AX69" s="87" t="str">
        <f t="shared" si="66"/>
        <v>77531110064</v>
      </c>
      <c r="AY69" s="87">
        <v>0</v>
      </c>
      <c r="AZ69" s="87">
        <v>0</v>
      </c>
      <c r="BA69" s="83" t="str">
        <f t="shared" si="67"/>
        <v>2020-01-01</v>
      </c>
      <c r="BB69" s="83" t="str">
        <f t="shared" si="68"/>
        <v>2020-01-31</v>
      </c>
      <c r="BC69" s="97" t="s">
        <v>90</v>
      </c>
      <c r="BD69" s="98" t="str">
        <f t="shared" ref="BD69:BD85" si="73">"d"&amp;J69</f>
        <v>d31110064</v>
      </c>
      <c r="BE69" s="98"/>
      <c r="BF69" s="98"/>
      <c r="BG69" s="98"/>
      <c r="BH69" s="87"/>
      <c r="BI69" s="87"/>
      <c r="BJ69" s="87"/>
      <c r="BK69" s="87"/>
      <c r="BL69" s="87"/>
      <c r="BM69" s="87"/>
      <c r="BN69" s="87"/>
      <c r="BO69" s="338"/>
      <c r="BP69" s="326"/>
      <c r="BQ69" s="84"/>
      <c r="BR69" s="101"/>
      <c r="BS69" s="99"/>
      <c r="BU69" s="357" t="str">
        <f t="shared" si="69"/>
        <v>insert into x_t_invoice (TMP_ID,ID,DT, CLIENT_ID,EXTERNAL_ID,CONTRACT_ID,TOTAL_SUM,CURRENCY,DISCOUNT_TYPE,COMMISSION_TYPE,TYPE,LOYAL_CLIENTS,NDS,NDS_PCT,PERSON_ID) values (s_x_t_invoice.NEXTVAL, 31110064, date'2020-01-01',21110000023,'Б-31110064-1',1110000023,80000,'RUR',37,37,'y_invoice',0,1,20, 77531110064);insert into x_t_person (TMP_ID,ID) values (s_x_t_person.NEXTVAL, 77531110064);insert into x_t_consume (TMP_ID, ID, PARENT_ORDER_ID) values (s_x_t_consume.NEXTVAL, 5531110064,  9931110064);insert into x_t_order(TMP_ID, ID, SERVICE_ID, SERVICE_ORDER_ID, CLIENT_ID) values (s_x_t_order.NEXTVAL, 9931110064,  37,  7731110064,  531110064 );insert into x_mv_oebs_receipts_2(TMP_ID, INVOICE_EID, SUM, DT, DOC_DATE, COMISS_DATE, PAYMENT_NUMBER, SOURCE_TYPE) values (s_x_mv_oebs_receipts_2.NEXTVAL, 'Б-31110064-1', 80000, date'2020-01-31',date'2020-01-31', null, '888531110064' ,'PAYCASH');insert into x_yt_ar_direct_domain_stats (ID,IS_GRAY,DOMAIN,IS_BLACKLIST,SERVICE_ID,COST,BILLING_EXPORT_ID,FROM_DT,TILL_DT,SERVICE_ORDER_ID) values(s_x_yt_ar_direct_domain_stats.NEXTVAL, 0, 'd31110064', 0,37,3330000000,7731110064,  date'2020-01-01',to_date('2020-01-31'||' '||'23:59:59','YYYY-MM-DD HH24:MI:SS'),7731110064);</v>
      </c>
    </row>
    <row r="70" spans="1:73" s="151" customFormat="1" ht="15" customHeight="1" x14ac:dyDescent="0.35">
      <c r="A70" s="127">
        <v>24</v>
      </c>
      <c r="B70" s="128"/>
      <c r="C70" s="129" t="str">
        <f t="shared" si="42"/>
        <v>1110000024</v>
      </c>
      <c r="D70" s="129" t="str">
        <f t="shared" si="43"/>
        <v>1110000024/20</v>
      </c>
      <c r="E70" s="130" t="str">
        <f t="shared" si="70"/>
        <v>2020-01-01</v>
      </c>
      <c r="F70" s="130" t="str">
        <f t="shared" si="44"/>
        <v>2021-01-01</v>
      </c>
      <c r="G70" s="131" t="str">
        <f t="shared" si="45"/>
        <v>21110000024</v>
      </c>
      <c r="H70" s="132">
        <f t="shared" si="46"/>
        <v>1</v>
      </c>
      <c r="I70" s="133">
        <v>3</v>
      </c>
      <c r="J70" s="134">
        <f t="shared" si="72"/>
        <v>31110065</v>
      </c>
      <c r="K70" s="129" t="str">
        <f t="shared" si="47"/>
        <v>Б-31110065-1</v>
      </c>
      <c r="L70" s="43" t="str">
        <f t="shared" si="48"/>
        <v>2020-01-01</v>
      </c>
      <c r="M70" s="129" t="s">
        <v>87</v>
      </c>
      <c r="N70" s="135">
        <f t="shared" ref="N70:N133" si="74">Y70</f>
        <v>240000</v>
      </c>
      <c r="O70" s="129" t="s">
        <v>88</v>
      </c>
      <c r="P70" s="133">
        <v>1</v>
      </c>
      <c r="Q70" s="129">
        <v>20</v>
      </c>
      <c r="R70" s="136">
        <f t="shared" si="50"/>
        <v>37</v>
      </c>
      <c r="S70" s="136">
        <v>37</v>
      </c>
      <c r="T70" s="52" t="str">
        <f>$K$2&amp;J70&amp;"1"</f>
        <v>4311100651</v>
      </c>
      <c r="U70" s="137" t="str">
        <f t="shared" ref="U70:U84" si="75">T70&amp;1</f>
        <v>43111006511</v>
      </c>
      <c r="V70" s="129">
        <v>1</v>
      </c>
      <c r="W70" s="130" t="str">
        <f t="shared" ca="1" si="53"/>
        <v>2020-01-02</v>
      </c>
      <c r="X70" s="138" t="str">
        <f>TEXT(DATE(YEAR($F$2),MONTH($F$2)+2,1),"ГГГГ-ММ-ДД")</f>
        <v>2020-03-01</v>
      </c>
      <c r="Y70" s="139">
        <v>240000</v>
      </c>
      <c r="Z70" s="139">
        <f t="shared" ref="Z70:Z84" si="76">Y70-(Y70/1.2)</f>
        <v>40000</v>
      </c>
      <c r="AA70" s="129">
        <v>0</v>
      </c>
      <c r="AB70" s="140" t="s">
        <v>89</v>
      </c>
      <c r="AC70" s="139">
        <f t="shared" ref="AC70:AC133" si="77">N70</f>
        <v>240000</v>
      </c>
      <c r="AD70" s="132">
        <v>0</v>
      </c>
      <c r="AE70" s="52">
        <f t="shared" si="71"/>
        <v>531110065</v>
      </c>
      <c r="AF70" s="141">
        <f t="shared" si="56"/>
        <v>200000</v>
      </c>
      <c r="AG70" s="142"/>
      <c r="AH70" s="58">
        <f t="shared" si="57"/>
        <v>83333.333333333343</v>
      </c>
      <c r="AI70" s="60">
        <f>100000</f>
        <v>100000</v>
      </c>
      <c r="AJ70" s="49" t="str">
        <f t="shared" si="58"/>
        <v>2020-01-31</v>
      </c>
      <c r="AK70" s="143" t="str">
        <f t="shared" si="59"/>
        <v>888531110065</v>
      </c>
      <c r="AL70" s="132" t="str">
        <f t="shared" si="60"/>
        <v>11100000241</v>
      </c>
      <c r="AM70" s="144"/>
      <c r="AN70" s="144"/>
      <c r="AO70" s="132" t="s">
        <v>89</v>
      </c>
      <c r="AP70" s="145" t="s">
        <v>89</v>
      </c>
      <c r="AQ70" s="132"/>
      <c r="AR70" s="132"/>
      <c r="AS70" s="146" t="str">
        <f t="shared" si="61"/>
        <v>888531110065</v>
      </c>
      <c r="AT70" s="143" t="str">
        <f t="shared" si="62"/>
        <v>5531110065</v>
      </c>
      <c r="AU70" s="137" t="str">
        <f t="shared" si="63"/>
        <v>9931110065</v>
      </c>
      <c r="AV70" s="137">
        <f t="shared" si="64"/>
        <v>37</v>
      </c>
      <c r="AW70" s="137" t="str">
        <f t="shared" si="65"/>
        <v>7731110065</v>
      </c>
      <c r="AX70" s="147" t="str">
        <f t="shared" si="66"/>
        <v>77531110065</v>
      </c>
      <c r="AY70" s="137">
        <v>0</v>
      </c>
      <c r="AZ70" s="137">
        <v>0</v>
      </c>
      <c r="BA70" s="43" t="str">
        <f t="shared" si="67"/>
        <v>2020-01-01</v>
      </c>
      <c r="BB70" s="130" t="str">
        <f t="shared" si="68"/>
        <v>2020-01-31</v>
      </c>
      <c r="BC70" s="148" t="s">
        <v>90</v>
      </c>
      <c r="BD70" s="131" t="str">
        <f t="shared" si="73"/>
        <v>d31110065</v>
      </c>
      <c r="BE70" s="131"/>
      <c r="BF70" s="131"/>
      <c r="BG70" s="131"/>
      <c r="BH70" s="149"/>
      <c r="BI70" s="149"/>
      <c r="BJ70" s="149"/>
      <c r="BK70" s="149"/>
      <c r="BL70" s="149"/>
      <c r="BM70" s="149"/>
      <c r="BN70" s="149"/>
      <c r="BO70" s="347" t="s">
        <v>132</v>
      </c>
      <c r="BP70" s="229">
        <v>37</v>
      </c>
      <c r="BQ70" s="135">
        <f>AF70</f>
        <v>200000</v>
      </c>
      <c r="BR70" s="150">
        <f>BQ70*0.11</f>
        <v>22000</v>
      </c>
      <c r="BS70" s="150">
        <f t="shared" ref="BS70:BS84" si="78">BR70</f>
        <v>22000</v>
      </c>
      <c r="BU70" s="357" t="str">
        <f t="shared" ca="1" si="69"/>
        <v>insert into x_t_contract2(TMP_ID,ID,EXTERNAL_ID,CLIENT_ID) values(s_x_t_contract2.NEXTVAL, 1110000024, '1110000024/20',21110000024);insert into x_t_contract_collateral(TMP_ID,ID,CONTRACT2_ID,DT,IS_SIGNED) values(s_x_t_contract_collateral.NEXTVAL, 11100000241, 1110000024, date'2020-01-01', date'2020-01-01');insert into x_mv_contract_signed_attr (TMP_ID,CONTRACT_ID,COLLATERAL_ID,CODE,VALUE_DT) values (s_x_mv_contract_signed_attr.NEXTVAL, 1110000024, 11100000241,'FINISH_DT' ,date'2021-01-01');insert into x_mv_contract_signed_attr_hist(TMP_ID,VALUE_NUM,UPDATE_DT,CONTRACT2_ID,CODE,CL_DT,STAMP,DT) values(s_x_mv_contract_signed_attr_hist.NEXTVAL, 1, date'2020-01-01', 1110000024,'FIRM',date'2020-01-01',888531110065,date'2020-01-01');insert into x_mv_contract_signed_attr_hist(TMP_ID,VALUE_NUM,UPDATE_DT,CONTRACT2_ID,CODE,CL_DT,STAMP,DT) values(s_x_mv_contract_signed_attr_hist.NEXTVAL, 1, date'2020-01-01', 1110000024,'WHOLESALE_AGENT_PREMIUM_AWARDS_SCALE_TYPE',date'2020-01-01',888531110065,date'2020-01-01');insert into x_mv_contract_signed_attr_hist(TMP_ID,VALUE_NUM,UPDATE_DT,CONTRACT2_ID,CODE,CL_DT,STAMP,DT) values(s_x_mv_contract_signed_attr_hist.NEXTVAL, 3, date'2020-01-01', 1110000024,'PAYMENT_TYPE',date'2020-01-01',888531110065,date'2020-01-01');insert into x_t_invoice (TMP_ID,ID,DT, CLIENT_ID,EXTERNAL_ID,CONTRACT_ID,TOTAL_SUM,CURRENCY,DISCOUNT_TYPE,COMMISSION_TYPE,TYPE,LOYAL_CLIENTS,NDS,NDS_PCT,PERSON_ID) values (s_x_t_invoice.NEXTVAL, 31110065, date'2020-01-01',21110000024,'Б-31110065-1',1110000024,240000,'RUR',37,37,'y_invoice',0,1,20, 77531110065);insert into x_t_person (TMP_ID,ID) values (s_x_t_person.NEXTVAL, 77531110065);insert into x_t_act_internal(TMP_ID,ID,DT,CLIENT_ID,INVOICE_ID,HIDDEN,AMOUNT,EXTERNAL_ID,PAYMENT_TERM_DT,IS_LOYAL,TYPE) values (s_x_t_act_internal.NEXTVAL, 4311100651,date'2020-01-02',21110000024, 31110065    ,1,  240000  ,'43111006511',date'2020-03-01', 0,'generic');insert into x_t_act_trans(TMP_ID, ACT_ID, CONSUME_ID, AMOUNT, AMOUNT_NDS, AMOUNT_NSP, NETTING, COMMISSION_TYPE) values (s_x_t_act_trans.NEXTVAL, 4311100651,  5531110065, 240000, 40000,  0,null, 37);insert into x_t_consume (TMP_ID, ID, PARENT_ORDER_ID) values (s_x_t_consume.NEXTVAL, 5531110065,  9931110065);insert into x_t_order(TMP_ID, ID, SERVICE_ID, SERVICE_ORDER_ID, CLIENT_ID) values (s_x_t_order.NEXTVAL, 9931110065,  37,  7731110065,  531110065 );insert into x_mv_oebs_receipts_2(TMP_ID, INVOICE_EID, SUM, DT, DOC_DATE, COMISS_DATE, PAYMENT_NUMBER, SOURCE_TYPE) values (s_x_mv_oebs_receipts_2.NEXTVAL, 'Б-31110065-1', 100000, date'2020-01-31',date'2020-01-31', null, '888531110065' ,'PAYCASH');insert into x_yt_ar_direct_domain_stats (ID,IS_GRAY,DOMAIN,IS_BLACKLIST,SERVICE_ID,COST,BILLING_EXPORT_ID,FROM_DT,TILL_DT,SERVICE_ORDER_ID) values(s_x_yt_ar_direct_domain_stats.NEXTVAL, 0, 'd31110065', 0,37,3330000000,7731110065,  date'2020-01-01',to_date('2020-01-31'||' '||'23:59:59','YYYY-MM-DD HH24:MI:SS'),7731110065);</v>
      </c>
    </row>
    <row r="71" spans="1:73" s="177" customFormat="1" ht="15" customHeight="1" thickBot="1" x14ac:dyDescent="0.4">
      <c r="A71" s="152">
        <v>24</v>
      </c>
      <c r="B71" s="153"/>
      <c r="C71" s="154" t="str">
        <f t="shared" si="42"/>
        <v>1110000024</v>
      </c>
      <c r="D71" s="154" t="str">
        <f t="shared" si="43"/>
        <v>1110000024/20</v>
      </c>
      <c r="E71" s="155" t="str">
        <f t="shared" si="70"/>
        <v>2020-01-01</v>
      </c>
      <c r="F71" s="155" t="str">
        <f t="shared" si="44"/>
        <v>2021-01-01</v>
      </c>
      <c r="G71" s="156" t="str">
        <f t="shared" si="45"/>
        <v>21110000024</v>
      </c>
      <c r="H71" s="157">
        <f t="shared" si="46"/>
        <v>1</v>
      </c>
      <c r="I71" s="158">
        <v>3</v>
      </c>
      <c r="J71" s="159">
        <f>J70</f>
        <v>31110065</v>
      </c>
      <c r="K71" s="154" t="str">
        <f t="shared" si="47"/>
        <v>Б-31110065-1</v>
      </c>
      <c r="L71" s="77" t="str">
        <f t="shared" si="48"/>
        <v>2020-01-01</v>
      </c>
      <c r="M71" s="154" t="s">
        <v>87</v>
      </c>
      <c r="N71" s="160" t="str">
        <f t="shared" si="74"/>
        <v>null</v>
      </c>
      <c r="O71" s="154" t="s">
        <v>88</v>
      </c>
      <c r="P71" s="158">
        <v>1</v>
      </c>
      <c r="Q71" s="154">
        <v>20</v>
      </c>
      <c r="R71" s="161">
        <f t="shared" si="50"/>
        <v>37</v>
      </c>
      <c r="S71" s="161">
        <v>37</v>
      </c>
      <c r="T71" s="85"/>
      <c r="U71" s="162"/>
      <c r="V71" s="154">
        <v>1</v>
      </c>
      <c r="W71" s="155" t="str">
        <f ca="1">W70</f>
        <v>2020-01-02</v>
      </c>
      <c r="X71" s="154"/>
      <c r="Y71" s="161" t="s">
        <v>89</v>
      </c>
      <c r="Z71" s="161" t="s">
        <v>89</v>
      </c>
      <c r="AA71" s="154">
        <v>0</v>
      </c>
      <c r="AB71" s="163" t="s">
        <v>89</v>
      </c>
      <c r="AC71" s="164" t="str">
        <f t="shared" si="77"/>
        <v>null</v>
      </c>
      <c r="AD71" s="157">
        <v>0</v>
      </c>
      <c r="AE71" s="81">
        <f t="shared" si="71"/>
        <v>531110066</v>
      </c>
      <c r="AF71" s="165"/>
      <c r="AG71" s="166"/>
      <c r="AH71" s="91">
        <f t="shared" si="57"/>
        <v>116666.66666666667</v>
      </c>
      <c r="AI71" s="93">
        <v>140000</v>
      </c>
      <c r="AJ71" s="114" t="str">
        <f>TEXT(DATE(YEAR($F$2),MONTH($F$2)+2,0),"ГГГГ-ММ-ДД")</f>
        <v>2020-02-29</v>
      </c>
      <c r="AK71" s="167" t="str">
        <f t="shared" si="59"/>
        <v>888531110066</v>
      </c>
      <c r="AL71" s="157" t="str">
        <f t="shared" si="60"/>
        <v>11100000241</v>
      </c>
      <c r="AM71" s="168"/>
      <c r="AN71" s="168"/>
      <c r="AO71" s="157" t="s">
        <v>89</v>
      </c>
      <c r="AP71" s="169" t="s">
        <v>89</v>
      </c>
      <c r="AQ71" s="157"/>
      <c r="AR71" s="157"/>
      <c r="AS71" s="170" t="str">
        <f t="shared" si="61"/>
        <v>888531110066</v>
      </c>
      <c r="AT71" s="167" t="str">
        <f t="shared" si="62"/>
        <v>5531110065</v>
      </c>
      <c r="AU71" s="171" t="str">
        <f t="shared" si="63"/>
        <v>9931110065</v>
      </c>
      <c r="AV71" s="171">
        <f t="shared" si="64"/>
        <v>37</v>
      </c>
      <c r="AW71" s="171" t="str">
        <f t="shared" si="65"/>
        <v>7731110065</v>
      </c>
      <c r="AX71" s="172" t="str">
        <f t="shared" si="66"/>
        <v>77531110066</v>
      </c>
      <c r="AY71" s="171">
        <v>0</v>
      </c>
      <c r="AZ71" s="171">
        <v>0</v>
      </c>
      <c r="BA71" s="77" t="str">
        <f t="shared" si="67"/>
        <v>2020-01-01</v>
      </c>
      <c r="BB71" s="155" t="str">
        <f t="shared" si="68"/>
        <v>2020-01-31</v>
      </c>
      <c r="BC71" s="173" t="s">
        <v>90</v>
      </c>
      <c r="BD71" s="156" t="str">
        <f t="shared" si="73"/>
        <v>d31110065</v>
      </c>
      <c r="BE71" s="156"/>
      <c r="BF71" s="156"/>
      <c r="BG71" s="156"/>
      <c r="BH71" s="174"/>
      <c r="BI71" s="174"/>
      <c r="BJ71" s="174"/>
      <c r="BK71" s="174"/>
      <c r="BL71" s="174"/>
      <c r="BM71" s="174"/>
      <c r="BN71" s="174"/>
      <c r="BO71" s="352" t="s">
        <v>133</v>
      </c>
      <c r="BP71" s="228"/>
      <c r="BQ71" s="160"/>
      <c r="BR71" s="175">
        <f>AF70*0.02</f>
        <v>4000</v>
      </c>
      <c r="BS71" s="175">
        <f>BR71</f>
        <v>4000</v>
      </c>
      <c r="BT71" s="176">
        <v>0.02</v>
      </c>
      <c r="BU71" s="357" t="str">
        <f t="shared" si="69"/>
        <v>insert into x_t_person (TMP_ID,ID) values (s_x_t_person.NEXTVAL, 77531110066);insert into x_mv_oebs_receipts_2(TMP_ID, INVOICE_EID, SUM, DT, DOC_DATE, COMISS_DATE, PAYMENT_NUMBER, SOURCE_TYPE) values (s_x_mv_oebs_receipts_2.NEXTVAL, 'Б-31110065-1', 140000, date'2020-02-29',date'2020-02-29', null, '888531110066' ,'PAYCASH');insert into x_yt_ar_direct_domain_stats (ID,IS_GRAY,DOMAIN,IS_BLACKLIST,SERVICE_ID,COST,BILLING_EXPORT_ID,FROM_DT,TILL_DT,SERVICE_ORDER_ID) values(s_x_yt_ar_direct_domain_stats.NEXTVAL, 0, 'd31110065', 0,37,3330000000,7731110065,  date'2020-01-01',to_date('2020-01-31'||' '||'23:59:59','YYYY-MM-DD HH24:MI:SS'),7731110065);</v>
      </c>
    </row>
    <row r="72" spans="1:73" s="151" customFormat="1" ht="15" customHeight="1" x14ac:dyDescent="0.35">
      <c r="A72" s="127">
        <v>25</v>
      </c>
      <c r="B72" s="128"/>
      <c r="C72" s="129" t="str">
        <f t="shared" si="42"/>
        <v>1110000025</v>
      </c>
      <c r="D72" s="129" t="str">
        <f t="shared" si="43"/>
        <v>1110000025/20</v>
      </c>
      <c r="E72" s="130" t="str">
        <f t="shared" si="70"/>
        <v>2020-01-01</v>
      </c>
      <c r="F72" s="130" t="str">
        <f t="shared" si="44"/>
        <v>2021-01-01</v>
      </c>
      <c r="G72" s="131" t="str">
        <f t="shared" si="45"/>
        <v>21110000025</v>
      </c>
      <c r="H72" s="132">
        <f t="shared" si="46"/>
        <v>1</v>
      </c>
      <c r="I72" s="133">
        <v>3</v>
      </c>
      <c r="J72" s="134">
        <f>J71+1</f>
        <v>31110066</v>
      </c>
      <c r="K72" s="129" t="str">
        <f t="shared" si="47"/>
        <v>Б-31110066-1</v>
      </c>
      <c r="L72" s="43" t="str">
        <f t="shared" si="48"/>
        <v>2020-01-01</v>
      </c>
      <c r="M72" s="129" t="s">
        <v>87</v>
      </c>
      <c r="N72" s="135">
        <f t="shared" si="74"/>
        <v>240000</v>
      </c>
      <c r="O72" s="129" t="s">
        <v>88</v>
      </c>
      <c r="P72" s="133">
        <v>1</v>
      </c>
      <c r="Q72" s="129">
        <v>20</v>
      </c>
      <c r="R72" s="136">
        <f t="shared" si="50"/>
        <v>37</v>
      </c>
      <c r="S72" s="136">
        <v>37</v>
      </c>
      <c r="T72" s="52" t="str">
        <f>$K$2&amp;J72&amp;"1"</f>
        <v>4311100661</v>
      </c>
      <c r="U72" s="137" t="str">
        <f t="shared" si="75"/>
        <v>43111006611</v>
      </c>
      <c r="V72" s="129">
        <v>1</v>
      </c>
      <c r="W72" s="130" t="str">
        <f ca="1">TEXT(DATE(YEAR($F$2),MONTH($F$2),RANDBETWEEN(1,9)),"ГГГГ-ММ-ДД")</f>
        <v>2020-01-09</v>
      </c>
      <c r="X72" s="138" t="str">
        <f>TEXT(DATE(YEAR($F$2),MONTH($F$2)+2,1),"ГГГГ-ММ-ДД")</f>
        <v>2020-03-01</v>
      </c>
      <c r="Y72" s="139">
        <v>240000</v>
      </c>
      <c r="Z72" s="139">
        <f t="shared" si="76"/>
        <v>40000</v>
      </c>
      <c r="AA72" s="129">
        <v>0</v>
      </c>
      <c r="AB72" s="140" t="s">
        <v>89</v>
      </c>
      <c r="AC72" s="139">
        <f t="shared" si="77"/>
        <v>240000</v>
      </c>
      <c r="AD72" s="132">
        <v>0</v>
      </c>
      <c r="AE72" s="52">
        <f t="shared" si="71"/>
        <v>531110067</v>
      </c>
      <c r="AF72" s="141">
        <f>Y72-Z72</f>
        <v>200000</v>
      </c>
      <c r="AG72" s="142"/>
      <c r="AH72" s="58">
        <f t="shared" si="57"/>
        <v>83333.333333333343</v>
      </c>
      <c r="AI72" s="60">
        <f>100000</f>
        <v>100000</v>
      </c>
      <c r="AJ72" s="49" t="str">
        <f>TEXT(DATE(YEAR($F$2),MONTH($F$2)+1,0),"ГГГГ-ММ-ДД")</f>
        <v>2020-01-31</v>
      </c>
      <c r="AK72" s="143" t="str">
        <f t="shared" si="59"/>
        <v>888531110067</v>
      </c>
      <c r="AL72" s="132" t="str">
        <f t="shared" si="60"/>
        <v>11100000251</v>
      </c>
      <c r="AM72" s="144"/>
      <c r="AN72" s="144"/>
      <c r="AO72" s="132" t="s">
        <v>89</v>
      </c>
      <c r="AP72" s="145" t="s">
        <v>89</v>
      </c>
      <c r="AQ72" s="132"/>
      <c r="AR72" s="136" t="str">
        <f>"55"&amp;J72</f>
        <v>5531110066</v>
      </c>
      <c r="AS72" s="146" t="str">
        <f t="shared" si="61"/>
        <v>888531110067</v>
      </c>
      <c r="AT72" s="143" t="str">
        <f t="shared" si="62"/>
        <v>5531110066</v>
      </c>
      <c r="AU72" s="137" t="str">
        <f t="shared" si="63"/>
        <v>9931110066</v>
      </c>
      <c r="AV72" s="137">
        <f t="shared" si="64"/>
        <v>37</v>
      </c>
      <c r="AW72" s="137" t="str">
        <f t="shared" si="65"/>
        <v>7731110066</v>
      </c>
      <c r="AX72" s="147" t="str">
        <f t="shared" si="66"/>
        <v>77531110067</v>
      </c>
      <c r="AY72" s="137">
        <v>0</v>
      </c>
      <c r="AZ72" s="137">
        <v>0</v>
      </c>
      <c r="BA72" s="43" t="str">
        <f t="shared" si="67"/>
        <v>2020-01-01</v>
      </c>
      <c r="BB72" s="130" t="str">
        <f t="shared" si="68"/>
        <v>2020-01-31</v>
      </c>
      <c r="BC72" s="148" t="s">
        <v>90</v>
      </c>
      <c r="BD72" s="131" t="str">
        <f t="shared" si="73"/>
        <v>d31110066</v>
      </c>
      <c r="BE72" s="131"/>
      <c r="BF72" s="131"/>
      <c r="BG72" s="131"/>
      <c r="BH72" s="149"/>
      <c r="BI72" s="149"/>
      <c r="BJ72" s="149"/>
      <c r="BK72" s="149"/>
      <c r="BL72" s="149"/>
      <c r="BM72" s="149"/>
      <c r="BN72" s="149"/>
      <c r="BO72" s="347" t="s">
        <v>134</v>
      </c>
      <c r="BP72" s="229">
        <v>37</v>
      </c>
      <c r="BQ72" s="135">
        <f>AF72</f>
        <v>200000</v>
      </c>
      <c r="BR72" s="150">
        <f>BQ72*0.11</f>
        <v>22000</v>
      </c>
      <c r="BS72" s="150">
        <f t="shared" si="78"/>
        <v>22000</v>
      </c>
      <c r="BU72" s="357" t="str">
        <f t="shared" ca="1" si="69"/>
        <v>insert into x_t_contract2(TMP_ID,ID,EXTERNAL_ID,CLIENT_ID) values(s_x_t_contract2.NEXTVAL, 1110000025, '1110000025/20',21110000025);insert into x_t_contract_collateral(TMP_ID,ID,CONTRACT2_ID,DT,IS_SIGNED) values(s_x_t_contract_collateral.NEXTVAL, 11100000251, 1110000025, date'2020-01-01', date'2020-01-01');insert into x_mv_contract_signed_attr (TMP_ID,CONTRACT_ID,COLLATERAL_ID,CODE,VALUE_DT) values (s_x_mv_contract_signed_attr.NEXTVAL, 1110000025, 11100000251,'FINISH_DT' ,date'2021-01-01');insert into x_mv_contract_signed_attr_hist(TMP_ID,VALUE_NUM,UPDATE_DT,CONTRACT2_ID,CODE,CL_DT,STAMP,DT) values(s_x_mv_contract_signed_attr_hist.NEXTVAL, 1, date'2020-01-01', 1110000025,'FIRM',date'2020-01-01',888531110067,date'2020-01-01');insert into x_mv_contract_signed_attr_hist(TMP_ID,VALUE_NUM,UPDATE_DT,CONTRACT2_ID,CODE,CL_DT,STAMP,DT) values(s_x_mv_contract_signed_attr_hist.NEXTVAL, 1, date'2020-01-01', 1110000025,'WHOLESALE_AGENT_PREMIUM_AWARDS_SCALE_TYPE',date'2020-01-01',888531110067,date'2020-01-01');insert into x_mv_contract_signed_attr_hist(TMP_ID,VALUE_NUM,UPDATE_DT,CONTRACT2_ID,CODE,CL_DT,STAMP,DT) values(s_x_mv_contract_signed_attr_hist.NEXTVAL, 3, date'2020-01-01', 1110000025,'PAYMENT_TYPE',date'2020-01-01',888531110067,date'2020-01-01');insert into x_t_invoice (TMP_ID,ID,DT, CLIENT_ID,EXTERNAL_ID,CONTRACT_ID,TOTAL_SUM,CURRENCY,DISCOUNT_TYPE,COMMISSION_TYPE,TYPE,LOYAL_CLIENTS,NDS,NDS_PCT,PERSON_ID) values (s_x_t_invoice.NEXTVAL, 31110066, date'2020-01-01',21110000025,'Б-31110066-1',1110000025,240000,'RUR',37,37,'y_invoice',0,1,20, 77531110067);insert into x_t_person (TMP_ID,ID) values (s_x_t_person.NEXTVAL, 77531110067);insert into x_t_act_internal(TMP_ID,ID,DT,CLIENT_ID,INVOICE_ID,HIDDEN,AMOUNT,EXTERNAL_ID,PAYMENT_TERM_DT,IS_LOYAL,TYPE) values (s_x_t_act_internal.NEXTVAL, 4311100661,date'2020-01-09',21110000025, 31110066    ,1,  240000  ,'43111006611',date'2020-03-01', 0,'generic');insert into x_t_act_trans(TMP_ID, ACT_ID, CONSUME_ID, AMOUNT, AMOUNT_NDS, AMOUNT_NSP, NETTING, COMMISSION_TYPE) values (s_x_t_act_trans.NEXTVAL, 4311100661,  5531110066, 240000, 40000,  0,null, 37);insert into x_t_consume (TMP_ID, ID, PARENT_ORDER_ID) values (s_x_t_consume.NEXTVAL, 5531110066,  9931110066);insert into x_t_order(TMP_ID, ID, SERVICE_ID, SERVICE_ORDER_ID, CLIENT_ID) values (s_x_t_order.NEXTVAL, 9931110066,  37,  7731110066,  531110067 );insert into x_mv_oebs_receipts_2(TMP_ID, INVOICE_EID, SUM, DT, DOC_DATE, COMISS_DATE, PAYMENT_NUMBER, SOURCE_TYPE) values (s_x_mv_oebs_receipts_2.NEXTVAL, 'Б-31110066-1', 100000, date'2020-01-31',date'2020-01-31', null, '888531110067' ,'PAYCASH');insert into x_yt_ar_direct_domain_stats (ID,IS_GRAY,DOMAIN,IS_BLACKLIST,SERVICE_ID,COST,BILLING_EXPORT_ID,FROM_DT,TILL_DT,SERVICE_ORDER_ID) values(s_x_yt_ar_direct_domain_stats.NEXTVAL, 0, 'd31110066', 0,37,3330000000,7731110066,  date'2020-01-01',to_date('2020-01-31'||' '||'23:59:59','YYYY-MM-DD HH24:MI:SS'),7731110066);</v>
      </c>
    </row>
    <row r="73" spans="1:73" s="177" customFormat="1" ht="15" customHeight="1" thickBot="1" x14ac:dyDescent="0.4">
      <c r="A73" s="152">
        <v>25</v>
      </c>
      <c r="B73" s="153"/>
      <c r="C73" s="154" t="str">
        <f t="shared" si="42"/>
        <v>1110000025</v>
      </c>
      <c r="D73" s="154" t="str">
        <f t="shared" si="43"/>
        <v>1110000025/20</v>
      </c>
      <c r="E73" s="155" t="str">
        <f t="shared" si="70"/>
        <v>2020-01-01</v>
      </c>
      <c r="F73" s="155" t="str">
        <f t="shared" si="44"/>
        <v>2021-01-01</v>
      </c>
      <c r="G73" s="156" t="str">
        <f t="shared" si="45"/>
        <v>21110000025</v>
      </c>
      <c r="H73" s="157">
        <f t="shared" si="46"/>
        <v>1</v>
      </c>
      <c r="I73" s="158">
        <v>3</v>
      </c>
      <c r="J73" s="159">
        <f>J72</f>
        <v>31110066</v>
      </c>
      <c r="K73" s="154" t="str">
        <f t="shared" si="47"/>
        <v>Б-31110066-1</v>
      </c>
      <c r="L73" s="77" t="str">
        <f t="shared" si="48"/>
        <v>2020-01-01</v>
      </c>
      <c r="M73" s="154" t="s">
        <v>87</v>
      </c>
      <c r="N73" s="160" t="str">
        <f t="shared" si="74"/>
        <v>null</v>
      </c>
      <c r="O73" s="154" t="s">
        <v>88</v>
      </c>
      <c r="P73" s="158">
        <v>1</v>
      </c>
      <c r="Q73" s="154">
        <v>20</v>
      </c>
      <c r="R73" s="161">
        <f t="shared" si="50"/>
        <v>37</v>
      </c>
      <c r="S73" s="161">
        <v>37</v>
      </c>
      <c r="T73" s="85"/>
      <c r="U73" s="162"/>
      <c r="V73" s="154">
        <v>1</v>
      </c>
      <c r="W73" s="155" t="str">
        <f ca="1">W72</f>
        <v>2020-01-09</v>
      </c>
      <c r="X73" s="154"/>
      <c r="Y73" s="161" t="s">
        <v>89</v>
      </c>
      <c r="Z73" s="161" t="s">
        <v>89</v>
      </c>
      <c r="AA73" s="154">
        <v>0</v>
      </c>
      <c r="AB73" s="163" t="s">
        <v>89</v>
      </c>
      <c r="AC73" s="164" t="str">
        <f t="shared" si="77"/>
        <v>null</v>
      </c>
      <c r="AD73" s="157">
        <v>0</v>
      </c>
      <c r="AE73" s="81">
        <f t="shared" si="71"/>
        <v>531110068</v>
      </c>
      <c r="AF73" s="165"/>
      <c r="AG73" s="166"/>
      <c r="AH73" s="91">
        <f t="shared" si="57"/>
        <v>116666.66666666667</v>
      </c>
      <c r="AI73" s="93">
        <v>140000</v>
      </c>
      <c r="AJ73" s="114" t="str">
        <f>TEXT(DATE(YEAR($F$2),MONTH($F$2)+2,0),"ГГГГ-ММ-ДД")</f>
        <v>2020-02-29</v>
      </c>
      <c r="AK73" s="167" t="str">
        <f t="shared" si="59"/>
        <v>888531110068</v>
      </c>
      <c r="AL73" s="157" t="str">
        <f t="shared" si="60"/>
        <v>11100000251</v>
      </c>
      <c r="AM73" s="168"/>
      <c r="AN73" s="168"/>
      <c r="AO73" s="157" t="s">
        <v>89</v>
      </c>
      <c r="AP73" s="169" t="s">
        <v>89</v>
      </c>
      <c r="AQ73" s="157"/>
      <c r="AR73" s="157"/>
      <c r="AS73" s="170" t="str">
        <f t="shared" si="61"/>
        <v>888531110068</v>
      </c>
      <c r="AT73" s="167" t="str">
        <f t="shared" si="62"/>
        <v>5531110066</v>
      </c>
      <c r="AU73" s="171" t="str">
        <f t="shared" si="63"/>
        <v>9931110066</v>
      </c>
      <c r="AV73" s="171">
        <f t="shared" si="64"/>
        <v>37</v>
      </c>
      <c r="AW73" s="171" t="str">
        <f t="shared" si="65"/>
        <v>7731110066</v>
      </c>
      <c r="AX73" s="172" t="str">
        <f t="shared" si="66"/>
        <v>77531110068</v>
      </c>
      <c r="AY73" s="171">
        <v>0</v>
      </c>
      <c r="AZ73" s="171">
        <v>0</v>
      </c>
      <c r="BA73" s="77" t="str">
        <f t="shared" si="67"/>
        <v>2020-01-01</v>
      </c>
      <c r="BB73" s="155" t="str">
        <f t="shared" si="68"/>
        <v>2020-01-31</v>
      </c>
      <c r="BC73" s="173" t="s">
        <v>90</v>
      </c>
      <c r="BD73" s="156" t="str">
        <f t="shared" si="73"/>
        <v>d31110066</v>
      </c>
      <c r="BE73" s="156"/>
      <c r="BF73" s="156"/>
      <c r="BG73" s="156"/>
      <c r="BH73" s="174"/>
      <c r="BI73" s="174"/>
      <c r="BJ73" s="174"/>
      <c r="BK73" s="174"/>
      <c r="BL73" s="174"/>
      <c r="BM73" s="174"/>
      <c r="BN73" s="174"/>
      <c r="BO73" s="352"/>
      <c r="BP73" s="228"/>
      <c r="BQ73" s="160"/>
      <c r="BR73" s="175">
        <f>AF72*0.02</f>
        <v>4000</v>
      </c>
      <c r="BS73" s="175">
        <f>BR73</f>
        <v>4000</v>
      </c>
      <c r="BT73" s="176">
        <v>0.02</v>
      </c>
      <c r="BU73" s="357" t="str">
        <f t="shared" si="69"/>
        <v>insert into x_t_person (TMP_ID,ID) values (s_x_t_person.NEXTVAL, 77531110068);insert into x_mv_oebs_receipts_2(TMP_ID, INVOICE_EID, SUM, DT, DOC_DATE, COMISS_DATE, PAYMENT_NUMBER, SOURCE_TYPE) values (s_x_mv_oebs_receipts_2.NEXTVAL, 'Б-31110066-1', 140000, date'2020-02-29',date'2020-02-29', null, '888531110068' ,'PAYCASH');insert into x_yt_ar_direct_domain_stats (ID,IS_GRAY,DOMAIN,IS_BLACKLIST,SERVICE_ID,COST,BILLING_EXPORT_ID,FROM_DT,TILL_DT,SERVICE_ORDER_ID) values(s_x_yt_ar_direct_domain_stats.NEXTVAL, 0, 'd31110066', 0,37,3330000000,7731110066,  date'2020-01-01',to_date('2020-01-31'||' '||'23:59:59','YYYY-MM-DD HH24:MI:SS'),7731110066);</v>
      </c>
    </row>
    <row r="74" spans="1:73" s="151" customFormat="1" ht="15" customHeight="1" x14ac:dyDescent="0.35">
      <c r="A74" s="127">
        <v>26</v>
      </c>
      <c r="B74" s="128"/>
      <c r="C74" s="129" t="str">
        <f t="shared" si="42"/>
        <v>1110000026</v>
      </c>
      <c r="D74" s="129" t="str">
        <f t="shared" si="43"/>
        <v>1110000026/20</v>
      </c>
      <c r="E74" s="130" t="str">
        <f t="shared" si="70"/>
        <v>2020-01-01</v>
      </c>
      <c r="F74" s="130" t="str">
        <f t="shared" si="44"/>
        <v>2021-01-01</v>
      </c>
      <c r="G74" s="131" t="str">
        <f t="shared" si="45"/>
        <v>21110000026</v>
      </c>
      <c r="H74" s="132">
        <f t="shared" si="46"/>
        <v>1</v>
      </c>
      <c r="I74" s="133">
        <v>3</v>
      </c>
      <c r="J74" s="134">
        <f>J73+1</f>
        <v>31110067</v>
      </c>
      <c r="K74" s="129" t="str">
        <f t="shared" si="47"/>
        <v>Б-31110067-1</v>
      </c>
      <c r="L74" s="43" t="str">
        <f t="shared" si="48"/>
        <v>2020-01-01</v>
      </c>
      <c r="M74" s="129" t="s">
        <v>87</v>
      </c>
      <c r="N74" s="135">
        <f t="shared" si="74"/>
        <v>240000</v>
      </c>
      <c r="O74" s="129" t="s">
        <v>88</v>
      </c>
      <c r="P74" s="133">
        <v>1</v>
      </c>
      <c r="Q74" s="129">
        <v>20</v>
      </c>
      <c r="R74" s="136">
        <f t="shared" si="50"/>
        <v>37</v>
      </c>
      <c r="S74" s="136">
        <v>37</v>
      </c>
      <c r="T74" s="52" t="str">
        <f>$K$2&amp;J74&amp;"1"</f>
        <v>4311100671</v>
      </c>
      <c r="U74" s="137" t="str">
        <f t="shared" si="75"/>
        <v>43111006711</v>
      </c>
      <c r="V74" s="129">
        <v>1</v>
      </c>
      <c r="W74" s="130" t="str">
        <f ca="1">TEXT(DATE(YEAR($F$2),MONTH($F$2),RANDBETWEEN(1,9)),"ГГГГ-ММ-ДД")</f>
        <v>2020-01-06</v>
      </c>
      <c r="X74" s="138" t="str">
        <f>TEXT(DATE(YEAR($F$2),MONTH($F$2)+2,1),"ГГГГ-ММ-ДД")</f>
        <v>2020-03-01</v>
      </c>
      <c r="Y74" s="139">
        <v>240000</v>
      </c>
      <c r="Z74" s="139">
        <f t="shared" si="76"/>
        <v>40000</v>
      </c>
      <c r="AA74" s="129">
        <v>0</v>
      </c>
      <c r="AB74" s="140" t="s">
        <v>89</v>
      </c>
      <c r="AC74" s="139">
        <f t="shared" si="77"/>
        <v>240000</v>
      </c>
      <c r="AD74" s="132">
        <v>0</v>
      </c>
      <c r="AE74" s="52">
        <f t="shared" si="71"/>
        <v>531110069</v>
      </c>
      <c r="AF74" s="141">
        <f>Y74-Z74</f>
        <v>200000</v>
      </c>
      <c r="AG74" s="142"/>
      <c r="AH74" s="58">
        <f t="shared" si="57"/>
        <v>83333.333333333343</v>
      </c>
      <c r="AI74" s="60">
        <f>100000</f>
        <v>100000</v>
      </c>
      <c r="AJ74" s="49" t="str">
        <f>TEXT(DATE(YEAR($F$2),MONTH($F$2)+1,0),"ГГГГ-ММ-ДД")</f>
        <v>2020-01-31</v>
      </c>
      <c r="AK74" s="143" t="str">
        <f t="shared" si="59"/>
        <v>888531110069</v>
      </c>
      <c r="AL74" s="132" t="str">
        <f t="shared" si="60"/>
        <v>11100000261</v>
      </c>
      <c r="AM74" s="144"/>
      <c r="AN74" s="144"/>
      <c r="AO74" s="132" t="s">
        <v>89</v>
      </c>
      <c r="AP74" s="145" t="s">
        <v>89</v>
      </c>
      <c r="AQ74" s="136">
        <v>1</v>
      </c>
      <c r="AR74" s="136" t="str">
        <f>"55"&amp;J74</f>
        <v>5531110067</v>
      </c>
      <c r="AS74" s="146" t="str">
        <f t="shared" si="61"/>
        <v>888531110069</v>
      </c>
      <c r="AT74" s="143" t="str">
        <f t="shared" si="62"/>
        <v>5531110067</v>
      </c>
      <c r="AU74" s="137" t="str">
        <f t="shared" si="63"/>
        <v>9931110067</v>
      </c>
      <c r="AV74" s="137">
        <f t="shared" si="64"/>
        <v>37</v>
      </c>
      <c r="AW74" s="137" t="str">
        <f t="shared" si="65"/>
        <v>7731110067</v>
      </c>
      <c r="AX74" s="147" t="str">
        <f t="shared" si="66"/>
        <v>77531110069</v>
      </c>
      <c r="AY74" s="137">
        <v>0</v>
      </c>
      <c r="AZ74" s="137">
        <v>0</v>
      </c>
      <c r="BA74" s="43" t="str">
        <f t="shared" si="67"/>
        <v>2020-01-01</v>
      </c>
      <c r="BB74" s="130" t="str">
        <f t="shared" si="68"/>
        <v>2020-01-31</v>
      </c>
      <c r="BC74" s="148" t="s">
        <v>90</v>
      </c>
      <c r="BD74" s="131" t="str">
        <f t="shared" si="73"/>
        <v>d31110067</v>
      </c>
      <c r="BE74" s="131"/>
      <c r="BF74" s="131"/>
      <c r="BG74" s="131"/>
      <c r="BH74" s="149"/>
      <c r="BI74" s="149"/>
      <c r="BJ74" s="149"/>
      <c r="BK74" s="149"/>
      <c r="BL74" s="149"/>
      <c r="BM74" s="149"/>
      <c r="BN74" s="149"/>
      <c r="BO74" s="347" t="s">
        <v>135</v>
      </c>
      <c r="BP74" s="229">
        <v>37</v>
      </c>
      <c r="BQ74" s="135">
        <f>AF74</f>
        <v>200000</v>
      </c>
      <c r="BR74" s="150">
        <f>BQ74*0.11</f>
        <v>22000</v>
      </c>
      <c r="BS74" s="150">
        <f t="shared" si="78"/>
        <v>22000</v>
      </c>
      <c r="BU74" s="357" t="str">
        <f t="shared" ca="1" si="69"/>
        <v>insert into x_t_contract2(TMP_ID,ID,EXTERNAL_ID,CLIENT_ID) values(s_x_t_contract2.NEXTVAL, 1110000026, '1110000026/20',21110000026);insert into x_t_contract_collateral(TMP_ID,ID,CONTRACT2_ID,DT,IS_SIGNED) values(s_x_t_contract_collateral.NEXTVAL, 11100000261, 1110000026, date'2020-01-01', date'2020-01-01');insert into x_mv_contract_signed_attr (TMP_ID,CONTRACT_ID,COLLATERAL_ID,CODE,VALUE_DT) values (s_x_mv_contract_signed_attr.NEXTVAL, 1110000026, 11100000261,'FINISH_DT' ,date'2021-01-01');insert into x_mv_contract_signed_attr_hist(TMP_ID,VALUE_NUM,UPDATE_DT,CONTRACT2_ID,CODE,CL_DT,STAMP,DT) values(s_x_mv_contract_signed_attr_hist.NEXTVAL, 1, date'2020-01-01', 1110000026,'FIRM',date'2020-01-01',888531110069,date'2020-01-01');insert into x_mv_contract_signed_attr_hist(TMP_ID,VALUE_NUM,UPDATE_DT,CONTRACT2_ID,CODE,CL_DT,STAMP,DT) values(s_x_mv_contract_signed_attr_hist.NEXTVAL, 1, date'2020-01-01', 1110000026,'WHOLESALE_AGENT_PREMIUM_AWARDS_SCALE_TYPE',date'2020-01-01',888531110069,date'2020-01-01');insert into x_mv_contract_signed_attr_hist(TMP_ID,VALUE_NUM,UPDATE_DT,CONTRACT2_ID,CODE,CL_DT,STAMP,DT) values(s_x_mv_contract_signed_attr_hist.NEXTVAL, 3, date'2020-01-01', 1110000026,'PAYMENT_TYPE',date'2020-01-01',888531110069,date'2020-01-01');insert into x_t_invoice (TMP_ID,ID,DT, CLIENT_ID,EXTERNAL_ID,CONTRACT_ID,TOTAL_SUM,CURRENCY,DISCOUNT_TYPE,COMMISSION_TYPE,TYPE,LOYAL_CLIENTS,NDS,NDS_PCT,PERSON_ID) values (s_x_t_invoice.NEXTVAL, 31110067, date'2020-01-01',21110000026,'Б-31110067-1',1110000026,240000,'RUR',37,37,'y_invoice',0,1,20, 77531110069);insert into x_t_person (TMP_ID,ID) values (s_x_t_person.NEXTVAL, 77531110069);insert into x_t_extprops(TMP_ID, CLASSNAME,ATTRNAME,OBJECT_ID,VALUE_NUM) values (s_x_t_extprops.NEXTVAL, 'PersonalAccount', 'subclient_id',5531110067 , 531110069);insert into x_t_invoice_repayment(TMP_ID, INVOICE_ID,REPAYMENT_INVOICE_ID) values (s_x_t_invoice_repayment.NEXTVAL,5531110067 , 31110067);insert into x_t_act_internal(TMP_ID,ID,DT,CLIENT_ID,INVOICE_ID,HIDDEN,AMOUNT,EXTERNAL_ID,PAYMENT_TERM_DT,IS_LOYAL,TYPE) values (s_x_t_act_internal.NEXTVAL, 4311100671,date'2020-01-06',21110000026, 31110067    ,1,  240000  ,'43111006711',date'2020-03-01', 0,'generic');insert into x_t_act_trans(TMP_ID, ACT_ID, CONSUME_ID, AMOUNT, AMOUNT_NDS, AMOUNT_NSP, NETTING, COMMISSION_TYPE) values (s_x_t_act_trans.NEXTVAL, 4311100671,  5531110067, 240000, 40000,  0,null, 37);insert into x_t_consume (TMP_ID, ID, PARENT_ORDER_ID) values (s_x_t_consume.NEXTVAL, 5531110067,  9931110067);insert into x_t_order(TMP_ID, ID, SERVICE_ID, SERVICE_ORDER_ID, CLIENT_ID) values (s_x_t_order.NEXTVAL, 9931110067,  37,  7731110067,  531110069 );insert into x_mv_oebs_receipts_2(TMP_ID, INVOICE_EID, SUM, DT, DOC_DATE, COMISS_DATE, PAYMENT_NUMBER, SOURCE_TYPE) values (s_x_mv_oebs_receipts_2.NEXTVAL, 'Б-31110067-1', 100000, date'2020-01-31',date'2020-01-31', null, '888531110069' ,'PAYCASH');insert into x_yt_ar_direct_domain_stats (ID,IS_GRAY,DOMAIN,IS_BLACKLIST,SERVICE_ID,COST,BILLING_EXPORT_ID,FROM_DT,TILL_DT,SERVICE_ORDER_ID) values(s_x_yt_ar_direct_domain_stats.NEXTVAL, 0, 'd31110067', 0,37,3330000000,7731110067,  date'2020-01-01',to_date('2020-01-31'||' '||'23:59:59','YYYY-MM-DD HH24:MI:SS'),7731110067);</v>
      </c>
    </row>
    <row r="75" spans="1:73" s="177" customFormat="1" ht="15" customHeight="1" thickBot="1" x14ac:dyDescent="0.4">
      <c r="A75" s="152">
        <v>26</v>
      </c>
      <c r="B75" s="153"/>
      <c r="C75" s="154" t="str">
        <f t="shared" si="42"/>
        <v>1110000026</v>
      </c>
      <c r="D75" s="154" t="str">
        <f t="shared" si="43"/>
        <v>1110000026/20</v>
      </c>
      <c r="E75" s="155" t="str">
        <f t="shared" si="70"/>
        <v>2020-01-01</v>
      </c>
      <c r="F75" s="155" t="str">
        <f t="shared" si="44"/>
        <v>2021-01-01</v>
      </c>
      <c r="G75" s="156" t="str">
        <f t="shared" si="45"/>
        <v>21110000026</v>
      </c>
      <c r="H75" s="157">
        <f t="shared" si="46"/>
        <v>1</v>
      </c>
      <c r="I75" s="158">
        <v>3</v>
      </c>
      <c r="J75" s="159">
        <f>J74</f>
        <v>31110067</v>
      </c>
      <c r="K75" s="154" t="str">
        <f t="shared" si="47"/>
        <v>Б-31110067-1</v>
      </c>
      <c r="L75" s="77" t="str">
        <f t="shared" si="48"/>
        <v>2020-01-01</v>
      </c>
      <c r="M75" s="154" t="s">
        <v>87</v>
      </c>
      <c r="N75" s="160" t="str">
        <f t="shared" si="74"/>
        <v>null</v>
      </c>
      <c r="O75" s="154" t="s">
        <v>88</v>
      </c>
      <c r="P75" s="158">
        <v>1</v>
      </c>
      <c r="Q75" s="154">
        <v>20</v>
      </c>
      <c r="R75" s="161">
        <f t="shared" si="50"/>
        <v>37</v>
      </c>
      <c r="S75" s="161">
        <v>37</v>
      </c>
      <c r="T75" s="85"/>
      <c r="U75" s="162"/>
      <c r="V75" s="154">
        <v>1</v>
      </c>
      <c r="W75" s="155" t="str">
        <f ca="1">W74</f>
        <v>2020-01-06</v>
      </c>
      <c r="X75" s="154"/>
      <c r="Y75" s="161" t="s">
        <v>89</v>
      </c>
      <c r="Z75" s="161" t="s">
        <v>89</v>
      </c>
      <c r="AA75" s="154">
        <v>0</v>
      </c>
      <c r="AB75" s="163" t="s">
        <v>89</v>
      </c>
      <c r="AC75" s="164" t="str">
        <f t="shared" si="77"/>
        <v>null</v>
      </c>
      <c r="AD75" s="157">
        <v>0</v>
      </c>
      <c r="AE75" s="81">
        <f t="shared" si="71"/>
        <v>531110070</v>
      </c>
      <c r="AF75" s="165"/>
      <c r="AG75" s="166"/>
      <c r="AH75" s="91">
        <f t="shared" si="57"/>
        <v>116666.66666666667</v>
      </c>
      <c r="AI75" s="93">
        <v>140000</v>
      </c>
      <c r="AJ75" s="114" t="str">
        <f>TEXT(DATE(YEAR($F$2),MONTH($F$2)+2,0),"ГГГГ-ММ-ДД")</f>
        <v>2020-02-29</v>
      </c>
      <c r="AK75" s="167" t="str">
        <f t="shared" si="59"/>
        <v>888531110070</v>
      </c>
      <c r="AL75" s="157" t="str">
        <f t="shared" si="60"/>
        <v>11100000261</v>
      </c>
      <c r="AM75" s="168"/>
      <c r="AN75" s="168"/>
      <c r="AO75" s="157" t="s">
        <v>89</v>
      </c>
      <c r="AP75" s="169" t="s">
        <v>89</v>
      </c>
      <c r="AQ75" s="157"/>
      <c r="AR75" s="157"/>
      <c r="AS75" s="170" t="str">
        <f t="shared" si="61"/>
        <v>888531110070</v>
      </c>
      <c r="AT75" s="167" t="str">
        <f t="shared" si="62"/>
        <v>5531110067</v>
      </c>
      <c r="AU75" s="171" t="str">
        <f t="shared" si="63"/>
        <v>9931110067</v>
      </c>
      <c r="AV75" s="171">
        <f t="shared" si="64"/>
        <v>37</v>
      </c>
      <c r="AW75" s="171" t="str">
        <f t="shared" si="65"/>
        <v>7731110067</v>
      </c>
      <c r="AX75" s="172" t="str">
        <f t="shared" si="66"/>
        <v>77531110070</v>
      </c>
      <c r="AY75" s="171">
        <v>0</v>
      </c>
      <c r="AZ75" s="171">
        <v>0</v>
      </c>
      <c r="BA75" s="77" t="str">
        <f t="shared" si="67"/>
        <v>2020-01-01</v>
      </c>
      <c r="BB75" s="155" t="str">
        <f t="shared" si="68"/>
        <v>2020-01-31</v>
      </c>
      <c r="BC75" s="173" t="s">
        <v>90</v>
      </c>
      <c r="BD75" s="156" t="str">
        <f t="shared" si="73"/>
        <v>d31110067</v>
      </c>
      <c r="BE75" s="156"/>
      <c r="BF75" s="156"/>
      <c r="BG75" s="156"/>
      <c r="BH75" s="174"/>
      <c r="BI75" s="174"/>
      <c r="BJ75" s="174"/>
      <c r="BK75" s="174"/>
      <c r="BL75" s="174"/>
      <c r="BM75" s="174"/>
      <c r="BN75" s="174"/>
      <c r="BO75" s="352"/>
      <c r="BP75" s="228"/>
      <c r="BQ75" s="160"/>
      <c r="BR75" s="175">
        <f>AF74*0.02</f>
        <v>4000</v>
      </c>
      <c r="BS75" s="175">
        <f>BR75</f>
        <v>4000</v>
      </c>
      <c r="BT75" s="176">
        <v>0.02</v>
      </c>
      <c r="BU75" s="357" t="str">
        <f t="shared" si="69"/>
        <v>insert into x_t_person (TMP_ID,ID) values (s_x_t_person.NEXTVAL, 77531110070);insert into x_mv_oebs_receipts_2(TMP_ID, INVOICE_EID, SUM, DT, DOC_DATE, COMISS_DATE, PAYMENT_NUMBER, SOURCE_TYPE) values (s_x_mv_oebs_receipts_2.NEXTVAL, 'Б-31110067-1', 140000, date'2020-02-29',date'2020-02-29', null, '888531110070' ,'PAYCASH');insert into x_yt_ar_direct_domain_stats (ID,IS_GRAY,DOMAIN,IS_BLACKLIST,SERVICE_ID,COST,BILLING_EXPORT_ID,FROM_DT,TILL_DT,SERVICE_ORDER_ID) values(s_x_yt_ar_direct_domain_stats.NEXTVAL, 0, 'd31110067', 0,37,3330000000,7731110067,  date'2020-01-01',to_date('2020-01-31'||' '||'23:59:59','YYYY-MM-DD HH24:MI:SS'),7731110067);</v>
      </c>
    </row>
    <row r="76" spans="1:73" s="151" customFormat="1" ht="15" customHeight="1" x14ac:dyDescent="0.35">
      <c r="A76" s="127">
        <v>27</v>
      </c>
      <c r="B76" s="128"/>
      <c r="C76" s="129" t="str">
        <f t="shared" si="42"/>
        <v>1110000027</v>
      </c>
      <c r="D76" s="129" t="str">
        <f t="shared" si="43"/>
        <v>1110000027/20</v>
      </c>
      <c r="E76" s="130" t="str">
        <f t="shared" si="70"/>
        <v>2020-01-01</v>
      </c>
      <c r="F76" s="130" t="str">
        <f t="shared" si="44"/>
        <v>2021-01-01</v>
      </c>
      <c r="G76" s="131" t="str">
        <f t="shared" si="45"/>
        <v>21110000027</v>
      </c>
      <c r="H76" s="132">
        <f t="shared" si="46"/>
        <v>1</v>
      </c>
      <c r="I76" s="133">
        <v>3</v>
      </c>
      <c r="J76" s="134">
        <f t="shared" ref="J76:J139" si="79">J75+1</f>
        <v>31110068</v>
      </c>
      <c r="K76" s="129" t="str">
        <f t="shared" si="47"/>
        <v>Б-31110068-1</v>
      </c>
      <c r="L76" s="43" t="str">
        <f t="shared" si="48"/>
        <v>2020-01-01</v>
      </c>
      <c r="M76" s="129" t="s">
        <v>87</v>
      </c>
      <c r="N76" s="135">
        <f t="shared" si="74"/>
        <v>240000</v>
      </c>
      <c r="O76" s="129" t="s">
        <v>88</v>
      </c>
      <c r="P76" s="133">
        <v>1</v>
      </c>
      <c r="Q76" s="129">
        <v>20</v>
      </c>
      <c r="R76" s="136">
        <f t="shared" si="50"/>
        <v>37</v>
      </c>
      <c r="S76" s="136">
        <v>37</v>
      </c>
      <c r="T76" s="52" t="str">
        <f>$K$2&amp;J76&amp;"1"</f>
        <v>4311100681</v>
      </c>
      <c r="U76" s="137" t="str">
        <f t="shared" si="75"/>
        <v>43111006811</v>
      </c>
      <c r="V76" s="129">
        <v>1</v>
      </c>
      <c r="W76" s="130" t="str">
        <f ca="1">TEXT(DATE(YEAR($F$2),MONTH($F$2),RANDBETWEEN(1,9)),"ГГГГ-ММ-ДД")</f>
        <v>2020-01-02</v>
      </c>
      <c r="X76" s="138" t="str">
        <f>TEXT(DATE(YEAR($F$2),MONTH($F$2)+3,1),"ГГГГ-ММ-ДД")</f>
        <v>2020-04-01</v>
      </c>
      <c r="Y76" s="139">
        <v>240000</v>
      </c>
      <c r="Z76" s="139">
        <f t="shared" si="76"/>
        <v>40000</v>
      </c>
      <c r="AA76" s="129">
        <v>0</v>
      </c>
      <c r="AB76" s="140" t="s">
        <v>89</v>
      </c>
      <c r="AC76" s="139">
        <f t="shared" si="77"/>
        <v>240000</v>
      </c>
      <c r="AD76" s="132">
        <v>0</v>
      </c>
      <c r="AE76" s="52">
        <f t="shared" si="71"/>
        <v>531110071</v>
      </c>
      <c r="AF76" s="141">
        <f>Y76-Z76</f>
        <v>200000</v>
      </c>
      <c r="AG76" s="142"/>
      <c r="AH76" s="58">
        <f t="shared" si="57"/>
        <v>83333.333333333343</v>
      </c>
      <c r="AI76" s="60">
        <f>100000</f>
        <v>100000</v>
      </c>
      <c r="AJ76" s="112" t="str">
        <f>TEXT(DATE(YEAR($F$2),MONTH($F$2)+2,0),"ГГГГ-ММ-ДД")</f>
        <v>2020-02-29</v>
      </c>
      <c r="AK76" s="143" t="str">
        <f t="shared" si="59"/>
        <v>888531110071</v>
      </c>
      <c r="AL76" s="132" t="str">
        <f t="shared" si="60"/>
        <v>11100000271</v>
      </c>
      <c r="AM76" s="144"/>
      <c r="AN76" s="144"/>
      <c r="AO76" s="132" t="s">
        <v>89</v>
      </c>
      <c r="AP76" s="145" t="s">
        <v>89</v>
      </c>
      <c r="AQ76" s="132"/>
      <c r="AR76" s="132"/>
      <c r="AS76" s="146" t="str">
        <f t="shared" si="61"/>
        <v>888531110071</v>
      </c>
      <c r="AT76" s="143" t="str">
        <f t="shared" si="62"/>
        <v>5531110068</v>
      </c>
      <c r="AU76" s="137" t="str">
        <f t="shared" si="63"/>
        <v>9931110068</v>
      </c>
      <c r="AV76" s="137">
        <f t="shared" si="64"/>
        <v>37</v>
      </c>
      <c r="AW76" s="137" t="str">
        <f t="shared" si="65"/>
        <v>7731110068</v>
      </c>
      <c r="AX76" s="147" t="str">
        <f t="shared" si="66"/>
        <v>77531110071</v>
      </c>
      <c r="AY76" s="137">
        <v>0</v>
      </c>
      <c r="AZ76" s="137">
        <v>0</v>
      </c>
      <c r="BA76" s="43" t="str">
        <f t="shared" si="67"/>
        <v>2020-01-01</v>
      </c>
      <c r="BB76" s="130" t="str">
        <f t="shared" si="68"/>
        <v>2020-01-31</v>
      </c>
      <c r="BC76" s="148" t="s">
        <v>90</v>
      </c>
      <c r="BD76" s="131" t="str">
        <f t="shared" si="73"/>
        <v>d31110068</v>
      </c>
      <c r="BE76" s="131"/>
      <c r="BF76" s="131"/>
      <c r="BG76" s="131"/>
      <c r="BH76" s="149"/>
      <c r="BI76" s="149"/>
      <c r="BJ76" s="149"/>
      <c r="BK76" s="149"/>
      <c r="BL76" s="149"/>
      <c r="BM76" s="149"/>
      <c r="BN76" s="149"/>
      <c r="BO76" s="347" t="s">
        <v>136</v>
      </c>
      <c r="BP76" s="229">
        <v>37</v>
      </c>
      <c r="BQ76" s="135">
        <f>AF76</f>
        <v>200000</v>
      </c>
      <c r="BR76" s="150">
        <f>BQ76*0.11</f>
        <v>22000</v>
      </c>
      <c r="BS76" s="150">
        <f t="shared" si="78"/>
        <v>22000</v>
      </c>
      <c r="BU76" s="357" t="str">
        <f t="shared" ca="1" si="69"/>
        <v>insert into x_t_contract2(TMP_ID,ID,EXTERNAL_ID,CLIENT_ID) values(s_x_t_contract2.NEXTVAL, 1110000027, '1110000027/20',21110000027);insert into x_t_contract_collateral(TMP_ID,ID,CONTRACT2_ID,DT,IS_SIGNED) values(s_x_t_contract_collateral.NEXTVAL, 11100000271, 1110000027, date'2020-01-01', date'2020-01-01');insert into x_mv_contract_signed_attr (TMP_ID,CONTRACT_ID,COLLATERAL_ID,CODE,VALUE_DT) values (s_x_mv_contract_signed_attr.NEXTVAL, 1110000027, 11100000271,'FINISH_DT' ,date'2021-01-01');insert into x_mv_contract_signed_attr_hist(TMP_ID,VALUE_NUM,UPDATE_DT,CONTRACT2_ID,CODE,CL_DT,STAMP,DT) values(s_x_mv_contract_signed_attr_hist.NEXTVAL, 1, date'2020-01-01', 1110000027,'FIRM',date'2020-01-01',888531110071,date'2020-01-01');insert into x_mv_contract_signed_attr_hist(TMP_ID,VALUE_NUM,UPDATE_DT,CONTRACT2_ID,CODE,CL_DT,STAMP,DT) values(s_x_mv_contract_signed_attr_hist.NEXTVAL, 1, date'2020-01-01', 1110000027,'WHOLESALE_AGENT_PREMIUM_AWARDS_SCALE_TYPE',date'2020-01-01',888531110071,date'2020-01-01');insert into x_mv_contract_signed_attr_hist(TMP_ID,VALUE_NUM,UPDATE_DT,CONTRACT2_ID,CODE,CL_DT,STAMP,DT) values(s_x_mv_contract_signed_attr_hist.NEXTVAL, 3, date'2020-01-01', 1110000027,'PAYMENT_TYPE',date'2020-01-01',888531110071,date'2020-01-01');insert into x_t_invoice (TMP_ID,ID,DT, CLIENT_ID,EXTERNAL_ID,CONTRACT_ID,TOTAL_SUM,CURRENCY,DISCOUNT_TYPE,COMMISSION_TYPE,TYPE,LOYAL_CLIENTS,NDS,NDS_PCT,PERSON_ID) values (s_x_t_invoice.NEXTVAL, 31110068, date'2020-01-01',21110000027,'Б-31110068-1',1110000027,240000,'RUR',37,37,'y_invoice',0,1,20, 77531110071);insert into x_t_person (TMP_ID,ID) values (s_x_t_person.NEXTVAL, 77531110071);insert into x_t_act_internal(TMP_ID,ID,DT,CLIENT_ID,INVOICE_ID,HIDDEN,AMOUNT,EXTERNAL_ID,PAYMENT_TERM_DT,IS_LOYAL,TYPE) values (s_x_t_act_internal.NEXTVAL, 4311100681,date'2020-01-02',21110000027, 31110068    ,1,  240000  ,'43111006811',date'2020-04-01', 0,'generic');insert into x_t_act_trans(TMP_ID, ACT_ID, CONSUME_ID, AMOUNT, AMOUNT_NDS, AMOUNT_NSP, NETTING, COMMISSION_TYPE) values (s_x_t_act_trans.NEXTVAL, 4311100681,  5531110068, 240000, 40000,  0,null, 37);insert into x_t_consume (TMP_ID, ID, PARENT_ORDER_ID) values (s_x_t_consume.NEXTVAL, 5531110068,  9931110068);insert into x_t_order(TMP_ID, ID, SERVICE_ID, SERVICE_ORDER_ID, CLIENT_ID) values (s_x_t_order.NEXTVAL, 9931110068,  37,  7731110068,  531110071 );insert into x_mv_oebs_receipts_2(TMP_ID, INVOICE_EID, SUM, DT, DOC_DATE, COMISS_DATE, PAYMENT_NUMBER, SOURCE_TYPE) values (s_x_mv_oebs_receipts_2.NEXTVAL, 'Б-31110068-1', 100000, date'2020-02-29',date'2020-02-29', null, '888531110071' ,'PAYCASH');insert into x_yt_ar_direct_domain_stats (ID,IS_GRAY,DOMAIN,IS_BLACKLIST,SERVICE_ID,COST,BILLING_EXPORT_ID,FROM_DT,TILL_DT,SERVICE_ORDER_ID) values(s_x_yt_ar_direct_domain_stats.NEXTVAL, 0, 'd31110068', 0,37,3330000000,7731110068,  date'2020-01-01',to_date('2020-01-31'||' '||'23:59:59','YYYY-MM-DD HH24:MI:SS'),7731110068);</v>
      </c>
    </row>
    <row r="77" spans="1:73" s="177" customFormat="1" ht="15" customHeight="1" thickBot="1" x14ac:dyDescent="0.4">
      <c r="A77" s="152">
        <v>27</v>
      </c>
      <c r="B77" s="153"/>
      <c r="C77" s="154" t="str">
        <f t="shared" si="42"/>
        <v>1110000027</v>
      </c>
      <c r="D77" s="154" t="str">
        <f t="shared" si="43"/>
        <v>1110000027/20</v>
      </c>
      <c r="E77" s="155" t="str">
        <f t="shared" si="70"/>
        <v>2020-01-01</v>
      </c>
      <c r="F77" s="155" t="str">
        <f t="shared" si="44"/>
        <v>2021-01-01</v>
      </c>
      <c r="G77" s="156" t="str">
        <f t="shared" si="45"/>
        <v>21110000027</v>
      </c>
      <c r="H77" s="157">
        <f t="shared" si="46"/>
        <v>1</v>
      </c>
      <c r="I77" s="158">
        <v>3</v>
      </c>
      <c r="J77" s="159">
        <f>J76</f>
        <v>31110068</v>
      </c>
      <c r="K77" s="154" t="str">
        <f t="shared" si="47"/>
        <v>Б-31110068-1</v>
      </c>
      <c r="L77" s="77" t="str">
        <f t="shared" si="48"/>
        <v>2020-01-01</v>
      </c>
      <c r="M77" s="154" t="s">
        <v>87</v>
      </c>
      <c r="N77" s="160" t="str">
        <f t="shared" si="74"/>
        <v>null</v>
      </c>
      <c r="O77" s="154" t="s">
        <v>88</v>
      </c>
      <c r="P77" s="158">
        <v>1</v>
      </c>
      <c r="Q77" s="154">
        <v>20</v>
      </c>
      <c r="R77" s="161">
        <f t="shared" si="50"/>
        <v>37</v>
      </c>
      <c r="S77" s="161">
        <v>37</v>
      </c>
      <c r="T77" s="85"/>
      <c r="U77" s="162"/>
      <c r="V77" s="154">
        <v>1</v>
      </c>
      <c r="W77" s="155" t="str">
        <f ca="1">W76</f>
        <v>2020-01-02</v>
      </c>
      <c r="X77" s="154"/>
      <c r="Y77" s="161" t="s">
        <v>89</v>
      </c>
      <c r="Z77" s="161" t="s">
        <v>89</v>
      </c>
      <c r="AA77" s="154">
        <v>0</v>
      </c>
      <c r="AB77" s="163" t="s">
        <v>89</v>
      </c>
      <c r="AC77" s="164" t="str">
        <f t="shared" si="77"/>
        <v>null</v>
      </c>
      <c r="AD77" s="157">
        <v>0</v>
      </c>
      <c r="AE77" s="81">
        <f t="shared" si="71"/>
        <v>531110072</v>
      </c>
      <c r="AF77" s="165"/>
      <c r="AG77" s="166"/>
      <c r="AH77" s="91">
        <f t="shared" si="57"/>
        <v>116666.66666666667</v>
      </c>
      <c r="AI77" s="93">
        <v>140000</v>
      </c>
      <c r="AJ77" s="114" t="str">
        <f>TEXT(DATE(YEAR($F$2),MONTH($F$2)+3,0),"ГГГГ-ММ-ДД")</f>
        <v>2020-03-31</v>
      </c>
      <c r="AK77" s="167" t="str">
        <f t="shared" si="59"/>
        <v>888531110072</v>
      </c>
      <c r="AL77" s="157" t="str">
        <f t="shared" si="60"/>
        <v>11100000271</v>
      </c>
      <c r="AM77" s="168"/>
      <c r="AN77" s="168"/>
      <c r="AO77" s="157" t="s">
        <v>89</v>
      </c>
      <c r="AP77" s="169" t="s">
        <v>89</v>
      </c>
      <c r="AQ77" s="157"/>
      <c r="AR77" s="157"/>
      <c r="AS77" s="170" t="str">
        <f t="shared" si="61"/>
        <v>888531110072</v>
      </c>
      <c r="AT77" s="167" t="str">
        <f t="shared" si="62"/>
        <v>5531110068</v>
      </c>
      <c r="AU77" s="171" t="str">
        <f t="shared" si="63"/>
        <v>9931110068</v>
      </c>
      <c r="AV77" s="171">
        <f t="shared" si="64"/>
        <v>37</v>
      </c>
      <c r="AW77" s="171" t="str">
        <f t="shared" si="65"/>
        <v>7731110068</v>
      </c>
      <c r="AX77" s="172" t="str">
        <f t="shared" si="66"/>
        <v>77531110072</v>
      </c>
      <c r="AY77" s="171">
        <v>0</v>
      </c>
      <c r="AZ77" s="171">
        <v>0</v>
      </c>
      <c r="BA77" s="77" t="str">
        <f t="shared" si="67"/>
        <v>2020-01-01</v>
      </c>
      <c r="BB77" s="155" t="str">
        <f t="shared" si="68"/>
        <v>2020-01-31</v>
      </c>
      <c r="BC77" s="173" t="s">
        <v>90</v>
      </c>
      <c r="BD77" s="156" t="str">
        <f t="shared" si="73"/>
        <v>d31110068</v>
      </c>
      <c r="BE77" s="156"/>
      <c r="BF77" s="156"/>
      <c r="BG77" s="156"/>
      <c r="BH77" s="174"/>
      <c r="BI77" s="174"/>
      <c r="BJ77" s="174"/>
      <c r="BK77" s="174"/>
      <c r="BL77" s="174"/>
      <c r="BM77" s="174"/>
      <c r="BN77" s="174"/>
      <c r="BO77" s="352" t="s">
        <v>137</v>
      </c>
      <c r="BP77" s="228"/>
      <c r="BQ77" s="160"/>
      <c r="BR77" s="175">
        <f>AF76*0.02</f>
        <v>4000</v>
      </c>
      <c r="BS77" s="175">
        <f>BR77</f>
        <v>4000</v>
      </c>
      <c r="BT77" s="176">
        <v>0.02</v>
      </c>
      <c r="BU77" s="357" t="str">
        <f t="shared" si="69"/>
        <v>insert into x_t_person (TMP_ID,ID) values (s_x_t_person.NEXTVAL, 77531110072);insert into x_mv_oebs_receipts_2(TMP_ID, INVOICE_EID, SUM, DT, DOC_DATE, COMISS_DATE, PAYMENT_NUMBER, SOURCE_TYPE) values (s_x_mv_oebs_receipts_2.NEXTVAL, 'Б-31110068-1', 140000, date'2020-03-31',date'2020-03-31', null, '888531110072' ,'PAYCASH');insert into x_yt_ar_direct_domain_stats (ID,IS_GRAY,DOMAIN,IS_BLACKLIST,SERVICE_ID,COST,BILLING_EXPORT_ID,FROM_DT,TILL_DT,SERVICE_ORDER_ID) values(s_x_yt_ar_direct_domain_stats.NEXTVAL, 0, 'd31110068', 0,37,3330000000,7731110068,  date'2020-01-01',to_date('2020-01-31'||' '||'23:59:59','YYYY-MM-DD HH24:MI:SS'),7731110068);</v>
      </c>
    </row>
    <row r="78" spans="1:73" s="151" customFormat="1" ht="15" customHeight="1" x14ac:dyDescent="0.35">
      <c r="A78" s="127">
        <v>28</v>
      </c>
      <c r="B78" s="128"/>
      <c r="C78" s="129" t="str">
        <f t="shared" si="42"/>
        <v>1110000028</v>
      </c>
      <c r="D78" s="129" t="str">
        <f t="shared" si="43"/>
        <v>1110000028/20</v>
      </c>
      <c r="E78" s="130" t="str">
        <f t="shared" si="70"/>
        <v>2020-01-01</v>
      </c>
      <c r="F78" s="130" t="str">
        <f t="shared" si="44"/>
        <v>2021-01-01</v>
      </c>
      <c r="G78" s="131" t="str">
        <f t="shared" si="45"/>
        <v>21110000028</v>
      </c>
      <c r="H78" s="132">
        <f t="shared" si="46"/>
        <v>1</v>
      </c>
      <c r="I78" s="133">
        <v>3</v>
      </c>
      <c r="J78" s="134">
        <f t="shared" si="79"/>
        <v>31110069</v>
      </c>
      <c r="K78" s="129" t="str">
        <f t="shared" si="47"/>
        <v>Б-31110069-1</v>
      </c>
      <c r="L78" s="43" t="str">
        <f t="shared" si="48"/>
        <v>2020-01-01</v>
      </c>
      <c r="M78" s="129" t="s">
        <v>87</v>
      </c>
      <c r="N78" s="135">
        <f t="shared" si="74"/>
        <v>240000</v>
      </c>
      <c r="O78" s="129" t="s">
        <v>88</v>
      </c>
      <c r="P78" s="133">
        <v>1</v>
      </c>
      <c r="Q78" s="129">
        <v>20</v>
      </c>
      <c r="R78" s="136">
        <v>1</v>
      </c>
      <c r="S78" s="136">
        <v>1</v>
      </c>
      <c r="T78" s="52" t="str">
        <f>$K$2&amp;J78&amp;"1"</f>
        <v>4311100691</v>
      </c>
      <c r="U78" s="137" t="str">
        <f t="shared" si="75"/>
        <v>43111006911</v>
      </c>
      <c r="V78" s="129">
        <v>1</v>
      </c>
      <c r="W78" s="130" t="str">
        <f ca="1">TEXT(DATE(YEAR($F$2),MONTH($F$2),RANDBETWEEN(1,9)),"ГГГГ-ММ-ДД")</f>
        <v>2020-01-08</v>
      </c>
      <c r="X78" s="138" t="str">
        <f>TEXT(DATE(YEAR($F$2),MONTH($F$2)+2,1),"ГГГГ-ММ-ДД")</f>
        <v>2020-03-01</v>
      </c>
      <c r="Y78" s="139">
        <v>240000</v>
      </c>
      <c r="Z78" s="139">
        <f t="shared" si="76"/>
        <v>40000</v>
      </c>
      <c r="AA78" s="129">
        <v>0</v>
      </c>
      <c r="AB78" s="140" t="s">
        <v>89</v>
      </c>
      <c r="AC78" s="139">
        <f t="shared" si="77"/>
        <v>240000</v>
      </c>
      <c r="AD78" s="132">
        <v>0</v>
      </c>
      <c r="AE78" s="52">
        <f t="shared" si="71"/>
        <v>531110073</v>
      </c>
      <c r="AF78" s="141">
        <f>Y78-Z78</f>
        <v>200000</v>
      </c>
      <c r="AG78" s="142"/>
      <c r="AH78" s="58">
        <f t="shared" si="57"/>
        <v>83333.333333333343</v>
      </c>
      <c r="AI78" s="60">
        <f>100000</f>
        <v>100000</v>
      </c>
      <c r="AJ78" s="49" t="str">
        <f>TEXT(DATE(YEAR($F$2),MONTH($F$2)+1,0),"ГГГГ-ММ-ДД")</f>
        <v>2020-01-31</v>
      </c>
      <c r="AK78" s="143" t="str">
        <f t="shared" si="59"/>
        <v>888531110073</v>
      </c>
      <c r="AL78" s="132" t="str">
        <f t="shared" si="60"/>
        <v>11100000281</v>
      </c>
      <c r="AM78" s="144"/>
      <c r="AN78" s="144"/>
      <c r="AO78" s="132" t="s">
        <v>89</v>
      </c>
      <c r="AP78" s="145" t="s">
        <v>89</v>
      </c>
      <c r="AQ78" s="132"/>
      <c r="AR78" s="132"/>
      <c r="AS78" s="146" t="str">
        <f t="shared" si="61"/>
        <v>888531110073</v>
      </c>
      <c r="AT78" s="143" t="str">
        <f t="shared" si="62"/>
        <v>5531110069</v>
      </c>
      <c r="AU78" s="137" t="str">
        <f t="shared" si="63"/>
        <v>9931110069</v>
      </c>
      <c r="AV78" s="137">
        <f t="shared" si="64"/>
        <v>1</v>
      </c>
      <c r="AW78" s="137" t="str">
        <f t="shared" si="65"/>
        <v>7731110069</v>
      </c>
      <c r="AX78" s="147" t="str">
        <f t="shared" si="66"/>
        <v>77531110073</v>
      </c>
      <c r="AY78" s="137">
        <v>0</v>
      </c>
      <c r="AZ78" s="137">
        <v>0</v>
      </c>
      <c r="BA78" s="43" t="str">
        <f t="shared" si="67"/>
        <v>2020-01-01</v>
      </c>
      <c r="BB78" s="130" t="str">
        <f t="shared" si="68"/>
        <v>2020-01-31</v>
      </c>
      <c r="BC78" s="148" t="s">
        <v>90</v>
      </c>
      <c r="BD78" s="131" t="str">
        <f t="shared" si="73"/>
        <v>d31110069</v>
      </c>
      <c r="BE78" s="131"/>
      <c r="BF78" s="131"/>
      <c r="BG78" s="131"/>
      <c r="BH78" s="149"/>
      <c r="BI78" s="149"/>
      <c r="BJ78" s="149"/>
      <c r="BK78" s="149"/>
      <c r="BL78" s="149"/>
      <c r="BM78" s="149"/>
      <c r="BN78" s="149"/>
      <c r="BO78" s="347" t="s">
        <v>138</v>
      </c>
      <c r="BP78" s="229">
        <v>1</v>
      </c>
      <c r="BQ78" s="135">
        <f>AF78</f>
        <v>200000</v>
      </c>
      <c r="BR78" s="150">
        <f>BQ78*0.13</f>
        <v>26000</v>
      </c>
      <c r="BS78" s="150">
        <f t="shared" si="78"/>
        <v>26000</v>
      </c>
      <c r="BU78" s="357" t="str">
        <f t="shared" ca="1" si="69"/>
        <v>insert into x_t_contract2(TMP_ID,ID,EXTERNAL_ID,CLIENT_ID) values(s_x_t_contract2.NEXTVAL, 1110000028, '1110000028/20',21110000028);insert into x_t_contract_collateral(TMP_ID,ID,CONTRACT2_ID,DT,IS_SIGNED) values(s_x_t_contract_collateral.NEXTVAL, 11100000281, 1110000028, date'2020-01-01', date'2020-01-01');insert into x_mv_contract_signed_attr (TMP_ID,CONTRACT_ID,COLLATERAL_ID,CODE,VALUE_DT) values (s_x_mv_contract_signed_attr.NEXTVAL, 1110000028, 11100000281,'FINISH_DT' ,date'2021-01-01');insert into x_mv_contract_signed_attr_hist(TMP_ID,VALUE_NUM,UPDATE_DT,CONTRACT2_ID,CODE,CL_DT,STAMP,DT) values(s_x_mv_contract_signed_attr_hist.NEXTVAL, 1, date'2020-01-01', 1110000028,'FIRM',date'2020-01-01',888531110073,date'2020-01-01');insert into x_mv_contract_signed_attr_hist(TMP_ID,VALUE_NUM,UPDATE_DT,CONTRACT2_ID,CODE,CL_DT,STAMP,DT) values(s_x_mv_contract_signed_attr_hist.NEXTVAL, 1, date'2020-01-01', 1110000028,'WHOLESALE_AGENT_PREMIUM_AWARDS_SCALE_TYPE',date'2020-01-01',888531110073,date'2020-01-01');insert into x_mv_contract_signed_attr_hist(TMP_ID,VALUE_NUM,UPDATE_DT,CONTRACT2_ID,CODE,CL_DT,STAMP,DT) values(s_x_mv_contract_signed_attr_hist.NEXTVAL, 3, date'2020-01-01', 1110000028,'PAYMENT_TYPE',date'2020-01-01',888531110073,date'2020-01-01');insert into x_t_invoice (TMP_ID,ID,DT, CLIENT_ID,EXTERNAL_ID,CONTRACT_ID,TOTAL_SUM,CURRENCY,DISCOUNT_TYPE,COMMISSION_TYPE,TYPE,LOYAL_CLIENTS,NDS,NDS_PCT,PERSON_ID) values (s_x_t_invoice.NEXTVAL, 31110069, date'2020-01-01',21110000028,'Б-31110069-1',1110000028,240000,'RUR',1,1,'y_invoice',0,1,20, 77531110073);insert into x_t_person (TMP_ID,ID) values (s_x_t_person.NEXTVAL, 77531110073);insert into x_t_act_internal(TMP_ID,ID,DT,CLIENT_ID,INVOICE_ID,HIDDEN,AMOUNT,EXTERNAL_ID,PAYMENT_TERM_DT,IS_LOYAL,TYPE) values (s_x_t_act_internal.NEXTVAL, 4311100691,date'2020-01-08',21110000028, 31110069    ,1,  240000  ,'43111006911',date'2020-03-01', 0,'generic');insert into x_t_act_trans(TMP_ID, ACT_ID, CONSUME_ID, AMOUNT, AMOUNT_NDS, AMOUNT_NSP, NETTING, COMMISSION_TYPE) values (s_x_t_act_trans.NEXTVAL, 4311100691,  5531110069, 240000, 40000,  0,null, 1);insert into x_t_consume (TMP_ID, ID, PARENT_ORDER_ID) values (s_x_t_consume.NEXTVAL, 5531110069,  9931110069);insert into x_t_order(TMP_ID, ID, SERVICE_ID, SERVICE_ORDER_ID, CLIENT_ID) values (s_x_t_order.NEXTVAL, 9931110069,  1,  7731110069,  531110073 );insert into x_mv_oebs_receipts_2(TMP_ID, INVOICE_EID, SUM, DT, DOC_DATE, COMISS_DATE, PAYMENT_NUMBER, SOURCE_TYPE) values (s_x_mv_oebs_receipts_2.NEXTVAL, 'Б-31110069-1', 100000, date'2020-01-31',date'2020-01-31', null, '888531110073' ,'PAYCASH');insert into x_yt_ar_direct_domain_stats (ID,IS_GRAY,DOMAIN,IS_BLACKLIST,SERVICE_ID,COST,BILLING_EXPORT_ID,FROM_DT,TILL_DT,SERVICE_ORDER_ID) values(s_x_yt_ar_direct_domain_stats.NEXTVAL, 0, 'd31110069', 0,1,3330000000,7731110069,  date'2020-01-01',to_date('2020-01-31'||' '||'23:59:59','YYYY-MM-DD HH24:MI:SS'),7731110069);</v>
      </c>
    </row>
    <row r="79" spans="1:73" s="177" customFormat="1" ht="15" customHeight="1" thickBot="1" x14ac:dyDescent="0.4">
      <c r="A79" s="152">
        <v>28</v>
      </c>
      <c r="B79" s="153"/>
      <c r="C79" s="154" t="str">
        <f t="shared" si="42"/>
        <v>1110000028</v>
      </c>
      <c r="D79" s="154" t="str">
        <f t="shared" si="43"/>
        <v>1110000028/20</v>
      </c>
      <c r="E79" s="155" t="str">
        <f t="shared" si="70"/>
        <v>2020-01-01</v>
      </c>
      <c r="F79" s="155" t="str">
        <f t="shared" si="44"/>
        <v>2021-01-01</v>
      </c>
      <c r="G79" s="156" t="str">
        <f t="shared" si="45"/>
        <v>21110000028</v>
      </c>
      <c r="H79" s="157">
        <f t="shared" si="46"/>
        <v>1</v>
      </c>
      <c r="I79" s="158">
        <v>3</v>
      </c>
      <c r="J79" s="159">
        <f>J78</f>
        <v>31110069</v>
      </c>
      <c r="K79" s="154" t="str">
        <f t="shared" si="47"/>
        <v>Б-31110069-1</v>
      </c>
      <c r="L79" s="77" t="str">
        <f t="shared" si="48"/>
        <v>2020-01-01</v>
      </c>
      <c r="M79" s="154" t="s">
        <v>87</v>
      </c>
      <c r="N79" s="160" t="str">
        <f t="shared" si="74"/>
        <v>null</v>
      </c>
      <c r="O79" s="154" t="s">
        <v>88</v>
      </c>
      <c r="P79" s="158">
        <v>1</v>
      </c>
      <c r="Q79" s="154">
        <v>20</v>
      </c>
      <c r="R79" s="161">
        <v>1</v>
      </c>
      <c r="S79" s="161">
        <v>1</v>
      </c>
      <c r="T79" s="85"/>
      <c r="U79" s="162"/>
      <c r="V79" s="154">
        <v>1</v>
      </c>
      <c r="W79" s="155" t="str">
        <f ca="1">W78</f>
        <v>2020-01-08</v>
      </c>
      <c r="X79" s="154"/>
      <c r="Y79" s="161" t="s">
        <v>89</v>
      </c>
      <c r="Z79" s="161" t="s">
        <v>89</v>
      </c>
      <c r="AA79" s="154">
        <v>0</v>
      </c>
      <c r="AB79" s="163" t="s">
        <v>89</v>
      </c>
      <c r="AC79" s="164" t="str">
        <f t="shared" si="77"/>
        <v>null</v>
      </c>
      <c r="AD79" s="157">
        <v>0</v>
      </c>
      <c r="AE79" s="81">
        <f t="shared" si="71"/>
        <v>531110074</v>
      </c>
      <c r="AF79" s="165"/>
      <c r="AG79" s="166"/>
      <c r="AH79" s="91">
        <f t="shared" si="57"/>
        <v>116666.66666666667</v>
      </c>
      <c r="AI79" s="93">
        <v>140000</v>
      </c>
      <c r="AJ79" s="114" t="str">
        <f>TEXT(DATE(YEAR($F$2),MONTH($F$2)+2,0),"ГГГГ-ММ-ДД")</f>
        <v>2020-02-29</v>
      </c>
      <c r="AK79" s="167" t="str">
        <f t="shared" si="59"/>
        <v>888531110074</v>
      </c>
      <c r="AL79" s="157" t="str">
        <f t="shared" si="60"/>
        <v>11100000281</v>
      </c>
      <c r="AM79" s="168"/>
      <c r="AN79" s="168"/>
      <c r="AO79" s="157" t="s">
        <v>89</v>
      </c>
      <c r="AP79" s="169" t="s">
        <v>89</v>
      </c>
      <c r="AQ79" s="157"/>
      <c r="AR79" s="157"/>
      <c r="AS79" s="170" t="str">
        <f t="shared" si="61"/>
        <v>888531110074</v>
      </c>
      <c r="AT79" s="167" t="str">
        <f t="shared" si="62"/>
        <v>5531110069</v>
      </c>
      <c r="AU79" s="171" t="str">
        <f t="shared" si="63"/>
        <v>9931110069</v>
      </c>
      <c r="AV79" s="171">
        <f t="shared" si="64"/>
        <v>1</v>
      </c>
      <c r="AW79" s="171" t="str">
        <f t="shared" si="65"/>
        <v>7731110069</v>
      </c>
      <c r="AX79" s="172" t="str">
        <f t="shared" si="66"/>
        <v>77531110074</v>
      </c>
      <c r="AY79" s="171">
        <v>0</v>
      </c>
      <c r="AZ79" s="171">
        <v>0</v>
      </c>
      <c r="BA79" s="77" t="str">
        <f t="shared" si="67"/>
        <v>2020-01-01</v>
      </c>
      <c r="BB79" s="155" t="str">
        <f t="shared" si="68"/>
        <v>2020-01-31</v>
      </c>
      <c r="BC79" s="173" t="s">
        <v>90</v>
      </c>
      <c r="BD79" s="156" t="str">
        <f t="shared" si="73"/>
        <v>d31110069</v>
      </c>
      <c r="BE79" s="156"/>
      <c r="BF79" s="156"/>
      <c r="BG79" s="156"/>
      <c r="BH79" s="174"/>
      <c r="BI79" s="174"/>
      <c r="BJ79" s="174"/>
      <c r="BK79" s="174"/>
      <c r="BL79" s="174"/>
      <c r="BM79" s="174"/>
      <c r="BN79" s="174"/>
      <c r="BO79" s="352" t="s">
        <v>139</v>
      </c>
      <c r="BP79" s="228"/>
      <c r="BQ79" s="160"/>
      <c r="BR79" s="175"/>
      <c r="BS79" s="175"/>
      <c r="BU79" s="357" t="str">
        <f t="shared" si="69"/>
        <v>insert into x_t_person (TMP_ID,ID) values (s_x_t_person.NEXTVAL, 77531110074);insert into x_mv_oebs_receipts_2(TMP_ID, INVOICE_EID, SUM, DT, DOC_DATE, COMISS_DATE, PAYMENT_NUMBER, SOURCE_TYPE) values (s_x_mv_oebs_receipts_2.NEXTVAL, 'Б-31110069-1', 140000, date'2020-02-29',date'2020-02-29', null, '888531110074' ,'PAYCASH');insert into x_yt_ar_direct_domain_stats (ID,IS_GRAY,DOMAIN,IS_BLACKLIST,SERVICE_ID,COST,BILLING_EXPORT_ID,FROM_DT,TILL_DT,SERVICE_ORDER_ID) values(s_x_yt_ar_direct_domain_stats.NEXTVAL, 0, 'd31110069', 0,1,3330000000,7731110069,  date'2020-01-01',to_date('2020-01-31'||' '||'23:59:59','YYYY-MM-DD HH24:MI:SS'),7731110069);</v>
      </c>
    </row>
    <row r="80" spans="1:73" s="151" customFormat="1" ht="15" customHeight="1" thickBot="1" x14ac:dyDescent="0.4">
      <c r="A80" s="127">
        <v>29</v>
      </c>
      <c r="B80" s="128"/>
      <c r="C80" s="129" t="str">
        <f t="shared" si="42"/>
        <v>1110000029</v>
      </c>
      <c r="D80" s="129" t="str">
        <f t="shared" si="43"/>
        <v>1110000029/20</v>
      </c>
      <c r="E80" s="130" t="str">
        <f t="shared" si="70"/>
        <v>2020-01-01</v>
      </c>
      <c r="F80" s="130" t="str">
        <f t="shared" si="44"/>
        <v>2021-01-01</v>
      </c>
      <c r="G80" s="131" t="str">
        <f t="shared" si="45"/>
        <v>21110000029</v>
      </c>
      <c r="H80" s="132">
        <f t="shared" si="46"/>
        <v>1</v>
      </c>
      <c r="I80" s="133">
        <v>3</v>
      </c>
      <c r="J80" s="134">
        <f t="shared" si="79"/>
        <v>31110070</v>
      </c>
      <c r="K80" s="129" t="str">
        <f t="shared" si="47"/>
        <v>Б-31110070-1</v>
      </c>
      <c r="L80" s="43" t="str">
        <f t="shared" si="48"/>
        <v>2020-01-01</v>
      </c>
      <c r="M80" s="129" t="s">
        <v>87</v>
      </c>
      <c r="N80" s="135">
        <f t="shared" si="74"/>
        <v>240000</v>
      </c>
      <c r="O80" s="129" t="s">
        <v>88</v>
      </c>
      <c r="P80" s="133">
        <v>1</v>
      </c>
      <c r="Q80" s="129">
        <v>20</v>
      </c>
      <c r="R80" s="136">
        <v>1</v>
      </c>
      <c r="S80" s="136">
        <v>1</v>
      </c>
      <c r="T80" s="52" t="str">
        <f>$K$2&amp;J80&amp;"1"</f>
        <v>4311100701</v>
      </c>
      <c r="U80" s="137" t="str">
        <f t="shared" si="75"/>
        <v>43111007011</v>
      </c>
      <c r="V80" s="129">
        <v>1</v>
      </c>
      <c r="W80" s="130" t="str">
        <f ca="1">TEXT(DATE(YEAR($F$2),MONTH($F$2),RANDBETWEEN(1,9)),"ГГГГ-ММ-ДД")</f>
        <v>2020-01-04</v>
      </c>
      <c r="X80" s="138" t="str">
        <f>TEXT(DATE(YEAR($F$2),MONTH($F$2)+2,1),"ГГГГ-ММ-ДД")</f>
        <v>2020-03-01</v>
      </c>
      <c r="Y80" s="139">
        <v>240000</v>
      </c>
      <c r="Z80" s="139">
        <f t="shared" si="76"/>
        <v>40000</v>
      </c>
      <c r="AA80" s="129">
        <v>0</v>
      </c>
      <c r="AB80" s="140" t="s">
        <v>89</v>
      </c>
      <c r="AC80" s="139">
        <f t="shared" si="77"/>
        <v>240000</v>
      </c>
      <c r="AD80" s="132">
        <v>0</v>
      </c>
      <c r="AE80" s="52">
        <f t="shared" si="71"/>
        <v>531110075</v>
      </c>
      <c r="AF80" s="141">
        <f>Y80-Z80</f>
        <v>200000</v>
      </c>
      <c r="AG80" s="142"/>
      <c r="AH80" s="58">
        <f t="shared" si="57"/>
        <v>83333.333333333343</v>
      </c>
      <c r="AI80" s="60">
        <f>100000</f>
        <v>100000</v>
      </c>
      <c r="AJ80" s="49" t="str">
        <f>TEXT(DATE(YEAR($F$2),MONTH($F$2)+1,0),"ГГГГ-ММ-ДД")</f>
        <v>2020-01-31</v>
      </c>
      <c r="AK80" s="143" t="str">
        <f t="shared" si="59"/>
        <v>888531110075</v>
      </c>
      <c r="AL80" s="132" t="str">
        <f t="shared" si="60"/>
        <v>11100000291</v>
      </c>
      <c r="AM80" s="144"/>
      <c r="AN80" s="144"/>
      <c r="AO80" s="132" t="s">
        <v>89</v>
      </c>
      <c r="AP80" s="145" t="s">
        <v>89</v>
      </c>
      <c r="AQ80" s="132"/>
      <c r="AR80" s="136" t="str">
        <f>"55"&amp;J80</f>
        <v>5531110070</v>
      </c>
      <c r="AS80" s="146" t="str">
        <f t="shared" si="61"/>
        <v>888531110075</v>
      </c>
      <c r="AT80" s="143" t="str">
        <f t="shared" si="62"/>
        <v>5531110070</v>
      </c>
      <c r="AU80" s="137" t="str">
        <f t="shared" si="63"/>
        <v>9931110070</v>
      </c>
      <c r="AV80" s="137">
        <f t="shared" si="64"/>
        <v>1</v>
      </c>
      <c r="AW80" s="137" t="str">
        <f t="shared" si="65"/>
        <v>7731110070</v>
      </c>
      <c r="AX80" s="147" t="str">
        <f t="shared" si="66"/>
        <v>77531110075</v>
      </c>
      <c r="AY80" s="137">
        <v>0</v>
      </c>
      <c r="AZ80" s="137">
        <v>0</v>
      </c>
      <c r="BA80" s="43" t="str">
        <f t="shared" si="67"/>
        <v>2020-01-01</v>
      </c>
      <c r="BB80" s="130" t="str">
        <f t="shared" si="68"/>
        <v>2020-01-31</v>
      </c>
      <c r="BC80" s="148" t="s">
        <v>90</v>
      </c>
      <c r="BD80" s="131" t="str">
        <f t="shared" si="73"/>
        <v>d31110070</v>
      </c>
      <c r="BE80" s="131"/>
      <c r="BF80" s="131"/>
      <c r="BG80" s="131"/>
      <c r="BH80" s="174"/>
      <c r="BI80" s="174"/>
      <c r="BJ80" s="174"/>
      <c r="BK80" s="174"/>
      <c r="BL80" s="149"/>
      <c r="BM80" s="149"/>
      <c r="BN80" s="149"/>
      <c r="BO80" s="347" t="s">
        <v>140</v>
      </c>
      <c r="BP80" s="229">
        <v>1</v>
      </c>
      <c r="BQ80" s="135">
        <f>AF80</f>
        <v>200000</v>
      </c>
      <c r="BR80" s="150">
        <f>BQ80*0.13</f>
        <v>26000</v>
      </c>
      <c r="BS80" s="150">
        <f t="shared" si="78"/>
        <v>26000</v>
      </c>
      <c r="BU80" s="357" t="str">
        <f t="shared" ca="1" si="69"/>
        <v>insert into x_t_contract2(TMP_ID,ID,EXTERNAL_ID,CLIENT_ID) values(s_x_t_contract2.NEXTVAL, 1110000029, '1110000029/20',21110000029);insert into x_t_contract_collateral(TMP_ID,ID,CONTRACT2_ID,DT,IS_SIGNED) values(s_x_t_contract_collateral.NEXTVAL, 11100000291, 1110000029, date'2020-01-01', date'2020-01-01');insert into x_mv_contract_signed_attr (TMP_ID,CONTRACT_ID,COLLATERAL_ID,CODE,VALUE_DT) values (s_x_mv_contract_signed_attr.NEXTVAL, 1110000029, 11100000291,'FINISH_DT' ,date'2021-01-01');insert into x_mv_contract_signed_attr_hist(TMP_ID,VALUE_NUM,UPDATE_DT,CONTRACT2_ID,CODE,CL_DT,STAMP,DT) values(s_x_mv_contract_signed_attr_hist.NEXTVAL, 1, date'2020-01-01', 1110000029,'FIRM',date'2020-01-01',888531110075,date'2020-01-01');insert into x_mv_contract_signed_attr_hist(TMP_ID,VALUE_NUM,UPDATE_DT,CONTRACT2_ID,CODE,CL_DT,STAMP,DT) values(s_x_mv_contract_signed_attr_hist.NEXTVAL, 1, date'2020-01-01', 1110000029,'WHOLESALE_AGENT_PREMIUM_AWARDS_SCALE_TYPE',date'2020-01-01',888531110075,date'2020-01-01');insert into x_mv_contract_signed_attr_hist(TMP_ID,VALUE_NUM,UPDATE_DT,CONTRACT2_ID,CODE,CL_DT,STAMP,DT) values(s_x_mv_contract_signed_attr_hist.NEXTVAL, 3, date'2020-01-01', 1110000029,'PAYMENT_TYPE',date'2020-01-01',888531110075,date'2020-01-01');insert into x_t_invoice (TMP_ID,ID,DT, CLIENT_ID,EXTERNAL_ID,CONTRACT_ID,TOTAL_SUM,CURRENCY,DISCOUNT_TYPE,COMMISSION_TYPE,TYPE,LOYAL_CLIENTS,NDS,NDS_PCT,PERSON_ID) values (s_x_t_invoice.NEXTVAL, 31110070, date'2020-01-01',21110000029,'Б-31110070-1',1110000029,240000,'RUR',1,1,'y_invoice',0,1,20, 77531110075);insert into x_t_person (TMP_ID,ID) values (s_x_t_person.NEXTVAL, 77531110075);insert into x_t_act_internal(TMP_ID,ID,DT,CLIENT_ID,INVOICE_ID,HIDDEN,AMOUNT,EXTERNAL_ID,PAYMENT_TERM_DT,IS_LOYAL,TYPE) values (s_x_t_act_internal.NEXTVAL, 4311100701,date'2020-01-04',21110000029, 31110070    ,1,  240000  ,'43111007011',date'2020-03-01', 0,'generic');insert into x_t_act_trans(TMP_ID, ACT_ID, CONSUME_ID, AMOUNT, AMOUNT_NDS, AMOUNT_NSP, NETTING, COMMISSION_TYPE) values (s_x_t_act_trans.NEXTVAL, 4311100701,  5531110070, 240000, 40000,  0,null, 1);insert into x_t_consume (TMP_ID, ID, PARENT_ORDER_ID) values (s_x_t_consume.NEXTVAL, 5531110070,  9931110070);insert into x_t_order(TMP_ID, ID, SERVICE_ID, SERVICE_ORDER_ID, CLIENT_ID) values (s_x_t_order.NEXTVAL, 9931110070,  1,  7731110070,  531110075 );insert into x_mv_oebs_receipts_2(TMP_ID, INVOICE_EID, SUM, DT, DOC_DATE, COMISS_DATE, PAYMENT_NUMBER, SOURCE_TYPE) values (s_x_mv_oebs_receipts_2.NEXTVAL, 'Б-31110070-1', 100000, date'2020-01-31',date'2020-01-31', null, '888531110075' ,'PAYCASH');insert into x_yt_ar_direct_domain_stats (ID,IS_GRAY,DOMAIN,IS_BLACKLIST,SERVICE_ID,COST,BILLING_EXPORT_ID,FROM_DT,TILL_DT,SERVICE_ORDER_ID) values(s_x_yt_ar_direct_domain_stats.NEXTVAL, 0, 'd31110070', 0,1,3330000000,7731110070,  date'2020-01-01',to_date('2020-01-31'||' '||'23:59:59','YYYY-MM-DD HH24:MI:SS'),7731110070);</v>
      </c>
    </row>
    <row r="81" spans="1:73" s="177" customFormat="1" ht="15" customHeight="1" thickBot="1" x14ac:dyDescent="0.4">
      <c r="A81" s="152">
        <v>29</v>
      </c>
      <c r="B81" s="153"/>
      <c r="C81" s="154" t="str">
        <f t="shared" si="42"/>
        <v>1110000029</v>
      </c>
      <c r="D81" s="154" t="str">
        <f t="shared" si="43"/>
        <v>1110000029/20</v>
      </c>
      <c r="E81" s="155" t="str">
        <f t="shared" si="70"/>
        <v>2020-01-01</v>
      </c>
      <c r="F81" s="155" t="str">
        <f t="shared" si="44"/>
        <v>2021-01-01</v>
      </c>
      <c r="G81" s="156" t="str">
        <f t="shared" si="45"/>
        <v>21110000029</v>
      </c>
      <c r="H81" s="157">
        <f t="shared" si="46"/>
        <v>1</v>
      </c>
      <c r="I81" s="158">
        <v>3</v>
      </c>
      <c r="J81" s="159">
        <f>J80</f>
        <v>31110070</v>
      </c>
      <c r="K81" s="154" t="str">
        <f t="shared" si="47"/>
        <v>Б-31110070-1</v>
      </c>
      <c r="L81" s="77" t="str">
        <f t="shared" si="48"/>
        <v>2020-01-01</v>
      </c>
      <c r="M81" s="154" t="s">
        <v>87</v>
      </c>
      <c r="N81" s="160" t="str">
        <f t="shared" si="74"/>
        <v>null</v>
      </c>
      <c r="O81" s="154" t="s">
        <v>88</v>
      </c>
      <c r="P81" s="158">
        <v>1</v>
      </c>
      <c r="Q81" s="154">
        <v>20</v>
      </c>
      <c r="R81" s="161">
        <v>1</v>
      </c>
      <c r="S81" s="161">
        <v>1</v>
      </c>
      <c r="T81" s="85"/>
      <c r="U81" s="162"/>
      <c r="V81" s="154">
        <v>1</v>
      </c>
      <c r="W81" s="155" t="str">
        <f ca="1">W80</f>
        <v>2020-01-04</v>
      </c>
      <c r="X81" s="154"/>
      <c r="Y81" s="161" t="s">
        <v>89</v>
      </c>
      <c r="Z81" s="161" t="s">
        <v>89</v>
      </c>
      <c r="AA81" s="154">
        <v>0</v>
      </c>
      <c r="AB81" s="163" t="s">
        <v>89</v>
      </c>
      <c r="AC81" s="164" t="str">
        <f t="shared" si="77"/>
        <v>null</v>
      </c>
      <c r="AD81" s="157">
        <v>0</v>
      </c>
      <c r="AE81" s="81">
        <f t="shared" si="71"/>
        <v>531110076</v>
      </c>
      <c r="AF81" s="165"/>
      <c r="AG81" s="166"/>
      <c r="AH81" s="91">
        <f t="shared" si="57"/>
        <v>116666.66666666667</v>
      </c>
      <c r="AI81" s="93">
        <v>140000</v>
      </c>
      <c r="AJ81" s="114" t="str">
        <f>TEXT(DATE(YEAR($F$2),MONTH($F$2)+2,0),"ГГГГ-ММ-ДД")</f>
        <v>2020-02-29</v>
      </c>
      <c r="AK81" s="167" t="str">
        <f t="shared" si="59"/>
        <v>888531110076</v>
      </c>
      <c r="AL81" s="157" t="str">
        <f t="shared" si="60"/>
        <v>11100000291</v>
      </c>
      <c r="AM81" s="168"/>
      <c r="AN81" s="168"/>
      <c r="AO81" s="157" t="s">
        <v>89</v>
      </c>
      <c r="AP81" s="169" t="s">
        <v>89</v>
      </c>
      <c r="AQ81" s="157"/>
      <c r="AR81" s="157"/>
      <c r="AS81" s="170" t="str">
        <f t="shared" si="61"/>
        <v>888531110076</v>
      </c>
      <c r="AT81" s="167" t="str">
        <f t="shared" si="62"/>
        <v>5531110070</v>
      </c>
      <c r="AU81" s="171" t="str">
        <f t="shared" si="63"/>
        <v>9931110070</v>
      </c>
      <c r="AV81" s="171">
        <f t="shared" si="64"/>
        <v>1</v>
      </c>
      <c r="AW81" s="171" t="str">
        <f t="shared" si="65"/>
        <v>7731110070</v>
      </c>
      <c r="AX81" s="172" t="str">
        <f t="shared" si="66"/>
        <v>77531110076</v>
      </c>
      <c r="AY81" s="171">
        <v>0</v>
      </c>
      <c r="AZ81" s="171">
        <v>0</v>
      </c>
      <c r="BA81" s="77" t="str">
        <f t="shared" si="67"/>
        <v>2020-01-01</v>
      </c>
      <c r="BB81" s="155" t="str">
        <f t="shared" si="68"/>
        <v>2020-01-31</v>
      </c>
      <c r="BC81" s="173" t="s">
        <v>90</v>
      </c>
      <c r="BD81" s="156" t="str">
        <f t="shared" si="73"/>
        <v>d31110070</v>
      </c>
      <c r="BE81" s="156"/>
      <c r="BF81" s="156"/>
      <c r="BG81" s="156"/>
      <c r="BH81" s="174"/>
      <c r="BI81" s="174"/>
      <c r="BJ81" s="174"/>
      <c r="BK81" s="174"/>
      <c r="BL81" s="174"/>
      <c r="BM81" s="174"/>
      <c r="BN81" s="174"/>
      <c r="BO81" s="352"/>
      <c r="BP81" s="228"/>
      <c r="BQ81" s="160"/>
      <c r="BR81" s="175"/>
      <c r="BS81" s="175"/>
      <c r="BU81" s="357" t="str">
        <f t="shared" si="69"/>
        <v>insert into x_t_person (TMP_ID,ID) values (s_x_t_person.NEXTVAL, 77531110076);insert into x_mv_oebs_receipts_2(TMP_ID, INVOICE_EID, SUM, DT, DOC_DATE, COMISS_DATE, PAYMENT_NUMBER, SOURCE_TYPE) values (s_x_mv_oebs_receipts_2.NEXTVAL, 'Б-31110070-1', 140000, date'2020-02-29',date'2020-02-29', null, '888531110076' ,'PAYCASH');insert into x_yt_ar_direct_domain_stats (ID,IS_GRAY,DOMAIN,IS_BLACKLIST,SERVICE_ID,COST,BILLING_EXPORT_ID,FROM_DT,TILL_DT,SERVICE_ORDER_ID) values(s_x_yt_ar_direct_domain_stats.NEXTVAL, 0, 'd31110070', 0,1,3330000000,7731110070,  date'2020-01-01',to_date('2020-01-31'||' '||'23:59:59','YYYY-MM-DD HH24:MI:SS'),7731110070);</v>
      </c>
    </row>
    <row r="82" spans="1:73" s="151" customFormat="1" ht="15" customHeight="1" x14ac:dyDescent="0.35">
      <c r="A82" s="127">
        <v>30</v>
      </c>
      <c r="B82" s="128"/>
      <c r="C82" s="129" t="str">
        <f t="shared" si="42"/>
        <v>1110000030</v>
      </c>
      <c r="D82" s="129" t="str">
        <f t="shared" si="43"/>
        <v>1110000030/20</v>
      </c>
      <c r="E82" s="130" t="str">
        <f t="shared" si="70"/>
        <v>2020-01-01</v>
      </c>
      <c r="F82" s="130" t="str">
        <f t="shared" si="44"/>
        <v>2021-01-01</v>
      </c>
      <c r="G82" s="131" t="str">
        <f t="shared" si="45"/>
        <v>21110000030</v>
      </c>
      <c r="H82" s="132">
        <f t="shared" si="46"/>
        <v>1</v>
      </c>
      <c r="I82" s="133">
        <v>3</v>
      </c>
      <c r="J82" s="134">
        <f t="shared" si="79"/>
        <v>31110071</v>
      </c>
      <c r="K82" s="129" t="str">
        <f t="shared" si="47"/>
        <v>Б-31110071-1</v>
      </c>
      <c r="L82" s="43" t="str">
        <f t="shared" si="48"/>
        <v>2020-01-01</v>
      </c>
      <c r="M82" s="129" t="s">
        <v>87</v>
      </c>
      <c r="N82" s="135">
        <f t="shared" si="74"/>
        <v>240000</v>
      </c>
      <c r="O82" s="129" t="s">
        <v>88</v>
      </c>
      <c r="P82" s="133">
        <v>1</v>
      </c>
      <c r="Q82" s="129">
        <v>20</v>
      </c>
      <c r="R82" s="136">
        <v>1</v>
      </c>
      <c r="S82" s="136">
        <v>1</v>
      </c>
      <c r="T82" s="52" t="str">
        <f>$K$2&amp;J82&amp;"1"</f>
        <v>4311100711</v>
      </c>
      <c r="U82" s="137" t="str">
        <f t="shared" si="75"/>
        <v>43111007111</v>
      </c>
      <c r="V82" s="129">
        <v>1</v>
      </c>
      <c r="W82" s="130" t="str">
        <f ca="1">TEXT(DATE(YEAR($F$2),MONTH($F$2),RANDBETWEEN(1,9)),"ГГГГ-ММ-ДД")</f>
        <v>2020-01-08</v>
      </c>
      <c r="X82" s="138" t="str">
        <f>TEXT(DATE(YEAR($F$2),MONTH($F$2)+2,1),"ГГГГ-ММ-ДД")</f>
        <v>2020-03-01</v>
      </c>
      <c r="Y82" s="139">
        <v>240000</v>
      </c>
      <c r="Z82" s="139">
        <f t="shared" si="76"/>
        <v>40000</v>
      </c>
      <c r="AA82" s="129">
        <v>0</v>
      </c>
      <c r="AB82" s="140" t="s">
        <v>89</v>
      </c>
      <c r="AC82" s="139">
        <f t="shared" si="77"/>
        <v>240000</v>
      </c>
      <c r="AD82" s="132">
        <v>0</v>
      </c>
      <c r="AE82" s="52">
        <f t="shared" si="71"/>
        <v>531110077</v>
      </c>
      <c r="AF82" s="141">
        <f>Y82-Z82</f>
        <v>200000</v>
      </c>
      <c r="AG82" s="142"/>
      <c r="AH82" s="58">
        <f t="shared" si="57"/>
        <v>83333.333333333343</v>
      </c>
      <c r="AI82" s="60">
        <f>100000</f>
        <v>100000</v>
      </c>
      <c r="AJ82" s="49" t="str">
        <f>TEXT(DATE(YEAR($F$2),MONTH($F$2)+1,0),"ГГГГ-ММ-ДД")</f>
        <v>2020-01-31</v>
      </c>
      <c r="AK82" s="143" t="str">
        <f t="shared" si="59"/>
        <v>888531110077</v>
      </c>
      <c r="AL82" s="132" t="str">
        <f t="shared" si="60"/>
        <v>11100000301</v>
      </c>
      <c r="AM82" s="144"/>
      <c r="AN82" s="144"/>
      <c r="AO82" s="132" t="s">
        <v>89</v>
      </c>
      <c r="AP82" s="145" t="s">
        <v>89</v>
      </c>
      <c r="AQ82" s="136">
        <v>1</v>
      </c>
      <c r="AR82" s="136" t="str">
        <f>"55"&amp;J82</f>
        <v>5531110071</v>
      </c>
      <c r="AS82" s="146" t="str">
        <f t="shared" si="61"/>
        <v>888531110077</v>
      </c>
      <c r="AT82" s="143" t="str">
        <f t="shared" si="62"/>
        <v>5531110071</v>
      </c>
      <c r="AU82" s="137" t="str">
        <f t="shared" si="63"/>
        <v>9931110071</v>
      </c>
      <c r="AV82" s="137">
        <f t="shared" si="64"/>
        <v>1</v>
      </c>
      <c r="AW82" s="137" t="str">
        <f t="shared" si="65"/>
        <v>7731110071</v>
      </c>
      <c r="AX82" s="147" t="str">
        <f t="shared" si="66"/>
        <v>77531110077</v>
      </c>
      <c r="AY82" s="137">
        <v>0</v>
      </c>
      <c r="AZ82" s="137">
        <v>0</v>
      </c>
      <c r="BA82" s="43" t="str">
        <f t="shared" si="67"/>
        <v>2020-01-01</v>
      </c>
      <c r="BB82" s="130" t="str">
        <f t="shared" si="68"/>
        <v>2020-01-31</v>
      </c>
      <c r="BC82" s="148" t="s">
        <v>90</v>
      </c>
      <c r="BD82" s="131" t="str">
        <f t="shared" si="73"/>
        <v>d31110071</v>
      </c>
      <c r="BE82" s="131"/>
      <c r="BF82" s="131"/>
      <c r="BG82" s="131"/>
      <c r="BH82" s="149"/>
      <c r="BI82" s="149"/>
      <c r="BJ82" s="149"/>
      <c r="BK82" s="149"/>
      <c r="BL82" s="149"/>
      <c r="BM82" s="149"/>
      <c r="BN82" s="149"/>
      <c r="BO82" s="347" t="s">
        <v>141</v>
      </c>
      <c r="BP82" s="229">
        <v>1</v>
      </c>
      <c r="BQ82" s="135">
        <f>AF82</f>
        <v>200000</v>
      </c>
      <c r="BR82" s="150">
        <f>BQ82*0.13</f>
        <v>26000</v>
      </c>
      <c r="BS82" s="150">
        <f t="shared" si="78"/>
        <v>26000</v>
      </c>
      <c r="BU82" s="357" t="str">
        <f t="shared" ca="1" si="69"/>
        <v>insert into x_t_contract2(TMP_ID,ID,EXTERNAL_ID,CLIENT_ID) values(s_x_t_contract2.NEXTVAL, 1110000030, '1110000030/20',21110000030);insert into x_t_contract_collateral(TMP_ID,ID,CONTRACT2_ID,DT,IS_SIGNED) values(s_x_t_contract_collateral.NEXTVAL, 11100000301, 1110000030, date'2020-01-01', date'2020-01-01');insert into x_mv_contract_signed_attr (TMP_ID,CONTRACT_ID,COLLATERAL_ID,CODE,VALUE_DT) values (s_x_mv_contract_signed_attr.NEXTVAL, 1110000030, 11100000301,'FINISH_DT' ,date'2021-01-01');insert into x_mv_contract_signed_attr_hist(TMP_ID,VALUE_NUM,UPDATE_DT,CONTRACT2_ID,CODE,CL_DT,STAMP,DT) values(s_x_mv_contract_signed_attr_hist.NEXTVAL, 1, date'2020-01-01', 1110000030,'FIRM',date'2020-01-01',888531110077,date'2020-01-01');insert into x_mv_contract_signed_attr_hist(TMP_ID,VALUE_NUM,UPDATE_DT,CONTRACT2_ID,CODE,CL_DT,STAMP,DT) values(s_x_mv_contract_signed_attr_hist.NEXTVAL, 1, date'2020-01-01', 1110000030,'WHOLESALE_AGENT_PREMIUM_AWARDS_SCALE_TYPE',date'2020-01-01',888531110077,date'2020-01-01');insert into x_mv_contract_signed_attr_hist(TMP_ID,VALUE_NUM,UPDATE_DT,CONTRACT2_ID,CODE,CL_DT,STAMP,DT) values(s_x_mv_contract_signed_attr_hist.NEXTVAL, 3, date'2020-01-01', 1110000030,'PAYMENT_TYPE',date'2020-01-01',888531110077,date'2020-01-01');insert into x_t_invoice (TMP_ID,ID,DT, CLIENT_ID,EXTERNAL_ID,CONTRACT_ID,TOTAL_SUM,CURRENCY,DISCOUNT_TYPE,COMMISSION_TYPE,TYPE,LOYAL_CLIENTS,NDS,NDS_PCT,PERSON_ID) values (s_x_t_invoice.NEXTVAL, 31110071, date'2020-01-01',21110000030,'Б-31110071-1',1110000030,240000,'RUR',1,1,'y_invoice',0,1,20, 77531110077);insert into x_t_person (TMP_ID,ID) values (s_x_t_person.NEXTVAL, 77531110077);insert into x_t_extprops(TMP_ID, CLASSNAME,ATTRNAME,OBJECT_ID,VALUE_NUM) values (s_x_t_extprops.NEXTVAL, 'PersonalAccount', 'subclient_id',5531110071 , 531110077);insert into x_t_invoice_repayment(TMP_ID, INVOICE_ID,REPAYMENT_INVOICE_ID) values (s_x_t_invoice_repayment.NEXTVAL,5531110071 , 31110071);insert into x_t_act_internal(TMP_ID,ID,DT,CLIENT_ID,INVOICE_ID,HIDDEN,AMOUNT,EXTERNAL_ID,PAYMENT_TERM_DT,IS_LOYAL,TYPE) values (s_x_t_act_internal.NEXTVAL, 4311100711,date'2020-01-08',21110000030, 31110071    ,1,  240000  ,'43111007111',date'2020-03-01', 0,'generic');insert into x_t_act_trans(TMP_ID, ACT_ID, CONSUME_ID, AMOUNT, AMOUNT_NDS, AMOUNT_NSP, NETTING, COMMISSION_TYPE) values (s_x_t_act_trans.NEXTVAL, 4311100711,  5531110071, 240000, 40000,  0,null, 1);insert into x_t_consume (TMP_ID, ID, PARENT_ORDER_ID) values (s_x_t_consume.NEXTVAL, 5531110071,  9931110071);insert into x_t_order(TMP_ID, ID, SERVICE_ID, SERVICE_ORDER_ID, CLIENT_ID) values (s_x_t_order.NEXTVAL, 9931110071,  1,  7731110071,  531110077 );insert into x_mv_oebs_receipts_2(TMP_ID, INVOICE_EID, SUM, DT, DOC_DATE, COMISS_DATE, PAYMENT_NUMBER, SOURCE_TYPE) values (s_x_mv_oebs_receipts_2.NEXTVAL, 'Б-31110071-1', 100000, date'2020-01-31',date'2020-01-31', null, '888531110077' ,'PAYCASH');insert into x_yt_ar_direct_domain_stats (ID,IS_GRAY,DOMAIN,IS_BLACKLIST,SERVICE_ID,COST,BILLING_EXPORT_ID,FROM_DT,TILL_DT,SERVICE_ORDER_ID) values(s_x_yt_ar_direct_domain_stats.NEXTVAL, 0, 'd31110071', 0,1,3330000000,7731110071,  date'2020-01-01',to_date('2020-01-31'||' '||'23:59:59','YYYY-MM-DD HH24:MI:SS'),7731110071);</v>
      </c>
    </row>
    <row r="83" spans="1:73" s="177" customFormat="1" ht="15" customHeight="1" thickBot="1" x14ac:dyDescent="0.4">
      <c r="A83" s="152">
        <v>30</v>
      </c>
      <c r="B83" s="153"/>
      <c r="C83" s="154" t="str">
        <f t="shared" si="42"/>
        <v>1110000030</v>
      </c>
      <c r="D83" s="154" t="str">
        <f t="shared" si="43"/>
        <v>1110000030/20</v>
      </c>
      <c r="E83" s="155" t="str">
        <f t="shared" si="70"/>
        <v>2020-01-01</v>
      </c>
      <c r="F83" s="155" t="str">
        <f t="shared" si="44"/>
        <v>2021-01-01</v>
      </c>
      <c r="G83" s="156" t="str">
        <f t="shared" si="45"/>
        <v>21110000030</v>
      </c>
      <c r="H83" s="157">
        <f t="shared" si="46"/>
        <v>1</v>
      </c>
      <c r="I83" s="158">
        <v>3</v>
      </c>
      <c r="J83" s="159">
        <f>J82</f>
        <v>31110071</v>
      </c>
      <c r="K83" s="154" t="str">
        <f t="shared" si="47"/>
        <v>Б-31110071-1</v>
      </c>
      <c r="L83" s="77" t="str">
        <f t="shared" si="48"/>
        <v>2020-01-01</v>
      </c>
      <c r="M83" s="154" t="s">
        <v>87</v>
      </c>
      <c r="N83" s="160" t="str">
        <f t="shared" si="74"/>
        <v>null</v>
      </c>
      <c r="O83" s="154" t="s">
        <v>88</v>
      </c>
      <c r="P83" s="158">
        <v>1</v>
      </c>
      <c r="Q83" s="154">
        <v>20</v>
      </c>
      <c r="R83" s="161">
        <v>1</v>
      </c>
      <c r="S83" s="161">
        <v>1</v>
      </c>
      <c r="T83" s="85"/>
      <c r="U83" s="162"/>
      <c r="V83" s="154">
        <v>1</v>
      </c>
      <c r="W83" s="155" t="str">
        <f ca="1">W82</f>
        <v>2020-01-08</v>
      </c>
      <c r="X83" s="154"/>
      <c r="Y83" s="161" t="s">
        <v>89</v>
      </c>
      <c r="Z83" s="161" t="s">
        <v>89</v>
      </c>
      <c r="AA83" s="154">
        <v>0</v>
      </c>
      <c r="AB83" s="163" t="s">
        <v>89</v>
      </c>
      <c r="AC83" s="164" t="str">
        <f t="shared" si="77"/>
        <v>null</v>
      </c>
      <c r="AD83" s="157">
        <v>0</v>
      </c>
      <c r="AE83" s="81">
        <f t="shared" si="71"/>
        <v>531110078</v>
      </c>
      <c r="AF83" s="165"/>
      <c r="AG83" s="166"/>
      <c r="AH83" s="91">
        <f t="shared" si="57"/>
        <v>116666.66666666667</v>
      </c>
      <c r="AI83" s="93">
        <v>140000</v>
      </c>
      <c r="AJ83" s="114" t="str">
        <f>TEXT(DATE(YEAR($F$2),MONTH($F$2)+2,0),"ГГГГ-ММ-ДД")</f>
        <v>2020-02-29</v>
      </c>
      <c r="AK83" s="167" t="str">
        <f t="shared" si="59"/>
        <v>888531110078</v>
      </c>
      <c r="AL83" s="157" t="str">
        <f t="shared" si="60"/>
        <v>11100000301</v>
      </c>
      <c r="AM83" s="168"/>
      <c r="AN83" s="168"/>
      <c r="AO83" s="157" t="s">
        <v>89</v>
      </c>
      <c r="AP83" s="169" t="s">
        <v>89</v>
      </c>
      <c r="AQ83" s="157"/>
      <c r="AR83" s="157"/>
      <c r="AS83" s="170" t="str">
        <f>AK83</f>
        <v>888531110078</v>
      </c>
      <c r="AT83" s="167" t="str">
        <f t="shared" si="62"/>
        <v>5531110071</v>
      </c>
      <c r="AU83" s="171" t="str">
        <f t="shared" si="63"/>
        <v>9931110071</v>
      </c>
      <c r="AV83" s="171">
        <f t="shared" si="64"/>
        <v>1</v>
      </c>
      <c r="AW83" s="171" t="str">
        <f t="shared" si="65"/>
        <v>7731110071</v>
      </c>
      <c r="AX83" s="172" t="str">
        <f t="shared" si="66"/>
        <v>77531110078</v>
      </c>
      <c r="AY83" s="171">
        <v>0</v>
      </c>
      <c r="AZ83" s="171">
        <v>0</v>
      </c>
      <c r="BA83" s="77" t="str">
        <f t="shared" si="67"/>
        <v>2020-01-01</v>
      </c>
      <c r="BB83" s="155" t="str">
        <f t="shared" si="68"/>
        <v>2020-01-31</v>
      </c>
      <c r="BC83" s="173" t="s">
        <v>90</v>
      </c>
      <c r="BD83" s="156" t="str">
        <f t="shared" si="73"/>
        <v>d31110071</v>
      </c>
      <c r="BE83" s="156"/>
      <c r="BF83" s="156"/>
      <c r="BG83" s="156"/>
      <c r="BH83" s="174"/>
      <c r="BI83" s="174"/>
      <c r="BJ83" s="174"/>
      <c r="BK83" s="174"/>
      <c r="BL83" s="174"/>
      <c r="BM83" s="174"/>
      <c r="BN83" s="174"/>
      <c r="BO83" s="352"/>
      <c r="BP83" s="228"/>
      <c r="BQ83" s="160"/>
      <c r="BR83" s="175"/>
      <c r="BS83" s="175"/>
      <c r="BU83" s="357" t="str">
        <f t="shared" si="69"/>
        <v>insert into x_t_person (TMP_ID,ID) values (s_x_t_person.NEXTVAL, 77531110078);insert into x_mv_oebs_receipts_2(TMP_ID, INVOICE_EID, SUM, DT, DOC_DATE, COMISS_DATE, PAYMENT_NUMBER, SOURCE_TYPE) values (s_x_mv_oebs_receipts_2.NEXTVAL, 'Б-31110071-1', 140000, date'2020-02-29',date'2020-02-29', null, '888531110078' ,'PAYCASH');insert into x_yt_ar_direct_domain_stats (ID,IS_GRAY,DOMAIN,IS_BLACKLIST,SERVICE_ID,COST,BILLING_EXPORT_ID,FROM_DT,TILL_DT,SERVICE_ORDER_ID) values(s_x_yt_ar_direct_domain_stats.NEXTVAL, 0, 'd31110071', 0,1,3330000000,7731110071,  date'2020-01-01',to_date('2020-01-31'||' '||'23:59:59','YYYY-MM-DD HH24:MI:SS'),7731110071);</v>
      </c>
    </row>
    <row r="84" spans="1:73" s="151" customFormat="1" ht="15" customHeight="1" x14ac:dyDescent="0.35">
      <c r="A84" s="127">
        <v>31</v>
      </c>
      <c r="B84" s="128"/>
      <c r="C84" s="129" t="str">
        <f t="shared" si="42"/>
        <v>1110000031</v>
      </c>
      <c r="D84" s="129" t="str">
        <f t="shared" si="43"/>
        <v>1110000031/20</v>
      </c>
      <c r="E84" s="130" t="str">
        <f t="shared" si="70"/>
        <v>2020-01-01</v>
      </c>
      <c r="F84" s="130" t="str">
        <f t="shared" si="44"/>
        <v>2021-01-01</v>
      </c>
      <c r="G84" s="131" t="str">
        <f t="shared" si="45"/>
        <v>21110000031</v>
      </c>
      <c r="H84" s="132">
        <f t="shared" si="46"/>
        <v>1</v>
      </c>
      <c r="I84" s="133">
        <v>3</v>
      </c>
      <c r="J84" s="134">
        <f>J83+1</f>
        <v>31110072</v>
      </c>
      <c r="K84" s="129" t="str">
        <f t="shared" si="47"/>
        <v>Б-31110072-1</v>
      </c>
      <c r="L84" s="43" t="str">
        <f t="shared" si="48"/>
        <v>2020-01-01</v>
      </c>
      <c r="M84" s="129" t="s">
        <v>87</v>
      </c>
      <c r="N84" s="135">
        <f t="shared" si="74"/>
        <v>240000</v>
      </c>
      <c r="O84" s="129" t="s">
        <v>88</v>
      </c>
      <c r="P84" s="133">
        <v>1</v>
      </c>
      <c r="Q84" s="129">
        <v>20</v>
      </c>
      <c r="R84" s="136">
        <v>1</v>
      </c>
      <c r="S84" s="136">
        <v>1</v>
      </c>
      <c r="T84" s="52" t="str">
        <f>$K$2&amp;J84&amp;"1"</f>
        <v>4311100721</v>
      </c>
      <c r="U84" s="137" t="str">
        <f t="shared" si="75"/>
        <v>43111007211</v>
      </c>
      <c r="V84" s="129">
        <v>1</v>
      </c>
      <c r="W84" s="130" t="str">
        <f ca="1">TEXT(DATE(YEAR($F$2),MONTH($F$2),RANDBETWEEN(1,9)),"ГГГГ-ММ-ДД")</f>
        <v>2020-01-05</v>
      </c>
      <c r="X84" s="138" t="str">
        <f>TEXT(DATE(YEAR($F$2),MONTH($F$2)+3,1),"ГГГГ-ММ-ДД")</f>
        <v>2020-04-01</v>
      </c>
      <c r="Y84" s="139">
        <v>240000</v>
      </c>
      <c r="Z84" s="139">
        <f t="shared" si="76"/>
        <v>40000</v>
      </c>
      <c r="AA84" s="129">
        <v>0</v>
      </c>
      <c r="AB84" s="140" t="s">
        <v>89</v>
      </c>
      <c r="AC84" s="139">
        <f t="shared" si="77"/>
        <v>240000</v>
      </c>
      <c r="AD84" s="132">
        <v>0</v>
      </c>
      <c r="AE84" s="52">
        <f t="shared" si="71"/>
        <v>531110079</v>
      </c>
      <c r="AF84" s="141">
        <f>Y84-Z84</f>
        <v>200000</v>
      </c>
      <c r="AG84" s="142"/>
      <c r="AH84" s="58">
        <f t="shared" si="57"/>
        <v>83333.333333333343</v>
      </c>
      <c r="AI84" s="60">
        <f>100000</f>
        <v>100000</v>
      </c>
      <c r="AJ84" s="112" t="str">
        <f>TEXT(DATE(YEAR($F$2),MONTH($F$2)+2,0),"ГГГГ-ММ-ДД")</f>
        <v>2020-02-29</v>
      </c>
      <c r="AK84" s="143" t="str">
        <f t="shared" si="59"/>
        <v>888531110079</v>
      </c>
      <c r="AL84" s="132" t="str">
        <f t="shared" si="60"/>
        <v>11100000311</v>
      </c>
      <c r="AM84" s="144"/>
      <c r="AN84" s="144"/>
      <c r="AO84" s="132" t="s">
        <v>89</v>
      </c>
      <c r="AP84" s="145" t="s">
        <v>89</v>
      </c>
      <c r="AQ84" s="132"/>
      <c r="AR84" s="132"/>
      <c r="AS84" s="146" t="str">
        <f>AK84</f>
        <v>888531110079</v>
      </c>
      <c r="AT84" s="143" t="str">
        <f t="shared" si="62"/>
        <v>5531110072</v>
      </c>
      <c r="AU84" s="137" t="str">
        <f t="shared" si="63"/>
        <v>9931110072</v>
      </c>
      <c r="AV84" s="137">
        <f t="shared" si="64"/>
        <v>1</v>
      </c>
      <c r="AW84" s="137" t="str">
        <f t="shared" si="65"/>
        <v>7731110072</v>
      </c>
      <c r="AX84" s="147" t="str">
        <f t="shared" si="66"/>
        <v>77531110079</v>
      </c>
      <c r="AY84" s="137">
        <v>0</v>
      </c>
      <c r="AZ84" s="137">
        <v>0</v>
      </c>
      <c r="BA84" s="43" t="str">
        <f t="shared" si="67"/>
        <v>2020-01-01</v>
      </c>
      <c r="BB84" s="130" t="str">
        <f t="shared" si="68"/>
        <v>2020-01-31</v>
      </c>
      <c r="BC84" s="148" t="s">
        <v>90</v>
      </c>
      <c r="BD84" s="131" t="str">
        <f t="shared" si="73"/>
        <v>d31110072</v>
      </c>
      <c r="BE84" s="131"/>
      <c r="BF84" s="131"/>
      <c r="BG84" s="131"/>
      <c r="BH84" s="149"/>
      <c r="BI84" s="149"/>
      <c r="BJ84" s="149"/>
      <c r="BK84" s="149"/>
      <c r="BL84" s="149"/>
      <c r="BM84" s="149"/>
      <c r="BN84" s="149"/>
      <c r="BO84" s="347" t="s">
        <v>142</v>
      </c>
      <c r="BP84" s="229">
        <v>1</v>
      </c>
      <c r="BQ84" s="135">
        <f>AF84</f>
        <v>200000</v>
      </c>
      <c r="BR84" s="150">
        <f>BQ84*0.13</f>
        <v>26000</v>
      </c>
      <c r="BS84" s="150">
        <f t="shared" si="78"/>
        <v>26000</v>
      </c>
      <c r="BU84" s="357" t="str">
        <f t="shared" ca="1" si="69"/>
        <v>insert into x_t_contract2(TMP_ID,ID,EXTERNAL_ID,CLIENT_ID) values(s_x_t_contract2.NEXTVAL, 1110000031, '1110000031/20',21110000031);insert into x_t_contract_collateral(TMP_ID,ID,CONTRACT2_ID,DT,IS_SIGNED) values(s_x_t_contract_collateral.NEXTVAL, 11100000311, 1110000031, date'2020-01-01', date'2020-01-01');insert into x_mv_contract_signed_attr (TMP_ID,CONTRACT_ID,COLLATERAL_ID,CODE,VALUE_DT) values (s_x_mv_contract_signed_attr.NEXTVAL, 1110000031, 11100000311,'FINISH_DT' ,date'2021-01-01');insert into x_mv_contract_signed_attr_hist(TMP_ID,VALUE_NUM,UPDATE_DT,CONTRACT2_ID,CODE,CL_DT,STAMP,DT) values(s_x_mv_contract_signed_attr_hist.NEXTVAL, 1, date'2020-01-01', 1110000031,'FIRM',date'2020-01-01',888531110079,date'2020-01-01');insert into x_mv_contract_signed_attr_hist(TMP_ID,VALUE_NUM,UPDATE_DT,CONTRACT2_ID,CODE,CL_DT,STAMP,DT) values(s_x_mv_contract_signed_attr_hist.NEXTVAL, 1, date'2020-01-01', 1110000031,'WHOLESALE_AGENT_PREMIUM_AWARDS_SCALE_TYPE',date'2020-01-01',888531110079,date'2020-01-01');insert into x_mv_contract_signed_attr_hist(TMP_ID,VALUE_NUM,UPDATE_DT,CONTRACT2_ID,CODE,CL_DT,STAMP,DT) values(s_x_mv_contract_signed_attr_hist.NEXTVAL, 3, date'2020-01-01', 1110000031,'PAYMENT_TYPE',date'2020-01-01',888531110079,date'2020-01-01');insert into x_t_invoice (TMP_ID,ID,DT, CLIENT_ID,EXTERNAL_ID,CONTRACT_ID,TOTAL_SUM,CURRENCY,DISCOUNT_TYPE,COMMISSION_TYPE,TYPE,LOYAL_CLIENTS,NDS,NDS_PCT,PERSON_ID) values (s_x_t_invoice.NEXTVAL, 31110072, date'2020-01-01',21110000031,'Б-31110072-1',1110000031,240000,'RUR',1,1,'y_invoice',0,1,20, 77531110079);insert into x_t_person (TMP_ID,ID) values (s_x_t_person.NEXTVAL, 77531110079);insert into x_t_act_internal(TMP_ID,ID,DT,CLIENT_ID,INVOICE_ID,HIDDEN,AMOUNT,EXTERNAL_ID,PAYMENT_TERM_DT,IS_LOYAL,TYPE) values (s_x_t_act_internal.NEXTVAL, 4311100721,date'2020-01-05',21110000031, 31110072    ,1,  240000  ,'43111007211',date'2020-04-01', 0,'generic');insert into x_t_act_trans(TMP_ID, ACT_ID, CONSUME_ID, AMOUNT, AMOUNT_NDS, AMOUNT_NSP, NETTING, COMMISSION_TYPE) values (s_x_t_act_trans.NEXTVAL, 4311100721,  5531110072, 240000, 40000,  0,null, 1);insert into x_t_consume (TMP_ID, ID, PARENT_ORDER_ID) values (s_x_t_consume.NEXTVAL, 5531110072,  9931110072);insert into x_t_order(TMP_ID, ID, SERVICE_ID, SERVICE_ORDER_ID, CLIENT_ID) values (s_x_t_order.NEXTVAL, 9931110072,  1,  7731110072,  531110079 );insert into x_mv_oebs_receipts_2(TMP_ID, INVOICE_EID, SUM, DT, DOC_DATE, COMISS_DATE, PAYMENT_NUMBER, SOURCE_TYPE) values (s_x_mv_oebs_receipts_2.NEXTVAL, 'Б-31110072-1', 100000, date'2020-02-29',date'2020-02-29', null, '888531110079' ,'PAYCASH');insert into x_yt_ar_direct_domain_stats (ID,IS_GRAY,DOMAIN,IS_BLACKLIST,SERVICE_ID,COST,BILLING_EXPORT_ID,FROM_DT,TILL_DT,SERVICE_ORDER_ID) values(s_x_yt_ar_direct_domain_stats.NEXTVAL, 0, 'd31110072', 0,1,3330000000,7731110072,  date'2020-01-01',to_date('2020-01-31'||' '||'23:59:59','YYYY-MM-DD HH24:MI:SS'),7731110072);</v>
      </c>
    </row>
    <row r="85" spans="1:73" s="177" customFormat="1" ht="15" customHeight="1" thickBot="1" x14ac:dyDescent="0.4">
      <c r="A85" s="152">
        <v>31</v>
      </c>
      <c r="B85" s="153"/>
      <c r="C85" s="154" t="str">
        <f t="shared" si="42"/>
        <v>1110000031</v>
      </c>
      <c r="D85" s="154" t="str">
        <f t="shared" si="43"/>
        <v>1110000031/20</v>
      </c>
      <c r="E85" s="155" t="str">
        <f t="shared" si="70"/>
        <v>2020-01-01</v>
      </c>
      <c r="F85" s="155" t="str">
        <f t="shared" si="44"/>
        <v>2021-01-01</v>
      </c>
      <c r="G85" s="156" t="str">
        <f t="shared" si="45"/>
        <v>21110000031</v>
      </c>
      <c r="H85" s="157">
        <f t="shared" si="46"/>
        <v>1</v>
      </c>
      <c r="I85" s="158">
        <v>3</v>
      </c>
      <c r="J85" s="159">
        <f>J84</f>
        <v>31110072</v>
      </c>
      <c r="K85" s="154" t="str">
        <f t="shared" si="47"/>
        <v>Б-31110072-1</v>
      </c>
      <c r="L85" s="77" t="str">
        <f t="shared" si="48"/>
        <v>2020-01-01</v>
      </c>
      <c r="M85" s="154" t="s">
        <v>87</v>
      </c>
      <c r="N85" s="160" t="str">
        <f t="shared" si="74"/>
        <v>null</v>
      </c>
      <c r="O85" s="154" t="s">
        <v>88</v>
      </c>
      <c r="P85" s="158">
        <v>1</v>
      </c>
      <c r="Q85" s="154">
        <v>20</v>
      </c>
      <c r="R85" s="161">
        <v>1</v>
      </c>
      <c r="S85" s="161">
        <v>1</v>
      </c>
      <c r="T85" s="85"/>
      <c r="U85" s="162"/>
      <c r="V85" s="154">
        <v>1</v>
      </c>
      <c r="W85" s="155" t="str">
        <f ca="1">W84</f>
        <v>2020-01-05</v>
      </c>
      <c r="X85" s="154"/>
      <c r="Y85" s="161" t="s">
        <v>89</v>
      </c>
      <c r="Z85" s="161" t="s">
        <v>89</v>
      </c>
      <c r="AA85" s="154">
        <v>0</v>
      </c>
      <c r="AB85" s="163" t="s">
        <v>89</v>
      </c>
      <c r="AC85" s="164" t="str">
        <f t="shared" si="77"/>
        <v>null</v>
      </c>
      <c r="AD85" s="157">
        <v>0</v>
      </c>
      <c r="AE85" s="81">
        <f t="shared" si="71"/>
        <v>531110080</v>
      </c>
      <c r="AF85" s="165"/>
      <c r="AG85" s="166"/>
      <c r="AH85" s="91">
        <f t="shared" si="57"/>
        <v>116666.66666666667</v>
      </c>
      <c r="AI85" s="93">
        <v>140000</v>
      </c>
      <c r="AJ85" s="114" t="str">
        <f>TEXT(DATE(YEAR($F$2),MONTH($F$2)+3,0),"ГГГГ-ММ-ДД")</f>
        <v>2020-03-31</v>
      </c>
      <c r="AK85" s="167" t="str">
        <f t="shared" si="59"/>
        <v>888531110080</v>
      </c>
      <c r="AL85" s="157" t="str">
        <f t="shared" si="60"/>
        <v>11100000311</v>
      </c>
      <c r="AM85" s="168"/>
      <c r="AN85" s="168"/>
      <c r="AO85" s="157" t="s">
        <v>89</v>
      </c>
      <c r="AP85" s="169" t="s">
        <v>89</v>
      </c>
      <c r="AQ85" s="157"/>
      <c r="AR85" s="157"/>
      <c r="AS85" s="170" t="str">
        <f>AK85</f>
        <v>888531110080</v>
      </c>
      <c r="AT85" s="167" t="str">
        <f t="shared" si="62"/>
        <v>5531110072</v>
      </c>
      <c r="AU85" s="171" t="str">
        <f t="shared" si="63"/>
        <v>9931110072</v>
      </c>
      <c r="AV85" s="171">
        <f t="shared" si="64"/>
        <v>1</v>
      </c>
      <c r="AW85" s="171" t="str">
        <f t="shared" si="65"/>
        <v>7731110072</v>
      </c>
      <c r="AX85" s="172" t="str">
        <f t="shared" si="66"/>
        <v>77531110080</v>
      </c>
      <c r="AY85" s="171">
        <v>0</v>
      </c>
      <c r="AZ85" s="171">
        <v>0</v>
      </c>
      <c r="BA85" s="77" t="str">
        <f t="shared" si="67"/>
        <v>2020-01-01</v>
      </c>
      <c r="BB85" s="155" t="str">
        <f t="shared" si="68"/>
        <v>2020-01-31</v>
      </c>
      <c r="BC85" s="173" t="s">
        <v>90</v>
      </c>
      <c r="BD85" s="156" t="str">
        <f t="shared" si="73"/>
        <v>d31110072</v>
      </c>
      <c r="BE85" s="156"/>
      <c r="BF85" s="156"/>
      <c r="BG85" s="156"/>
      <c r="BH85" s="174"/>
      <c r="BI85" s="174"/>
      <c r="BJ85" s="174"/>
      <c r="BK85" s="174"/>
      <c r="BL85" s="174"/>
      <c r="BM85" s="174"/>
      <c r="BN85" s="174"/>
      <c r="BO85" s="352" t="s">
        <v>143</v>
      </c>
      <c r="BP85" s="228"/>
      <c r="BQ85" s="160"/>
      <c r="BR85" s="175"/>
      <c r="BS85" s="175"/>
      <c r="BU85" s="357" t="str">
        <f t="shared" si="69"/>
        <v>insert into x_t_person (TMP_ID,ID) values (s_x_t_person.NEXTVAL, 77531110080);insert into x_mv_oebs_receipts_2(TMP_ID, INVOICE_EID, SUM, DT, DOC_DATE, COMISS_DATE, PAYMENT_NUMBER, SOURCE_TYPE) values (s_x_mv_oebs_receipts_2.NEXTVAL, 'Б-31110072-1', 140000, date'2020-03-31',date'2020-03-31', null, '888531110080' ,'PAYCASH');insert into x_yt_ar_direct_domain_stats (ID,IS_GRAY,DOMAIN,IS_BLACKLIST,SERVICE_ID,COST,BILLING_EXPORT_ID,FROM_DT,TILL_DT,SERVICE_ORDER_ID) values(s_x_yt_ar_direct_domain_stats.NEXTVAL, 0, 'd31110072', 0,1,3330000000,7731110072,  date'2020-01-01',to_date('2020-01-31'||' '||'23:59:59','YYYY-MM-DD HH24:MI:SS'),7731110072);</v>
      </c>
    </row>
    <row r="86" spans="1:73" s="195" customFormat="1" ht="15.5" customHeight="1" x14ac:dyDescent="0.35">
      <c r="A86" s="127">
        <v>32</v>
      </c>
      <c r="B86" s="178"/>
      <c r="C86" s="42" t="str">
        <f t="shared" si="42"/>
        <v>1110000032</v>
      </c>
      <c r="D86" s="42" t="str">
        <f t="shared" si="43"/>
        <v>1110000032/20</v>
      </c>
      <c r="E86" s="43" t="str">
        <f t="shared" si="70"/>
        <v>2020-01-01</v>
      </c>
      <c r="F86" s="43" t="str">
        <f t="shared" si="44"/>
        <v>2021-01-01</v>
      </c>
      <c r="G86" s="44" t="str">
        <f t="shared" si="45"/>
        <v>21110000032</v>
      </c>
      <c r="H86" s="45">
        <f t="shared" si="46"/>
        <v>1</v>
      </c>
      <c r="I86" s="179">
        <v>3</v>
      </c>
      <c r="J86" s="180">
        <f>J85+1</f>
        <v>31110073</v>
      </c>
      <c r="K86" s="42" t="str">
        <f t="shared" si="47"/>
        <v>Б-31110073-1</v>
      </c>
      <c r="L86" s="43" t="str">
        <f t="shared" si="48"/>
        <v>2020-01-01</v>
      </c>
      <c r="M86" s="42" t="s">
        <v>87</v>
      </c>
      <c r="N86" s="181">
        <f t="shared" si="74"/>
        <v>30000</v>
      </c>
      <c r="O86" s="42" t="s">
        <v>88</v>
      </c>
      <c r="P86" s="179">
        <v>1</v>
      </c>
      <c r="Q86" s="42">
        <v>20</v>
      </c>
      <c r="R86" s="182">
        <f>S86</f>
        <v>7</v>
      </c>
      <c r="S86" s="182">
        <v>7</v>
      </c>
      <c r="T86" s="52" t="str">
        <f t="shared" ref="T86:T127" si="80">$K$2&amp;J86&amp;"1"</f>
        <v>4311100731</v>
      </c>
      <c r="U86" s="183" t="str">
        <f t="shared" ref="U86:U127" si="81">T86&amp;1</f>
        <v>43111007311</v>
      </c>
      <c r="V86" s="42">
        <v>1</v>
      </c>
      <c r="W86" s="43" t="str">
        <f t="shared" ref="W86:W127" ca="1" si="82">TEXT(DATE(YEAR($F$2),MONTH($F$2),RANDBETWEEN(1,9)),"ГГГГ-ММ-ДД")</f>
        <v>2020-01-05</v>
      </c>
      <c r="X86" s="184" t="str">
        <f t="shared" ref="X86:X92" si="83">TEXT(DATE(YEAR($F$2),MONTH($F$2)+1,1),"ГГГГ-ММ-ДД")</f>
        <v>2020-02-01</v>
      </c>
      <c r="Y86" s="185">
        <v>30000</v>
      </c>
      <c r="Z86" s="185">
        <f t="shared" ref="Z86:Z127" si="84">Y86-(Y86/1.2)</f>
        <v>5000</v>
      </c>
      <c r="AA86" s="42">
        <v>0</v>
      </c>
      <c r="AB86" s="186" t="s">
        <v>89</v>
      </c>
      <c r="AC86" s="185">
        <f t="shared" si="77"/>
        <v>30000</v>
      </c>
      <c r="AD86" s="45">
        <v>0</v>
      </c>
      <c r="AE86" s="52">
        <f t="shared" si="71"/>
        <v>531110081</v>
      </c>
      <c r="AF86" s="187">
        <f t="shared" ref="AF86:AF127" si="85">Y86-Z86</f>
        <v>25000</v>
      </c>
      <c r="AG86" s="188"/>
      <c r="AH86" s="58">
        <f t="shared" si="57"/>
        <v>25000</v>
      </c>
      <c r="AI86" s="60">
        <f t="shared" ref="AI86:AI105" si="86">Y86</f>
        <v>30000</v>
      </c>
      <c r="AJ86" s="49" t="str">
        <f t="shared" ref="AJ86:AJ127" si="87">TEXT(DATE(YEAR($F$2),MONTH($F$2)+1,0),"ГГГГ-ММ-ДД")</f>
        <v>2020-01-31</v>
      </c>
      <c r="AK86" s="189" t="str">
        <f t="shared" si="59"/>
        <v>888531110081</v>
      </c>
      <c r="AL86" s="45" t="str">
        <f t="shared" si="60"/>
        <v>11100000321</v>
      </c>
      <c r="AM86" s="190"/>
      <c r="AN86" s="190"/>
      <c r="AO86" s="45" t="s">
        <v>89</v>
      </c>
      <c r="AP86" s="145" t="s">
        <v>89</v>
      </c>
      <c r="AQ86" s="45"/>
      <c r="AR86" s="45"/>
      <c r="AS86" s="191" t="str">
        <f t="shared" ref="AS86:AS148" si="88">AK86</f>
        <v>888531110081</v>
      </c>
      <c r="AT86" s="189" t="str">
        <f t="shared" si="62"/>
        <v>5531110073</v>
      </c>
      <c r="AU86" s="183" t="str">
        <f t="shared" si="63"/>
        <v>9931110073</v>
      </c>
      <c r="AV86" s="183">
        <f t="shared" si="64"/>
        <v>7</v>
      </c>
      <c r="AW86" s="183" t="str">
        <f t="shared" si="65"/>
        <v>7731110073</v>
      </c>
      <c r="AX86" s="147" t="str">
        <f t="shared" si="66"/>
        <v>77531110081</v>
      </c>
      <c r="AY86" s="183">
        <v>0</v>
      </c>
      <c r="AZ86" s="183">
        <v>0</v>
      </c>
      <c r="BA86" s="43" t="str">
        <f t="shared" si="67"/>
        <v>2020-01-01</v>
      </c>
      <c r="BB86" s="43" t="str">
        <f t="shared" si="68"/>
        <v>2020-01-31</v>
      </c>
      <c r="BC86" s="192" t="s">
        <v>90</v>
      </c>
      <c r="BD86" s="44" t="str">
        <f t="shared" ref="BD86:BD148" si="89">"a"&amp;J86</f>
        <v>a31110073</v>
      </c>
      <c r="BE86" s="189"/>
      <c r="BF86" s="189"/>
      <c r="BG86" s="186"/>
      <c r="BH86" s="149"/>
      <c r="BI86" s="149"/>
      <c r="BJ86" s="149"/>
      <c r="BK86" s="149"/>
      <c r="BL86" s="149"/>
      <c r="BM86" s="149"/>
      <c r="BN86" s="149"/>
      <c r="BO86" s="340" t="s">
        <v>144</v>
      </c>
      <c r="BP86" s="328">
        <v>7</v>
      </c>
      <c r="BQ86" s="194">
        <f>SUM(AF86:AF90)</f>
        <v>158333.33333333334</v>
      </c>
      <c r="BR86" s="194">
        <f>BQ86*0.06</f>
        <v>9500</v>
      </c>
      <c r="BS86" s="194">
        <f>BR86</f>
        <v>9500</v>
      </c>
      <c r="BU86" s="357" t="str">
        <f t="shared" ca="1" si="69"/>
        <v>insert into x_t_contract2(TMP_ID,ID,EXTERNAL_ID,CLIENT_ID) values(s_x_t_contract2.NEXTVAL, 1110000032, '1110000032/20',21110000032);insert into x_t_contract_collateral(TMP_ID,ID,CONTRACT2_ID,DT,IS_SIGNED) values(s_x_t_contract_collateral.NEXTVAL, 11100000321, 1110000032, date'2020-01-01', date'2020-01-01');insert into x_mv_contract_signed_attr (TMP_ID,CONTRACT_ID,COLLATERAL_ID,CODE,VALUE_DT) values (s_x_mv_contract_signed_attr.NEXTVAL, 1110000032, 11100000321,'FINISH_DT' ,date'2021-01-01');insert into x_mv_contract_signed_attr_hist(TMP_ID,VALUE_NUM,UPDATE_DT,CONTRACT2_ID,CODE,CL_DT,STAMP,DT) values(s_x_mv_contract_signed_attr_hist.NEXTVAL, 1, date'2020-01-01', 1110000032,'FIRM',date'2020-01-01',888531110081,date'2020-01-01');insert into x_mv_contract_signed_attr_hist(TMP_ID,VALUE_NUM,UPDATE_DT,CONTRACT2_ID,CODE,CL_DT,STAMP,DT) values(s_x_mv_contract_signed_attr_hist.NEXTVAL, 1, date'2020-01-01', 1110000032,'WHOLESALE_AGENT_PREMIUM_AWARDS_SCALE_TYPE',date'2020-01-01',888531110081,date'2020-01-01');insert into x_mv_contract_signed_attr_hist(TMP_ID,VALUE_NUM,UPDATE_DT,CONTRACT2_ID,CODE,CL_DT,STAMP,DT) values(s_x_mv_contract_signed_attr_hist.NEXTVAL, 3, date'2020-01-01', 1110000032,'PAYMENT_TYPE',date'2020-01-01',888531110081,date'2020-01-01');insert into x_t_invoice (TMP_ID,ID,DT, CLIENT_ID,EXTERNAL_ID,CONTRACT_ID,TOTAL_SUM,CURRENCY,DISCOUNT_TYPE,COMMISSION_TYPE,TYPE,LOYAL_CLIENTS,NDS,NDS_PCT,PERSON_ID) values (s_x_t_invoice.NEXTVAL, 31110073, date'2020-01-01',21110000032,'Б-31110073-1',1110000032,30000,'RUR',7,7,'y_invoice',0,1,20, 77531110081);insert into x_t_person (TMP_ID,ID) values (s_x_t_person.NEXTVAL, 77531110081);insert into x_t_act_internal(TMP_ID,ID,DT,CLIENT_ID,INVOICE_ID,HIDDEN,AMOUNT,EXTERNAL_ID,PAYMENT_TERM_DT,IS_LOYAL,TYPE) values (s_x_t_act_internal.NEXTVAL, 4311100731,date'2020-01-05',21110000032, 31110073    ,1,  30000  ,'43111007311',date'2020-02-01', 0,'generic');insert into x_t_act_trans(TMP_ID, ACT_ID, CONSUME_ID, AMOUNT, AMOUNT_NDS, AMOUNT_NSP, NETTING, COMMISSION_TYPE) values (s_x_t_act_trans.NEXTVAL, 4311100731,  5531110073, 30000, 5000,  0,null, 7);insert into x_t_consume (TMP_ID, ID, PARENT_ORDER_ID) values (s_x_t_consume.NEXTVAL, 5531110073,  9931110073);insert into x_t_order(TMP_ID, ID, SERVICE_ID, SERVICE_ORDER_ID, CLIENT_ID) values (s_x_t_order.NEXTVAL, 9931110073,  7,  7731110073,  531110081 );insert into x_mv_oebs_receipts_2(TMP_ID, INVOICE_EID, SUM, DT, DOC_DATE, COMISS_DATE, PAYMENT_NUMBER, SOURCE_TYPE) values (s_x_mv_oebs_receipts_2.NEXTVAL, 'Б-31110073-1', 30000, date'2020-01-31',date'2020-01-31', null, '888531110081' ,'PAYCASH');insert into x_yt_ar_direct_domain_stats (ID,IS_GRAY,DOMAIN,IS_BLACKLIST,SERVICE_ID,COST,BILLING_EXPORT_ID,FROM_DT,TILL_DT,SERVICE_ORDER_ID) values(s_x_yt_ar_direct_domain_stats.NEXTVAL, 0, 'a31110073', 0,7,3330000000,7731110073,  date'2020-01-01',to_date('2020-01-31'||' '||'23:59:59','YYYY-MM-DD HH24:MI:SS'),7731110073);</v>
      </c>
    </row>
    <row r="87" spans="1:73" s="195" customFormat="1" x14ac:dyDescent="0.35">
      <c r="A87" s="127">
        <v>32</v>
      </c>
      <c r="B87" s="178"/>
      <c r="C87" s="42" t="str">
        <f t="shared" si="42"/>
        <v>1110000032</v>
      </c>
      <c r="D87" s="42" t="str">
        <f t="shared" si="43"/>
        <v>1110000032/20</v>
      </c>
      <c r="E87" s="43" t="str">
        <f t="shared" si="70"/>
        <v>2020-01-01</v>
      </c>
      <c r="F87" s="43" t="str">
        <f t="shared" si="44"/>
        <v>2021-01-01</v>
      </c>
      <c r="G87" s="44" t="str">
        <f t="shared" si="45"/>
        <v>21110000032</v>
      </c>
      <c r="H87" s="45">
        <f t="shared" si="46"/>
        <v>1</v>
      </c>
      <c r="I87" s="179">
        <v>3</v>
      </c>
      <c r="J87" s="180">
        <f t="shared" si="79"/>
        <v>31110074</v>
      </c>
      <c r="K87" s="42" t="str">
        <f t="shared" si="47"/>
        <v>Б-31110074-1</v>
      </c>
      <c r="L87" s="43" t="str">
        <f t="shared" si="48"/>
        <v>2020-01-01</v>
      </c>
      <c r="M87" s="42" t="s">
        <v>87</v>
      </c>
      <c r="N87" s="181">
        <f t="shared" si="74"/>
        <v>40000</v>
      </c>
      <c r="O87" s="42" t="s">
        <v>88</v>
      </c>
      <c r="P87" s="179">
        <v>1</v>
      </c>
      <c r="Q87" s="42">
        <v>20</v>
      </c>
      <c r="R87" s="182">
        <f>S87</f>
        <v>7</v>
      </c>
      <c r="S87" s="182">
        <v>7</v>
      </c>
      <c r="T87" s="52" t="str">
        <f t="shared" si="80"/>
        <v>4311100741</v>
      </c>
      <c r="U87" s="183" t="str">
        <f t="shared" si="81"/>
        <v>43111007411</v>
      </c>
      <c r="V87" s="42">
        <v>1</v>
      </c>
      <c r="W87" s="43" t="str">
        <f t="shared" ca="1" si="82"/>
        <v>2020-01-05</v>
      </c>
      <c r="X87" s="184" t="str">
        <f t="shared" si="83"/>
        <v>2020-02-01</v>
      </c>
      <c r="Y87" s="185">
        <v>40000</v>
      </c>
      <c r="Z87" s="185">
        <f t="shared" si="84"/>
        <v>6666.6666666666642</v>
      </c>
      <c r="AA87" s="42">
        <v>0</v>
      </c>
      <c r="AB87" s="186" t="s">
        <v>89</v>
      </c>
      <c r="AC87" s="185">
        <f t="shared" si="77"/>
        <v>40000</v>
      </c>
      <c r="AD87" s="45">
        <v>0</v>
      </c>
      <c r="AE87" s="52">
        <f t="shared" si="71"/>
        <v>531110082</v>
      </c>
      <c r="AF87" s="187">
        <f t="shared" si="85"/>
        <v>33333.333333333336</v>
      </c>
      <c r="AG87" s="188"/>
      <c r="AH87" s="58">
        <f t="shared" si="57"/>
        <v>33333.333333333336</v>
      </c>
      <c r="AI87" s="60">
        <f t="shared" si="86"/>
        <v>40000</v>
      </c>
      <c r="AJ87" s="49" t="str">
        <f t="shared" si="87"/>
        <v>2020-01-31</v>
      </c>
      <c r="AK87" s="189" t="str">
        <f t="shared" si="59"/>
        <v>888531110082</v>
      </c>
      <c r="AL87" s="45" t="str">
        <f t="shared" si="60"/>
        <v>11100000321</v>
      </c>
      <c r="AM87" s="190"/>
      <c r="AN87" s="190"/>
      <c r="AO87" s="45" t="s">
        <v>89</v>
      </c>
      <c r="AP87" s="145" t="s">
        <v>89</v>
      </c>
      <c r="AQ87" s="45"/>
      <c r="AR87" s="45"/>
      <c r="AS87" s="191" t="str">
        <f t="shared" si="88"/>
        <v>888531110082</v>
      </c>
      <c r="AT87" s="189" t="str">
        <f t="shared" si="62"/>
        <v>5531110074</v>
      </c>
      <c r="AU87" s="183" t="str">
        <f t="shared" si="63"/>
        <v>9931110074</v>
      </c>
      <c r="AV87" s="183">
        <f t="shared" si="64"/>
        <v>7</v>
      </c>
      <c r="AW87" s="183" t="str">
        <f t="shared" si="65"/>
        <v>7731110074</v>
      </c>
      <c r="AX87" s="147" t="str">
        <f t="shared" si="66"/>
        <v>77531110082</v>
      </c>
      <c r="AY87" s="183">
        <v>0</v>
      </c>
      <c r="AZ87" s="183">
        <v>0</v>
      </c>
      <c r="BA87" s="43" t="str">
        <f t="shared" si="67"/>
        <v>2020-01-01</v>
      </c>
      <c r="BB87" s="43" t="str">
        <f t="shared" si="68"/>
        <v>2020-01-31</v>
      </c>
      <c r="BC87" s="192" t="s">
        <v>90</v>
      </c>
      <c r="BD87" s="44" t="str">
        <f t="shared" si="89"/>
        <v>a31110074</v>
      </c>
      <c r="BE87" s="189"/>
      <c r="BF87" s="189"/>
      <c r="BG87" s="186"/>
      <c r="BH87" s="149"/>
      <c r="BI87" s="149"/>
      <c r="BJ87" s="149"/>
      <c r="BK87" s="149"/>
      <c r="BL87" s="149"/>
      <c r="BM87" s="149"/>
      <c r="BN87" s="149"/>
      <c r="BO87" s="340" t="s">
        <v>145</v>
      </c>
      <c r="BP87" s="328">
        <v>1</v>
      </c>
      <c r="BQ87" s="194">
        <f>AF91</f>
        <v>16666.666666666668</v>
      </c>
      <c r="BR87" s="194">
        <f>BQ87*0.13</f>
        <v>2166.666666666667</v>
      </c>
      <c r="BS87" s="194">
        <f>BR87</f>
        <v>2166.666666666667</v>
      </c>
      <c r="BU87" s="357" t="str">
        <f t="shared" ca="1" si="69"/>
        <v>insert into x_t_invoice (TMP_ID,ID,DT, CLIENT_ID,EXTERNAL_ID,CONTRACT_ID,TOTAL_SUM,CURRENCY,DISCOUNT_TYPE,COMMISSION_TYPE,TYPE,LOYAL_CLIENTS,NDS,NDS_PCT,PERSON_ID) values (s_x_t_invoice.NEXTVAL, 31110074, date'2020-01-01',21110000032,'Б-31110074-1',1110000032,40000,'RUR',7,7,'y_invoice',0,1,20, 77531110082);insert into x_t_person (TMP_ID,ID) values (s_x_t_person.NEXTVAL, 77531110082);insert into x_t_act_internal(TMP_ID,ID,DT,CLIENT_ID,INVOICE_ID,HIDDEN,AMOUNT,EXTERNAL_ID,PAYMENT_TERM_DT,IS_LOYAL,TYPE) values (s_x_t_act_internal.NEXTVAL, 4311100741,date'2020-01-05',21110000032, 31110074    ,1,  40000  ,'43111007411',date'2020-02-01', 0,'generic');insert into x_t_act_trans(TMP_ID, ACT_ID, CONSUME_ID, AMOUNT, AMOUNT_NDS, AMOUNT_NSP, NETTING, COMMISSION_TYPE) values (s_x_t_act_trans.NEXTVAL, 4311100741,  5531110074, 40000, 6666.66666666666,  0,null, 7);insert into x_t_consume (TMP_ID, ID, PARENT_ORDER_ID) values (s_x_t_consume.NEXTVAL, 5531110074,  9931110074);insert into x_t_order(TMP_ID, ID, SERVICE_ID, SERVICE_ORDER_ID, CLIENT_ID) values (s_x_t_order.NEXTVAL, 9931110074,  7,  7731110074,  531110082 );insert into x_mv_oebs_receipts_2(TMP_ID, INVOICE_EID, SUM, DT, DOC_DATE, COMISS_DATE, PAYMENT_NUMBER, SOURCE_TYPE) values (s_x_mv_oebs_receipts_2.NEXTVAL, 'Б-31110074-1', 40000, date'2020-01-31',date'2020-01-31', null, '888531110082' ,'PAYCASH');insert into x_yt_ar_direct_domain_stats (ID,IS_GRAY,DOMAIN,IS_BLACKLIST,SERVICE_ID,COST,BILLING_EXPORT_ID,FROM_DT,TILL_DT,SERVICE_ORDER_ID) values(s_x_yt_ar_direct_domain_stats.NEXTVAL, 0, 'a31110074', 0,7,3330000000,7731110074,  date'2020-01-01',to_date('2020-01-31'||' '||'23:59:59','YYYY-MM-DD HH24:MI:SS'),7731110074);</v>
      </c>
    </row>
    <row r="88" spans="1:73" s="195" customFormat="1" x14ac:dyDescent="0.35">
      <c r="A88" s="127">
        <v>32</v>
      </c>
      <c r="B88" s="178"/>
      <c r="C88" s="42" t="str">
        <f t="shared" si="42"/>
        <v>1110000032</v>
      </c>
      <c r="D88" s="42" t="str">
        <f t="shared" si="43"/>
        <v>1110000032/20</v>
      </c>
      <c r="E88" s="43" t="str">
        <f t="shared" si="70"/>
        <v>2020-01-01</v>
      </c>
      <c r="F88" s="43" t="str">
        <f t="shared" si="44"/>
        <v>2021-01-01</v>
      </c>
      <c r="G88" s="44" t="str">
        <f t="shared" si="45"/>
        <v>21110000032</v>
      </c>
      <c r="H88" s="45">
        <f t="shared" si="46"/>
        <v>1</v>
      </c>
      <c r="I88" s="179">
        <v>3</v>
      </c>
      <c r="J88" s="180">
        <f t="shared" si="79"/>
        <v>31110075</v>
      </c>
      <c r="K88" s="42" t="str">
        <f t="shared" si="47"/>
        <v>Б-31110075-1</v>
      </c>
      <c r="L88" s="43" t="str">
        <f t="shared" si="48"/>
        <v>2020-01-01</v>
      </c>
      <c r="M88" s="42" t="s">
        <v>87</v>
      </c>
      <c r="N88" s="181">
        <f t="shared" si="74"/>
        <v>40000</v>
      </c>
      <c r="O88" s="42" t="s">
        <v>88</v>
      </c>
      <c r="P88" s="179">
        <v>1</v>
      </c>
      <c r="Q88" s="42">
        <v>20</v>
      </c>
      <c r="R88" s="182">
        <f>S88</f>
        <v>7</v>
      </c>
      <c r="S88" s="182">
        <v>7</v>
      </c>
      <c r="T88" s="52" t="str">
        <f t="shared" si="80"/>
        <v>4311100751</v>
      </c>
      <c r="U88" s="183" t="str">
        <f t="shared" si="81"/>
        <v>43111007511</v>
      </c>
      <c r="V88" s="42">
        <v>1</v>
      </c>
      <c r="W88" s="43" t="str">
        <f t="shared" ca="1" si="82"/>
        <v>2020-01-07</v>
      </c>
      <c r="X88" s="184" t="str">
        <f t="shared" si="83"/>
        <v>2020-02-01</v>
      </c>
      <c r="Y88" s="185">
        <v>40000</v>
      </c>
      <c r="Z88" s="185">
        <f t="shared" si="84"/>
        <v>6666.6666666666642</v>
      </c>
      <c r="AA88" s="42">
        <v>0</v>
      </c>
      <c r="AB88" s="186" t="s">
        <v>89</v>
      </c>
      <c r="AC88" s="185">
        <f t="shared" si="77"/>
        <v>40000</v>
      </c>
      <c r="AD88" s="45">
        <v>0</v>
      </c>
      <c r="AE88" s="52">
        <f t="shared" si="71"/>
        <v>531110083</v>
      </c>
      <c r="AF88" s="187">
        <f t="shared" si="85"/>
        <v>33333.333333333336</v>
      </c>
      <c r="AG88" s="188"/>
      <c r="AH88" s="58">
        <f t="shared" si="57"/>
        <v>33333.333333333336</v>
      </c>
      <c r="AI88" s="60">
        <f t="shared" si="86"/>
        <v>40000</v>
      </c>
      <c r="AJ88" s="49" t="str">
        <f t="shared" si="87"/>
        <v>2020-01-31</v>
      </c>
      <c r="AK88" s="189" t="str">
        <f t="shared" si="59"/>
        <v>888531110083</v>
      </c>
      <c r="AL88" s="45" t="str">
        <f t="shared" si="60"/>
        <v>11100000321</v>
      </c>
      <c r="AM88" s="190"/>
      <c r="AN88" s="190"/>
      <c r="AO88" s="45" t="s">
        <v>89</v>
      </c>
      <c r="AP88" s="145" t="s">
        <v>89</v>
      </c>
      <c r="AQ88" s="45"/>
      <c r="AR88" s="45"/>
      <c r="AS88" s="191" t="str">
        <f t="shared" si="88"/>
        <v>888531110083</v>
      </c>
      <c r="AT88" s="189" t="str">
        <f t="shared" si="62"/>
        <v>5531110075</v>
      </c>
      <c r="AU88" s="183" t="str">
        <f t="shared" si="63"/>
        <v>9931110075</v>
      </c>
      <c r="AV88" s="183">
        <f t="shared" si="64"/>
        <v>7</v>
      </c>
      <c r="AW88" s="183" t="str">
        <f t="shared" si="65"/>
        <v>7731110075</v>
      </c>
      <c r="AX88" s="147" t="str">
        <f t="shared" si="66"/>
        <v>77531110083</v>
      </c>
      <c r="AY88" s="183">
        <v>0</v>
      </c>
      <c r="AZ88" s="183">
        <v>0</v>
      </c>
      <c r="BA88" s="43" t="str">
        <f t="shared" si="67"/>
        <v>2020-01-01</v>
      </c>
      <c r="BB88" s="43" t="str">
        <f t="shared" si="68"/>
        <v>2020-01-31</v>
      </c>
      <c r="BC88" s="192" t="s">
        <v>90</v>
      </c>
      <c r="BD88" s="44" t="str">
        <f t="shared" si="89"/>
        <v>a31110075</v>
      </c>
      <c r="BE88" s="189"/>
      <c r="BF88" s="189"/>
      <c r="BG88" s="186"/>
      <c r="BH88" s="149"/>
      <c r="BI88" s="149"/>
      <c r="BJ88" s="149"/>
      <c r="BK88" s="149"/>
      <c r="BL88" s="149"/>
      <c r="BM88" s="149"/>
      <c r="BN88" s="149"/>
      <c r="BO88" s="342"/>
      <c r="BP88" s="328">
        <v>37</v>
      </c>
      <c r="BQ88" s="194">
        <f>AF92</f>
        <v>25000</v>
      </c>
      <c r="BR88" s="194">
        <f>BQ88*0.11</f>
        <v>2750</v>
      </c>
      <c r="BS88" s="194">
        <f>BR88</f>
        <v>2750</v>
      </c>
      <c r="BU88" s="357" t="str">
        <f t="shared" ca="1" si="69"/>
        <v>insert into x_t_invoice (TMP_ID,ID,DT, CLIENT_ID,EXTERNAL_ID,CONTRACT_ID,TOTAL_SUM,CURRENCY,DISCOUNT_TYPE,COMMISSION_TYPE,TYPE,LOYAL_CLIENTS,NDS,NDS_PCT,PERSON_ID) values (s_x_t_invoice.NEXTVAL, 31110075, date'2020-01-01',21110000032,'Б-31110075-1',1110000032,40000,'RUR',7,7,'y_invoice',0,1,20, 77531110083);insert into x_t_person (TMP_ID,ID) values (s_x_t_person.NEXTVAL, 77531110083);insert into x_t_act_internal(TMP_ID,ID,DT,CLIENT_ID,INVOICE_ID,HIDDEN,AMOUNT,EXTERNAL_ID,PAYMENT_TERM_DT,IS_LOYAL,TYPE) values (s_x_t_act_internal.NEXTVAL, 4311100751,date'2020-01-07',21110000032, 31110075    ,1,  40000  ,'43111007511',date'2020-02-01', 0,'generic');insert into x_t_act_trans(TMP_ID, ACT_ID, CONSUME_ID, AMOUNT, AMOUNT_NDS, AMOUNT_NSP, NETTING, COMMISSION_TYPE) values (s_x_t_act_trans.NEXTVAL, 4311100751,  5531110075, 40000, 6666.66666666666,  0,null, 7);insert into x_t_consume (TMP_ID, ID, PARENT_ORDER_ID) values (s_x_t_consume.NEXTVAL, 5531110075,  9931110075);insert into x_t_order(TMP_ID, ID, SERVICE_ID, SERVICE_ORDER_ID, CLIENT_ID) values (s_x_t_order.NEXTVAL, 9931110075,  7,  7731110075,  531110083 );insert into x_mv_oebs_receipts_2(TMP_ID, INVOICE_EID, SUM, DT, DOC_DATE, COMISS_DATE, PAYMENT_NUMBER, SOURCE_TYPE) values (s_x_mv_oebs_receipts_2.NEXTVAL, 'Б-31110075-1', 40000, date'2020-01-31',date'2020-01-31', null, '888531110083' ,'PAYCASH');insert into x_yt_ar_direct_domain_stats (ID,IS_GRAY,DOMAIN,IS_BLACKLIST,SERVICE_ID,COST,BILLING_EXPORT_ID,FROM_DT,TILL_DT,SERVICE_ORDER_ID) values(s_x_yt_ar_direct_domain_stats.NEXTVAL, 0, 'a31110075', 0,7,3330000000,7731110075,  date'2020-01-01',to_date('2020-01-31'||' '||'23:59:59','YYYY-MM-DD HH24:MI:SS'),7731110075);</v>
      </c>
    </row>
    <row r="89" spans="1:73" s="195" customFormat="1" x14ac:dyDescent="0.35">
      <c r="A89" s="127">
        <v>32</v>
      </c>
      <c r="B89" s="178"/>
      <c r="C89" s="42" t="str">
        <f t="shared" si="42"/>
        <v>1110000032</v>
      </c>
      <c r="D89" s="42" t="str">
        <f t="shared" si="43"/>
        <v>1110000032/20</v>
      </c>
      <c r="E89" s="43" t="str">
        <f t="shared" si="70"/>
        <v>2020-01-01</v>
      </c>
      <c r="F89" s="43" t="str">
        <f t="shared" si="44"/>
        <v>2021-01-01</v>
      </c>
      <c r="G89" s="44" t="str">
        <f t="shared" si="45"/>
        <v>21110000032</v>
      </c>
      <c r="H89" s="45">
        <f t="shared" si="46"/>
        <v>1</v>
      </c>
      <c r="I89" s="179">
        <v>3</v>
      </c>
      <c r="J89" s="180">
        <f t="shared" si="79"/>
        <v>31110076</v>
      </c>
      <c r="K89" s="42" t="str">
        <f t="shared" si="47"/>
        <v>Б-31110076-1</v>
      </c>
      <c r="L89" s="43" t="str">
        <f t="shared" si="48"/>
        <v>2020-01-01</v>
      </c>
      <c r="M89" s="42" t="s">
        <v>87</v>
      </c>
      <c r="N89" s="181">
        <f t="shared" si="74"/>
        <v>40000</v>
      </c>
      <c r="O89" s="42" t="s">
        <v>88</v>
      </c>
      <c r="P89" s="179">
        <v>1</v>
      </c>
      <c r="Q89" s="42">
        <v>20</v>
      </c>
      <c r="R89" s="182">
        <f>S89</f>
        <v>7</v>
      </c>
      <c r="S89" s="182">
        <v>7</v>
      </c>
      <c r="T89" s="52" t="str">
        <f t="shared" si="80"/>
        <v>4311100761</v>
      </c>
      <c r="U89" s="183" t="str">
        <f t="shared" si="81"/>
        <v>43111007611</v>
      </c>
      <c r="V89" s="42">
        <v>1</v>
      </c>
      <c r="W89" s="43" t="str">
        <f t="shared" ca="1" si="82"/>
        <v>2020-01-06</v>
      </c>
      <c r="X89" s="184" t="str">
        <f>TEXT(DATE(YEAR($F$2),MONTH($F$2)+1,1),"ГГГГ-ММ-ДД")</f>
        <v>2020-02-01</v>
      </c>
      <c r="Y89" s="185">
        <v>40000</v>
      </c>
      <c r="Z89" s="185">
        <f t="shared" si="84"/>
        <v>6666.6666666666642</v>
      </c>
      <c r="AA89" s="42">
        <v>0</v>
      </c>
      <c r="AB89" s="186" t="s">
        <v>89</v>
      </c>
      <c r="AC89" s="185">
        <f t="shared" si="77"/>
        <v>40000</v>
      </c>
      <c r="AD89" s="45">
        <v>0</v>
      </c>
      <c r="AE89" s="52">
        <f t="shared" si="71"/>
        <v>531110084</v>
      </c>
      <c r="AF89" s="187">
        <f t="shared" si="85"/>
        <v>33333.333333333336</v>
      </c>
      <c r="AG89" s="188"/>
      <c r="AH89" s="58">
        <f t="shared" si="57"/>
        <v>33333.333333333336</v>
      </c>
      <c r="AI89" s="60">
        <f t="shared" si="86"/>
        <v>40000</v>
      </c>
      <c r="AJ89" s="49" t="str">
        <f t="shared" si="87"/>
        <v>2020-01-31</v>
      </c>
      <c r="AK89" s="189" t="str">
        <f t="shared" si="59"/>
        <v>888531110084</v>
      </c>
      <c r="AL89" s="45" t="str">
        <f t="shared" si="60"/>
        <v>11100000321</v>
      </c>
      <c r="AM89" s="190"/>
      <c r="AN89" s="190"/>
      <c r="AO89" s="45" t="s">
        <v>89</v>
      </c>
      <c r="AP89" s="145" t="s">
        <v>89</v>
      </c>
      <c r="AQ89" s="45"/>
      <c r="AR89" s="45"/>
      <c r="AS89" s="191" t="str">
        <f t="shared" si="88"/>
        <v>888531110084</v>
      </c>
      <c r="AT89" s="189" t="str">
        <f t="shared" si="62"/>
        <v>5531110076</v>
      </c>
      <c r="AU89" s="183" t="str">
        <f t="shared" si="63"/>
        <v>9931110076</v>
      </c>
      <c r="AV89" s="183">
        <f t="shared" si="64"/>
        <v>7</v>
      </c>
      <c r="AW89" s="183" t="str">
        <f t="shared" si="65"/>
        <v>7731110076</v>
      </c>
      <c r="AX89" s="147" t="str">
        <f t="shared" si="66"/>
        <v>77531110084</v>
      </c>
      <c r="AY89" s="183">
        <v>0</v>
      </c>
      <c r="AZ89" s="183">
        <v>0</v>
      </c>
      <c r="BA89" s="43" t="str">
        <f t="shared" si="67"/>
        <v>2020-01-01</v>
      </c>
      <c r="BB89" s="43" t="str">
        <f t="shared" si="68"/>
        <v>2020-01-31</v>
      </c>
      <c r="BC89" s="192" t="s">
        <v>90</v>
      </c>
      <c r="BD89" s="44" t="str">
        <f t="shared" si="89"/>
        <v>a31110076</v>
      </c>
      <c r="BE89" s="189"/>
      <c r="BF89" s="189"/>
      <c r="BG89" s="186"/>
      <c r="BH89" s="149"/>
      <c r="BI89" s="149"/>
      <c r="BJ89" s="149"/>
      <c r="BK89" s="149"/>
      <c r="BL89" s="149"/>
      <c r="BM89" s="149"/>
      <c r="BN89" s="149"/>
      <c r="BO89" s="343"/>
      <c r="BP89" s="330">
        <v>7</v>
      </c>
      <c r="BQ89" s="196"/>
      <c r="BR89" s="196">
        <f>SUM(AF86:AF90)*0.02</f>
        <v>3166.666666666667</v>
      </c>
      <c r="BS89" s="196">
        <f>BR89</f>
        <v>3166.666666666667</v>
      </c>
      <c r="BT89" s="197">
        <v>0.02</v>
      </c>
      <c r="BU89" s="357" t="str">
        <f t="shared" ca="1" si="69"/>
        <v>insert into x_t_invoice (TMP_ID,ID,DT, CLIENT_ID,EXTERNAL_ID,CONTRACT_ID,TOTAL_SUM,CURRENCY,DISCOUNT_TYPE,COMMISSION_TYPE,TYPE,LOYAL_CLIENTS,NDS,NDS_PCT,PERSON_ID) values (s_x_t_invoice.NEXTVAL, 31110076, date'2020-01-01',21110000032,'Б-31110076-1',1110000032,40000,'RUR',7,7,'y_invoice',0,1,20, 77531110084);insert into x_t_person (TMP_ID,ID) values (s_x_t_person.NEXTVAL, 77531110084);insert into x_t_act_internal(TMP_ID,ID,DT,CLIENT_ID,INVOICE_ID,HIDDEN,AMOUNT,EXTERNAL_ID,PAYMENT_TERM_DT,IS_LOYAL,TYPE) values (s_x_t_act_internal.NEXTVAL, 4311100761,date'2020-01-06',21110000032, 31110076    ,1,  40000  ,'43111007611',date'2020-02-01', 0,'generic');insert into x_t_act_trans(TMP_ID, ACT_ID, CONSUME_ID, AMOUNT, AMOUNT_NDS, AMOUNT_NSP, NETTING, COMMISSION_TYPE) values (s_x_t_act_trans.NEXTVAL, 4311100761,  5531110076, 40000, 6666.66666666666,  0,null, 7);insert into x_t_consume (TMP_ID, ID, PARENT_ORDER_ID) values (s_x_t_consume.NEXTVAL, 5531110076,  9931110076);insert into x_t_order(TMP_ID, ID, SERVICE_ID, SERVICE_ORDER_ID, CLIENT_ID) values (s_x_t_order.NEXTVAL, 9931110076,  7,  7731110076,  531110084 );insert into x_mv_oebs_receipts_2(TMP_ID, INVOICE_EID, SUM, DT, DOC_DATE, COMISS_DATE, PAYMENT_NUMBER, SOURCE_TYPE) values (s_x_mv_oebs_receipts_2.NEXTVAL, 'Б-31110076-1', 40000, date'2020-01-31',date'2020-01-31', null, '888531110084' ,'PAYCASH');insert into x_yt_ar_direct_domain_stats (ID,IS_GRAY,DOMAIN,IS_BLACKLIST,SERVICE_ID,COST,BILLING_EXPORT_ID,FROM_DT,TILL_DT,SERVICE_ORDER_ID) values(s_x_yt_ar_direct_domain_stats.NEXTVAL, 0, 'a31110076', 0,7,3330000000,7731110076,  date'2020-01-01',to_date('2020-01-31'||' '||'23:59:59','YYYY-MM-DD HH24:MI:SS'),7731110076);</v>
      </c>
    </row>
    <row r="90" spans="1:73" s="195" customFormat="1" ht="15" thickBot="1" x14ac:dyDescent="0.4">
      <c r="A90" s="127">
        <v>32</v>
      </c>
      <c r="B90" s="178"/>
      <c r="C90" s="42" t="str">
        <f t="shared" si="42"/>
        <v>1110000032</v>
      </c>
      <c r="D90" s="42" t="str">
        <f t="shared" si="43"/>
        <v>1110000032/20</v>
      </c>
      <c r="E90" s="43" t="str">
        <f t="shared" si="70"/>
        <v>2020-01-01</v>
      </c>
      <c r="F90" s="43" t="str">
        <f t="shared" si="44"/>
        <v>2021-01-01</v>
      </c>
      <c r="G90" s="44" t="str">
        <f t="shared" si="45"/>
        <v>21110000032</v>
      </c>
      <c r="H90" s="45">
        <f t="shared" si="46"/>
        <v>1</v>
      </c>
      <c r="I90" s="179">
        <v>3</v>
      </c>
      <c r="J90" s="180">
        <f t="shared" si="79"/>
        <v>31110077</v>
      </c>
      <c r="K90" s="42" t="str">
        <f t="shared" si="47"/>
        <v>Б-31110077-1</v>
      </c>
      <c r="L90" s="43" t="str">
        <f t="shared" si="48"/>
        <v>2020-01-01</v>
      </c>
      <c r="M90" s="42" t="s">
        <v>87</v>
      </c>
      <c r="N90" s="181">
        <f t="shared" si="74"/>
        <v>40000</v>
      </c>
      <c r="O90" s="42" t="s">
        <v>88</v>
      </c>
      <c r="P90" s="179">
        <v>1</v>
      </c>
      <c r="Q90" s="42">
        <v>20</v>
      </c>
      <c r="R90" s="182">
        <f>S90</f>
        <v>7</v>
      </c>
      <c r="S90" s="182">
        <v>7</v>
      </c>
      <c r="T90" s="52" t="str">
        <f t="shared" si="80"/>
        <v>4311100771</v>
      </c>
      <c r="U90" s="183" t="str">
        <f t="shared" si="81"/>
        <v>43111007711</v>
      </c>
      <c r="V90" s="42">
        <v>1</v>
      </c>
      <c r="W90" s="43" t="str">
        <f t="shared" ca="1" si="82"/>
        <v>2020-01-07</v>
      </c>
      <c r="X90" s="184" t="str">
        <f t="shared" si="83"/>
        <v>2020-02-01</v>
      </c>
      <c r="Y90" s="185">
        <v>40000</v>
      </c>
      <c r="Z90" s="185">
        <f t="shared" si="84"/>
        <v>6666.6666666666642</v>
      </c>
      <c r="AA90" s="42">
        <v>0</v>
      </c>
      <c r="AB90" s="186" t="s">
        <v>89</v>
      </c>
      <c r="AC90" s="185">
        <f t="shared" si="77"/>
        <v>40000</v>
      </c>
      <c r="AD90" s="45">
        <v>0</v>
      </c>
      <c r="AE90" s="52">
        <f t="shared" si="71"/>
        <v>531110085</v>
      </c>
      <c r="AF90" s="187">
        <f t="shared" si="85"/>
        <v>33333.333333333336</v>
      </c>
      <c r="AG90" s="188"/>
      <c r="AH90" s="58">
        <f t="shared" si="57"/>
        <v>33333.333333333336</v>
      </c>
      <c r="AI90" s="60">
        <f t="shared" si="86"/>
        <v>40000</v>
      </c>
      <c r="AJ90" s="49" t="str">
        <f t="shared" si="87"/>
        <v>2020-01-31</v>
      </c>
      <c r="AK90" s="189" t="str">
        <f t="shared" si="59"/>
        <v>888531110085</v>
      </c>
      <c r="AL90" s="45" t="str">
        <f t="shared" si="60"/>
        <v>11100000321</v>
      </c>
      <c r="AM90" s="190"/>
      <c r="AN90" s="190"/>
      <c r="AO90" s="45" t="s">
        <v>89</v>
      </c>
      <c r="AP90" s="145" t="s">
        <v>89</v>
      </c>
      <c r="AQ90" s="45"/>
      <c r="AR90" s="45"/>
      <c r="AS90" s="191" t="str">
        <f t="shared" si="88"/>
        <v>888531110085</v>
      </c>
      <c r="AT90" s="189" t="str">
        <f t="shared" si="62"/>
        <v>5531110077</v>
      </c>
      <c r="AU90" s="183" t="str">
        <f t="shared" si="63"/>
        <v>9931110077</v>
      </c>
      <c r="AV90" s="183">
        <f t="shared" si="64"/>
        <v>7</v>
      </c>
      <c r="AW90" s="183" t="str">
        <f t="shared" si="65"/>
        <v>7731110077</v>
      </c>
      <c r="AX90" s="147" t="str">
        <f t="shared" si="66"/>
        <v>77531110085</v>
      </c>
      <c r="AY90" s="183">
        <v>0</v>
      </c>
      <c r="AZ90" s="183">
        <v>0</v>
      </c>
      <c r="BA90" s="43" t="str">
        <f t="shared" si="67"/>
        <v>2020-01-01</v>
      </c>
      <c r="BB90" s="43" t="str">
        <f t="shared" si="68"/>
        <v>2020-01-31</v>
      </c>
      <c r="BC90" s="192" t="s">
        <v>90</v>
      </c>
      <c r="BD90" s="44" t="str">
        <f t="shared" si="89"/>
        <v>a31110077</v>
      </c>
      <c r="BE90" s="189"/>
      <c r="BF90" s="189"/>
      <c r="BG90" s="186"/>
      <c r="BH90" s="174"/>
      <c r="BI90" s="174"/>
      <c r="BJ90" s="174"/>
      <c r="BK90" s="174"/>
      <c r="BL90" s="149"/>
      <c r="BM90" s="149"/>
      <c r="BN90" s="149"/>
      <c r="BO90" s="345">
        <f>SUM(AF86:AF92)</f>
        <v>200000</v>
      </c>
      <c r="BP90" s="328">
        <v>37</v>
      </c>
      <c r="BQ90" s="194"/>
      <c r="BR90" s="194">
        <f>AF92*0.02</f>
        <v>500</v>
      </c>
      <c r="BS90" s="194">
        <f>BR90</f>
        <v>500</v>
      </c>
      <c r="BT90" s="197">
        <v>0.02</v>
      </c>
      <c r="BU90" s="357" t="str">
        <f t="shared" ca="1" si="69"/>
        <v>insert into x_t_invoice (TMP_ID,ID,DT, CLIENT_ID,EXTERNAL_ID,CONTRACT_ID,TOTAL_SUM,CURRENCY,DISCOUNT_TYPE,COMMISSION_TYPE,TYPE,LOYAL_CLIENTS,NDS,NDS_PCT,PERSON_ID) values (s_x_t_invoice.NEXTVAL, 31110077, date'2020-01-01',21110000032,'Б-31110077-1',1110000032,40000,'RUR',7,7,'y_invoice',0,1,20, 77531110085);insert into x_t_person (TMP_ID,ID) values (s_x_t_person.NEXTVAL, 77531110085);insert into x_t_act_internal(TMP_ID,ID,DT,CLIENT_ID,INVOICE_ID,HIDDEN,AMOUNT,EXTERNAL_ID,PAYMENT_TERM_DT,IS_LOYAL,TYPE) values (s_x_t_act_internal.NEXTVAL, 4311100771,date'2020-01-07',21110000032, 31110077    ,1,  40000  ,'43111007711',date'2020-02-01', 0,'generic');insert into x_t_act_trans(TMP_ID, ACT_ID, CONSUME_ID, AMOUNT, AMOUNT_NDS, AMOUNT_NSP, NETTING, COMMISSION_TYPE) values (s_x_t_act_trans.NEXTVAL, 4311100771,  5531110077, 40000, 6666.66666666666,  0,null, 7);insert into x_t_consume (TMP_ID, ID, PARENT_ORDER_ID) values (s_x_t_consume.NEXTVAL, 5531110077,  9931110077);insert into x_t_order(TMP_ID, ID, SERVICE_ID, SERVICE_ORDER_ID, CLIENT_ID) values (s_x_t_order.NEXTVAL, 9931110077,  7,  7731110077,  531110085 );insert into x_mv_oebs_receipts_2(TMP_ID, INVOICE_EID, SUM, DT, DOC_DATE, COMISS_DATE, PAYMENT_NUMBER, SOURCE_TYPE) values (s_x_mv_oebs_receipts_2.NEXTVAL, 'Б-31110077-1', 40000, date'2020-01-31',date'2020-01-31', null, '888531110085' ,'PAYCASH');insert into x_yt_ar_direct_domain_stats (ID,IS_GRAY,DOMAIN,IS_BLACKLIST,SERVICE_ID,COST,BILLING_EXPORT_ID,FROM_DT,TILL_DT,SERVICE_ORDER_ID) values(s_x_yt_ar_direct_domain_stats.NEXTVAL, 0, 'a31110077', 0,7,3330000000,7731110077,  date'2020-01-01',to_date('2020-01-31'||' '||'23:59:59','YYYY-MM-DD HH24:MI:SS'),7731110077);</v>
      </c>
    </row>
    <row r="91" spans="1:73" s="195" customFormat="1" x14ac:dyDescent="0.35">
      <c r="A91" s="127">
        <v>32</v>
      </c>
      <c r="B91" s="178"/>
      <c r="C91" s="42" t="str">
        <f t="shared" si="42"/>
        <v>1110000032</v>
      </c>
      <c r="D91" s="42" t="str">
        <f t="shared" si="43"/>
        <v>1110000032/20</v>
      </c>
      <c r="E91" s="43" t="str">
        <f t="shared" si="70"/>
        <v>2020-01-01</v>
      </c>
      <c r="F91" s="43" t="str">
        <f t="shared" si="44"/>
        <v>2021-01-01</v>
      </c>
      <c r="G91" s="44" t="str">
        <f t="shared" si="45"/>
        <v>21110000032</v>
      </c>
      <c r="H91" s="45">
        <f t="shared" si="46"/>
        <v>1</v>
      </c>
      <c r="I91" s="179">
        <v>3</v>
      </c>
      <c r="J91" s="180">
        <f t="shared" si="79"/>
        <v>31110078</v>
      </c>
      <c r="K91" s="42" t="str">
        <f t="shared" si="47"/>
        <v>Б-31110078-1</v>
      </c>
      <c r="L91" s="43" t="str">
        <f t="shared" si="48"/>
        <v>2020-01-01</v>
      </c>
      <c r="M91" s="42" t="s">
        <v>87</v>
      </c>
      <c r="N91" s="181">
        <f t="shared" si="74"/>
        <v>20000</v>
      </c>
      <c r="O91" s="42" t="s">
        <v>88</v>
      </c>
      <c r="P91" s="179">
        <v>1</v>
      </c>
      <c r="Q91" s="42">
        <v>20</v>
      </c>
      <c r="R91" s="198">
        <v>1</v>
      </c>
      <c r="S91" s="198">
        <v>1</v>
      </c>
      <c r="T91" s="52" t="str">
        <f t="shared" si="80"/>
        <v>4311100781</v>
      </c>
      <c r="U91" s="183" t="str">
        <f t="shared" si="81"/>
        <v>43111007811</v>
      </c>
      <c r="V91" s="42">
        <v>1</v>
      </c>
      <c r="W91" s="43" t="str">
        <f t="shared" ca="1" si="82"/>
        <v>2020-01-02</v>
      </c>
      <c r="X91" s="184" t="str">
        <f t="shared" si="83"/>
        <v>2020-02-01</v>
      </c>
      <c r="Y91" s="185">
        <v>20000</v>
      </c>
      <c r="Z91" s="185">
        <f t="shared" si="84"/>
        <v>3333.3333333333321</v>
      </c>
      <c r="AA91" s="42">
        <v>0</v>
      </c>
      <c r="AB91" s="186" t="s">
        <v>89</v>
      </c>
      <c r="AC91" s="185">
        <f t="shared" si="77"/>
        <v>20000</v>
      </c>
      <c r="AD91" s="45">
        <v>0</v>
      </c>
      <c r="AE91" s="52">
        <f t="shared" si="71"/>
        <v>531110086</v>
      </c>
      <c r="AF91" s="187">
        <f t="shared" si="85"/>
        <v>16666.666666666668</v>
      </c>
      <c r="AG91" s="188"/>
      <c r="AH91" s="58">
        <f t="shared" si="57"/>
        <v>16666.666666666668</v>
      </c>
      <c r="AI91" s="60">
        <f t="shared" si="86"/>
        <v>20000</v>
      </c>
      <c r="AJ91" s="49" t="str">
        <f t="shared" si="87"/>
        <v>2020-01-31</v>
      </c>
      <c r="AK91" s="189" t="str">
        <f t="shared" si="59"/>
        <v>888531110086</v>
      </c>
      <c r="AL91" s="45" t="str">
        <f t="shared" si="60"/>
        <v>11100000321</v>
      </c>
      <c r="AM91" s="190"/>
      <c r="AN91" s="190"/>
      <c r="AO91" s="45" t="s">
        <v>89</v>
      </c>
      <c r="AP91" s="145" t="s">
        <v>89</v>
      </c>
      <c r="AQ91" s="45"/>
      <c r="AR91" s="45"/>
      <c r="AS91" s="191" t="str">
        <f t="shared" si="88"/>
        <v>888531110086</v>
      </c>
      <c r="AT91" s="189" t="str">
        <f t="shared" si="62"/>
        <v>5531110078</v>
      </c>
      <c r="AU91" s="183" t="str">
        <f t="shared" si="63"/>
        <v>9931110078</v>
      </c>
      <c r="AV91" s="183">
        <f t="shared" si="64"/>
        <v>1</v>
      </c>
      <c r="AW91" s="183" t="str">
        <f t="shared" si="65"/>
        <v>7731110078</v>
      </c>
      <c r="AX91" s="147" t="str">
        <f t="shared" si="66"/>
        <v>77531110086</v>
      </c>
      <c r="AY91" s="183">
        <v>0</v>
      </c>
      <c r="AZ91" s="183">
        <v>0</v>
      </c>
      <c r="BA91" s="43" t="str">
        <f t="shared" si="67"/>
        <v>2020-01-01</v>
      </c>
      <c r="BB91" s="43" t="str">
        <f t="shared" si="68"/>
        <v>2020-01-31</v>
      </c>
      <c r="BC91" s="192" t="s">
        <v>90</v>
      </c>
      <c r="BD91" s="44" t="str">
        <f t="shared" si="89"/>
        <v>a31110078</v>
      </c>
      <c r="BE91" s="189"/>
      <c r="BF91" s="189"/>
      <c r="BG91" s="186"/>
      <c r="BH91" s="149"/>
      <c r="BI91" s="149"/>
      <c r="BJ91" s="149"/>
      <c r="BK91" s="149"/>
      <c r="BL91" s="149"/>
      <c r="BM91" s="149"/>
      <c r="BN91" s="149"/>
      <c r="BO91" s="342"/>
      <c r="BP91" s="328"/>
      <c r="BQ91" s="194"/>
      <c r="BR91" s="194"/>
      <c r="BS91" s="194"/>
      <c r="BU91" s="357" t="str">
        <f t="shared" ca="1" si="69"/>
        <v>insert into x_t_invoice (TMP_ID,ID,DT, CLIENT_ID,EXTERNAL_ID,CONTRACT_ID,TOTAL_SUM,CURRENCY,DISCOUNT_TYPE,COMMISSION_TYPE,TYPE,LOYAL_CLIENTS,NDS,NDS_PCT,PERSON_ID) values (s_x_t_invoice.NEXTVAL, 31110078, date'2020-01-01',21110000032,'Б-31110078-1',1110000032,20000,'RUR',1,1,'y_invoice',0,1,20, 77531110086);insert into x_t_person (TMP_ID,ID) values (s_x_t_person.NEXTVAL, 77531110086);insert into x_t_act_internal(TMP_ID,ID,DT,CLIENT_ID,INVOICE_ID,HIDDEN,AMOUNT,EXTERNAL_ID,PAYMENT_TERM_DT,IS_LOYAL,TYPE) values (s_x_t_act_internal.NEXTVAL, 4311100781,date'2020-01-02',21110000032, 31110078    ,1,  20000  ,'43111007811',date'2020-02-01', 0,'generic');insert into x_t_act_trans(TMP_ID, ACT_ID, CONSUME_ID, AMOUNT, AMOUNT_NDS, AMOUNT_NSP, NETTING, COMMISSION_TYPE) values (s_x_t_act_trans.NEXTVAL, 4311100781,  5531110078, 20000, 3333.33333333333,  0,null, 1);insert into x_t_consume (TMP_ID, ID, PARENT_ORDER_ID) values (s_x_t_consume.NEXTVAL, 5531110078,  9931110078);insert into x_t_order(TMP_ID, ID, SERVICE_ID, SERVICE_ORDER_ID, CLIENT_ID) values (s_x_t_order.NEXTVAL, 9931110078,  1,  7731110078,  531110086 );insert into x_mv_oebs_receipts_2(TMP_ID, INVOICE_EID, SUM, DT, DOC_DATE, COMISS_DATE, PAYMENT_NUMBER, SOURCE_TYPE) values (s_x_mv_oebs_receipts_2.NEXTVAL, 'Б-31110078-1', 20000, date'2020-01-31',date'2020-01-31', null, '888531110086' ,'PAYCASH');insert into x_yt_ar_direct_domain_stats (ID,IS_GRAY,DOMAIN,IS_BLACKLIST,SERVICE_ID,COST,BILLING_EXPORT_ID,FROM_DT,TILL_DT,SERVICE_ORDER_ID) values(s_x_yt_ar_direct_domain_stats.NEXTVAL, 0, 'a31110078', 0,1,3330000000,7731110078,  date'2020-01-01',to_date('2020-01-31'||' '||'23:59:59','YYYY-MM-DD HH24:MI:SS'),7731110078);</v>
      </c>
    </row>
    <row r="92" spans="1:73" s="215" customFormat="1" ht="15" thickBot="1" x14ac:dyDescent="0.4">
      <c r="A92" s="152">
        <v>32</v>
      </c>
      <c r="B92" s="199"/>
      <c r="C92" s="76" t="str">
        <f t="shared" si="42"/>
        <v>1110000032</v>
      </c>
      <c r="D92" s="76" t="str">
        <f t="shared" si="43"/>
        <v>1110000032/20</v>
      </c>
      <c r="E92" s="77" t="str">
        <f t="shared" si="70"/>
        <v>2020-01-01</v>
      </c>
      <c r="F92" s="77" t="str">
        <f t="shared" si="44"/>
        <v>2021-01-01</v>
      </c>
      <c r="G92" s="78" t="str">
        <f t="shared" si="45"/>
        <v>21110000032</v>
      </c>
      <c r="H92" s="79">
        <f t="shared" si="46"/>
        <v>1</v>
      </c>
      <c r="I92" s="200">
        <v>3</v>
      </c>
      <c r="J92" s="201">
        <f t="shared" si="79"/>
        <v>31110079</v>
      </c>
      <c r="K92" s="76" t="str">
        <f t="shared" si="47"/>
        <v>Б-31110079-1</v>
      </c>
      <c r="L92" s="77" t="str">
        <f t="shared" si="48"/>
        <v>2020-01-01</v>
      </c>
      <c r="M92" s="76" t="s">
        <v>87</v>
      </c>
      <c r="N92" s="202">
        <f t="shared" si="74"/>
        <v>30000</v>
      </c>
      <c r="O92" s="76" t="s">
        <v>88</v>
      </c>
      <c r="P92" s="200">
        <v>1</v>
      </c>
      <c r="Q92" s="76">
        <v>20</v>
      </c>
      <c r="R92" s="201">
        <v>37</v>
      </c>
      <c r="S92" s="201">
        <v>37</v>
      </c>
      <c r="T92" s="81" t="str">
        <f t="shared" si="80"/>
        <v>4311100791</v>
      </c>
      <c r="U92" s="203" t="str">
        <f t="shared" si="81"/>
        <v>43111007911</v>
      </c>
      <c r="V92" s="76">
        <v>1</v>
      </c>
      <c r="W92" s="77" t="str">
        <f t="shared" ca="1" si="82"/>
        <v>2020-01-04</v>
      </c>
      <c r="X92" s="204" t="str">
        <f t="shared" si="83"/>
        <v>2020-02-01</v>
      </c>
      <c r="Y92" s="205">
        <v>30000</v>
      </c>
      <c r="Z92" s="205">
        <f t="shared" si="84"/>
        <v>5000</v>
      </c>
      <c r="AA92" s="76">
        <v>0</v>
      </c>
      <c r="AB92" s="206" t="s">
        <v>89</v>
      </c>
      <c r="AC92" s="205">
        <f t="shared" si="77"/>
        <v>30000</v>
      </c>
      <c r="AD92" s="79">
        <v>0</v>
      </c>
      <c r="AE92" s="81">
        <f t="shared" si="71"/>
        <v>531110087</v>
      </c>
      <c r="AF92" s="207">
        <f t="shared" si="85"/>
        <v>25000</v>
      </c>
      <c r="AG92" s="208"/>
      <c r="AH92" s="91">
        <f t="shared" si="57"/>
        <v>25000</v>
      </c>
      <c r="AI92" s="93">
        <f t="shared" si="86"/>
        <v>30000</v>
      </c>
      <c r="AJ92" s="83" t="str">
        <f t="shared" si="87"/>
        <v>2020-01-31</v>
      </c>
      <c r="AK92" s="209" t="str">
        <f t="shared" si="59"/>
        <v>888531110087</v>
      </c>
      <c r="AL92" s="79" t="str">
        <f t="shared" si="60"/>
        <v>11100000321</v>
      </c>
      <c r="AM92" s="210"/>
      <c r="AN92" s="210"/>
      <c r="AO92" s="79" t="s">
        <v>89</v>
      </c>
      <c r="AP92" s="169" t="s">
        <v>89</v>
      </c>
      <c r="AQ92" s="79"/>
      <c r="AR92" s="79"/>
      <c r="AS92" s="211" t="str">
        <f t="shared" si="88"/>
        <v>888531110087</v>
      </c>
      <c r="AT92" s="209" t="str">
        <f t="shared" si="62"/>
        <v>5531110079</v>
      </c>
      <c r="AU92" s="203" t="str">
        <f t="shared" si="63"/>
        <v>9931110079</v>
      </c>
      <c r="AV92" s="203">
        <f t="shared" si="64"/>
        <v>37</v>
      </c>
      <c r="AW92" s="203" t="str">
        <f t="shared" si="65"/>
        <v>7731110079</v>
      </c>
      <c r="AX92" s="172" t="str">
        <f t="shared" si="66"/>
        <v>77531110087</v>
      </c>
      <c r="AY92" s="203">
        <v>0</v>
      </c>
      <c r="AZ92" s="203">
        <v>0</v>
      </c>
      <c r="BA92" s="77" t="str">
        <f t="shared" si="67"/>
        <v>2020-01-01</v>
      </c>
      <c r="BB92" s="77" t="str">
        <f t="shared" si="68"/>
        <v>2020-01-31</v>
      </c>
      <c r="BC92" s="212" t="s">
        <v>90</v>
      </c>
      <c r="BD92" s="78" t="str">
        <f t="shared" si="89"/>
        <v>a31110079</v>
      </c>
      <c r="BE92" s="209"/>
      <c r="BF92" s="209"/>
      <c r="BG92" s="206"/>
      <c r="BH92" s="174"/>
      <c r="BI92" s="174"/>
      <c r="BJ92" s="174"/>
      <c r="BK92" s="174"/>
      <c r="BL92" s="174"/>
      <c r="BM92" s="174"/>
      <c r="BN92" s="174"/>
      <c r="BO92" s="341"/>
      <c r="BP92" s="329"/>
      <c r="BQ92" s="202"/>
      <c r="BR92" s="214"/>
      <c r="BS92" s="214"/>
      <c r="BU92" s="357" t="str">
        <f t="shared" ca="1" si="69"/>
        <v>insert into x_t_invoice (TMP_ID,ID,DT, CLIENT_ID,EXTERNAL_ID,CONTRACT_ID,TOTAL_SUM,CURRENCY,DISCOUNT_TYPE,COMMISSION_TYPE,TYPE,LOYAL_CLIENTS,NDS,NDS_PCT,PERSON_ID) values (s_x_t_invoice.NEXTVAL, 31110079, date'2020-01-01',21110000032,'Б-31110079-1',1110000032,30000,'RUR',37,37,'y_invoice',0,1,20, 77531110087);insert into x_t_person (TMP_ID,ID) values (s_x_t_person.NEXTVAL, 77531110087);insert into x_t_act_internal(TMP_ID,ID,DT,CLIENT_ID,INVOICE_ID,HIDDEN,AMOUNT,EXTERNAL_ID,PAYMENT_TERM_DT,IS_LOYAL,TYPE) values (s_x_t_act_internal.NEXTVAL, 4311100791,date'2020-01-04',21110000032, 31110079    ,1,  30000  ,'43111007911',date'2020-02-01', 0,'generic');insert into x_t_act_trans(TMP_ID, ACT_ID, CONSUME_ID, AMOUNT, AMOUNT_NDS, AMOUNT_NSP, NETTING, COMMISSION_TYPE) values (s_x_t_act_trans.NEXTVAL, 4311100791,  5531110079, 30000, 5000,  0,null, 37);insert into x_t_consume (TMP_ID, ID, PARENT_ORDER_ID) values (s_x_t_consume.NEXTVAL, 5531110079,  9931110079);insert into x_t_order(TMP_ID, ID, SERVICE_ID, SERVICE_ORDER_ID, CLIENT_ID) values (s_x_t_order.NEXTVAL, 9931110079,  37,  7731110079,  531110087 );insert into x_mv_oebs_receipts_2(TMP_ID, INVOICE_EID, SUM, DT, DOC_DATE, COMISS_DATE, PAYMENT_NUMBER, SOURCE_TYPE) values (s_x_mv_oebs_receipts_2.NEXTVAL, 'Б-31110079-1', 30000, date'2020-01-31',date'2020-01-31', null, '888531110087' ,'PAYCASH');insert into x_yt_ar_direct_domain_stats (ID,IS_GRAY,DOMAIN,IS_BLACKLIST,SERVICE_ID,COST,BILLING_EXPORT_ID,FROM_DT,TILL_DT,SERVICE_ORDER_ID) values(s_x_yt_ar_direct_domain_stats.NEXTVAL, 0, 'a31110079', 0,37,3330000000,7731110079,  date'2020-01-01',to_date('2020-01-31'||' '||'23:59:59','YYYY-MM-DD HH24:MI:SS'),7731110079);</v>
      </c>
    </row>
    <row r="93" spans="1:73" s="195" customFormat="1" ht="15.5" customHeight="1" x14ac:dyDescent="0.35">
      <c r="A93" s="127">
        <v>33</v>
      </c>
      <c r="B93" s="178"/>
      <c r="C93" s="42" t="str">
        <f t="shared" si="42"/>
        <v>1110000033</v>
      </c>
      <c r="D93" s="42" t="str">
        <f t="shared" si="43"/>
        <v>1110000033/20</v>
      </c>
      <c r="E93" s="43" t="str">
        <f t="shared" si="70"/>
        <v>2020-01-01</v>
      </c>
      <c r="F93" s="43" t="str">
        <f t="shared" si="44"/>
        <v>2021-01-01</v>
      </c>
      <c r="G93" s="44" t="str">
        <f t="shared" si="45"/>
        <v>21110000033</v>
      </c>
      <c r="H93" s="45">
        <f t="shared" si="46"/>
        <v>1</v>
      </c>
      <c r="I93" s="179">
        <v>3</v>
      </c>
      <c r="J93" s="180">
        <f t="shared" si="79"/>
        <v>31110080</v>
      </c>
      <c r="K93" s="42" t="str">
        <f t="shared" si="47"/>
        <v>Б-31110080-1</v>
      </c>
      <c r="L93" s="43" t="str">
        <f t="shared" si="48"/>
        <v>2020-01-01</v>
      </c>
      <c r="M93" s="42" t="s">
        <v>87</v>
      </c>
      <c r="N93" s="181">
        <f t="shared" si="74"/>
        <v>30000</v>
      </c>
      <c r="O93" s="42" t="s">
        <v>88</v>
      </c>
      <c r="P93" s="179">
        <v>1</v>
      </c>
      <c r="Q93" s="42">
        <v>20</v>
      </c>
      <c r="R93" s="182">
        <f>S93</f>
        <v>7</v>
      </c>
      <c r="S93" s="182">
        <v>7</v>
      </c>
      <c r="T93" s="52" t="str">
        <f t="shared" si="80"/>
        <v>4311100801</v>
      </c>
      <c r="U93" s="183" t="str">
        <f t="shared" si="81"/>
        <v>43111008011</v>
      </c>
      <c r="V93" s="42">
        <v>1</v>
      </c>
      <c r="W93" s="43" t="str">
        <f t="shared" ca="1" si="82"/>
        <v>2020-01-08</v>
      </c>
      <c r="X93" s="216" t="str">
        <f t="shared" ref="X93:X99" si="90">TEXT(DATE(YEAR($F$2),MONTH($F$2)+1,0),"ГГГГ-ММ-ДД")</f>
        <v>2020-01-31</v>
      </c>
      <c r="Y93" s="185">
        <v>30000</v>
      </c>
      <c r="Z93" s="185">
        <f t="shared" si="84"/>
        <v>5000</v>
      </c>
      <c r="AA93" s="42">
        <v>0</v>
      </c>
      <c r="AB93" s="186" t="s">
        <v>89</v>
      </c>
      <c r="AC93" s="185">
        <f t="shared" si="77"/>
        <v>30000</v>
      </c>
      <c r="AD93" s="45">
        <v>0</v>
      </c>
      <c r="AE93" s="52">
        <f t="shared" si="71"/>
        <v>531110088</v>
      </c>
      <c r="AF93" s="187">
        <f t="shared" si="85"/>
        <v>25000</v>
      </c>
      <c r="AG93" s="188"/>
      <c r="AH93" s="58">
        <f t="shared" si="57"/>
        <v>25000</v>
      </c>
      <c r="AI93" s="60">
        <f t="shared" si="86"/>
        <v>30000</v>
      </c>
      <c r="AJ93" s="49" t="str">
        <f t="shared" si="87"/>
        <v>2020-01-31</v>
      </c>
      <c r="AK93" s="189" t="str">
        <f t="shared" si="59"/>
        <v>888531110088</v>
      </c>
      <c r="AL93" s="45" t="str">
        <f t="shared" si="60"/>
        <v>11100000331</v>
      </c>
      <c r="AM93" s="190"/>
      <c r="AN93" s="190"/>
      <c r="AO93" s="45" t="s">
        <v>89</v>
      </c>
      <c r="AP93" s="145" t="s">
        <v>89</v>
      </c>
      <c r="AQ93" s="45"/>
      <c r="AR93" s="45"/>
      <c r="AS93" s="191" t="str">
        <f t="shared" si="88"/>
        <v>888531110088</v>
      </c>
      <c r="AT93" s="189" t="str">
        <f t="shared" si="62"/>
        <v>5531110080</v>
      </c>
      <c r="AU93" s="183" t="str">
        <f t="shared" si="63"/>
        <v>9931110080</v>
      </c>
      <c r="AV93" s="183">
        <f t="shared" si="64"/>
        <v>7</v>
      </c>
      <c r="AW93" s="183" t="str">
        <f t="shared" si="65"/>
        <v>7731110080</v>
      </c>
      <c r="AX93" s="147" t="str">
        <f t="shared" si="66"/>
        <v>77531110088</v>
      </c>
      <c r="AY93" s="183">
        <v>0</v>
      </c>
      <c r="AZ93" s="183">
        <v>0</v>
      </c>
      <c r="BA93" s="43" t="str">
        <f t="shared" si="67"/>
        <v>2020-01-01</v>
      </c>
      <c r="BB93" s="43" t="str">
        <f t="shared" si="68"/>
        <v>2020-01-31</v>
      </c>
      <c r="BC93" s="192" t="s">
        <v>90</v>
      </c>
      <c r="BD93" s="44" t="str">
        <f t="shared" si="89"/>
        <v>a31110080</v>
      </c>
      <c r="BE93" s="189"/>
      <c r="BF93" s="189"/>
      <c r="BG93" s="186"/>
      <c r="BH93" s="149"/>
      <c r="BI93" s="149"/>
      <c r="BJ93" s="149"/>
      <c r="BK93" s="149"/>
      <c r="BL93" s="149"/>
      <c r="BM93" s="149"/>
      <c r="BN93" s="149"/>
      <c r="BO93" s="340" t="s">
        <v>146</v>
      </c>
      <c r="BP93" s="328">
        <v>7</v>
      </c>
      <c r="BQ93" s="194">
        <f>SUM(AF93:AF97)</f>
        <v>158333.33333333334</v>
      </c>
      <c r="BR93" s="194">
        <f>BQ93*0.06</f>
        <v>9500</v>
      </c>
      <c r="BS93" s="194">
        <f>BR93</f>
        <v>9500</v>
      </c>
      <c r="BU93" s="357" t="str">
        <f t="shared" ca="1" si="69"/>
        <v>insert into x_t_contract2(TMP_ID,ID,EXTERNAL_ID,CLIENT_ID) values(s_x_t_contract2.NEXTVAL, 1110000033, '1110000033/20',21110000033);insert into x_t_contract_collateral(TMP_ID,ID,CONTRACT2_ID,DT,IS_SIGNED) values(s_x_t_contract_collateral.NEXTVAL, 11100000331, 1110000033, date'2020-01-01', date'2020-01-01');insert into x_mv_contract_signed_attr (TMP_ID,CONTRACT_ID,COLLATERAL_ID,CODE,VALUE_DT) values (s_x_mv_contract_signed_attr.NEXTVAL, 1110000033, 11100000331,'FINISH_DT' ,date'2021-01-01');insert into x_mv_contract_signed_attr_hist(TMP_ID,VALUE_NUM,UPDATE_DT,CONTRACT2_ID,CODE,CL_DT,STAMP,DT) values(s_x_mv_contract_signed_attr_hist.NEXTVAL, 1, date'2020-01-01', 1110000033,'FIRM',date'2020-01-01',888531110088,date'2020-01-01');insert into x_mv_contract_signed_attr_hist(TMP_ID,VALUE_NUM,UPDATE_DT,CONTRACT2_ID,CODE,CL_DT,STAMP,DT) values(s_x_mv_contract_signed_attr_hist.NEXTVAL, 1, date'2020-01-01', 1110000033,'WHOLESALE_AGENT_PREMIUM_AWARDS_SCALE_TYPE',date'2020-01-01',888531110088,date'2020-01-01');insert into x_mv_contract_signed_attr_hist(TMP_ID,VALUE_NUM,UPDATE_DT,CONTRACT2_ID,CODE,CL_DT,STAMP,DT) values(s_x_mv_contract_signed_attr_hist.NEXTVAL, 3, date'2020-01-01', 1110000033,'PAYMENT_TYPE',date'2020-01-01',888531110088,date'2020-01-01');insert into x_t_invoice (TMP_ID,ID,DT, CLIENT_ID,EXTERNAL_ID,CONTRACT_ID,TOTAL_SUM,CURRENCY,DISCOUNT_TYPE,COMMISSION_TYPE,TYPE,LOYAL_CLIENTS,NDS,NDS_PCT,PERSON_ID) values (s_x_t_invoice.NEXTVAL, 31110080, date'2020-01-01',21110000033,'Б-31110080-1',1110000033,30000,'RUR',7,7,'y_invoice',0,1,20, 77531110088);insert into x_t_person (TMP_ID,ID) values (s_x_t_person.NEXTVAL, 77531110088);insert into x_t_act_internal(TMP_ID,ID,DT,CLIENT_ID,INVOICE_ID,HIDDEN,AMOUNT,EXTERNAL_ID,PAYMENT_TERM_DT,IS_LOYAL,TYPE) values (s_x_t_act_internal.NEXTVAL, 4311100801,date'2020-01-08',21110000033, 31110080    ,1,  30000  ,'43111008011',date'2020-01-31', 0,'generic');insert into x_t_act_trans(TMP_ID, ACT_ID, CONSUME_ID, AMOUNT, AMOUNT_NDS, AMOUNT_NSP, NETTING, COMMISSION_TYPE) values (s_x_t_act_trans.NEXTVAL, 4311100801,  5531110080, 30000, 5000,  0,null, 7);insert into x_t_consume (TMP_ID, ID, PARENT_ORDER_ID) values (s_x_t_consume.NEXTVAL, 5531110080,  9931110080);insert into x_t_order(TMP_ID, ID, SERVICE_ID, SERVICE_ORDER_ID, CLIENT_ID) values (s_x_t_order.NEXTVAL, 9931110080,  7,  7731110080,  531110088 );insert into x_mv_oebs_receipts_2(TMP_ID, INVOICE_EID, SUM, DT, DOC_DATE, COMISS_DATE, PAYMENT_NUMBER, SOURCE_TYPE) values (s_x_mv_oebs_receipts_2.NEXTVAL, 'Б-31110080-1', 30000, date'2020-01-31',date'2020-01-31', null, '888531110088' ,'PAYCASH');insert into x_yt_ar_direct_domain_stats (ID,IS_GRAY,DOMAIN,IS_BLACKLIST,SERVICE_ID,COST,BILLING_EXPORT_ID,FROM_DT,TILL_DT,SERVICE_ORDER_ID) values(s_x_yt_ar_direct_domain_stats.NEXTVAL, 0, 'a31110080', 0,7,3330000000,7731110080,  date'2020-01-01',to_date('2020-01-31'||' '||'23:59:59','YYYY-MM-DD HH24:MI:SS'),7731110080);</v>
      </c>
    </row>
    <row r="94" spans="1:73" s="195" customFormat="1" x14ac:dyDescent="0.35">
      <c r="A94" s="127">
        <v>33</v>
      </c>
      <c r="B94" s="178"/>
      <c r="C94" s="42" t="str">
        <f t="shared" si="42"/>
        <v>1110000033</v>
      </c>
      <c r="D94" s="42" t="str">
        <f t="shared" si="43"/>
        <v>1110000033/20</v>
      </c>
      <c r="E94" s="43" t="str">
        <f t="shared" si="70"/>
        <v>2020-01-01</v>
      </c>
      <c r="F94" s="43" t="str">
        <f t="shared" si="44"/>
        <v>2021-01-01</v>
      </c>
      <c r="G94" s="44" t="str">
        <f t="shared" si="45"/>
        <v>21110000033</v>
      </c>
      <c r="H94" s="45">
        <f t="shared" si="46"/>
        <v>1</v>
      </c>
      <c r="I94" s="179">
        <v>3</v>
      </c>
      <c r="J94" s="180">
        <f t="shared" si="79"/>
        <v>31110081</v>
      </c>
      <c r="K94" s="42" t="str">
        <f t="shared" si="47"/>
        <v>Б-31110081-1</v>
      </c>
      <c r="L94" s="43" t="str">
        <f t="shared" si="48"/>
        <v>2020-01-01</v>
      </c>
      <c r="M94" s="42" t="s">
        <v>87</v>
      </c>
      <c r="N94" s="181">
        <f t="shared" si="74"/>
        <v>40000</v>
      </c>
      <c r="O94" s="42" t="s">
        <v>88</v>
      </c>
      <c r="P94" s="179">
        <v>1</v>
      </c>
      <c r="Q94" s="42">
        <v>20</v>
      </c>
      <c r="R94" s="182">
        <f>S94</f>
        <v>7</v>
      </c>
      <c r="S94" s="182">
        <v>7</v>
      </c>
      <c r="T94" s="52" t="str">
        <f t="shared" si="80"/>
        <v>4311100811</v>
      </c>
      <c r="U94" s="183" t="str">
        <f t="shared" si="81"/>
        <v>43111008111</v>
      </c>
      <c r="V94" s="42">
        <v>1</v>
      </c>
      <c r="W94" s="43" t="str">
        <f t="shared" ca="1" si="82"/>
        <v>2020-01-06</v>
      </c>
      <c r="X94" s="216" t="str">
        <f t="shared" si="90"/>
        <v>2020-01-31</v>
      </c>
      <c r="Y94" s="185">
        <v>40000</v>
      </c>
      <c r="Z94" s="185">
        <f t="shared" si="84"/>
        <v>6666.6666666666642</v>
      </c>
      <c r="AA94" s="42">
        <v>0</v>
      </c>
      <c r="AB94" s="186" t="s">
        <v>89</v>
      </c>
      <c r="AC94" s="185">
        <f t="shared" si="77"/>
        <v>40000</v>
      </c>
      <c r="AD94" s="45">
        <v>0</v>
      </c>
      <c r="AE94" s="52">
        <f t="shared" si="71"/>
        <v>531110089</v>
      </c>
      <c r="AF94" s="187">
        <f t="shared" si="85"/>
        <v>33333.333333333336</v>
      </c>
      <c r="AG94" s="188"/>
      <c r="AH94" s="58">
        <f t="shared" si="57"/>
        <v>33333.333333333336</v>
      </c>
      <c r="AI94" s="60">
        <f t="shared" si="86"/>
        <v>40000</v>
      </c>
      <c r="AJ94" s="49" t="str">
        <f t="shared" si="87"/>
        <v>2020-01-31</v>
      </c>
      <c r="AK94" s="189" t="str">
        <f t="shared" si="59"/>
        <v>888531110089</v>
      </c>
      <c r="AL94" s="45" t="str">
        <f t="shared" si="60"/>
        <v>11100000331</v>
      </c>
      <c r="AM94" s="190"/>
      <c r="AN94" s="190"/>
      <c r="AO94" s="45" t="s">
        <v>89</v>
      </c>
      <c r="AP94" s="145" t="s">
        <v>89</v>
      </c>
      <c r="AQ94" s="45"/>
      <c r="AR94" s="45"/>
      <c r="AS94" s="191" t="str">
        <f t="shared" si="88"/>
        <v>888531110089</v>
      </c>
      <c r="AT94" s="189" t="str">
        <f t="shared" si="62"/>
        <v>5531110081</v>
      </c>
      <c r="AU94" s="183" t="str">
        <f t="shared" si="63"/>
        <v>9931110081</v>
      </c>
      <c r="AV94" s="183">
        <f t="shared" si="64"/>
        <v>7</v>
      </c>
      <c r="AW94" s="183" t="str">
        <f t="shared" si="65"/>
        <v>7731110081</v>
      </c>
      <c r="AX94" s="147" t="str">
        <f t="shared" si="66"/>
        <v>77531110089</v>
      </c>
      <c r="AY94" s="183">
        <v>0</v>
      </c>
      <c r="AZ94" s="183">
        <v>0</v>
      </c>
      <c r="BA94" s="43" t="str">
        <f t="shared" si="67"/>
        <v>2020-01-01</v>
      </c>
      <c r="BB94" s="43" t="str">
        <f t="shared" si="68"/>
        <v>2020-01-31</v>
      </c>
      <c r="BC94" s="192" t="s">
        <v>90</v>
      </c>
      <c r="BD94" s="44" t="str">
        <f t="shared" si="89"/>
        <v>a31110081</v>
      </c>
      <c r="BE94" s="189"/>
      <c r="BF94" s="189"/>
      <c r="BG94" s="186"/>
      <c r="BH94" s="149"/>
      <c r="BI94" s="149"/>
      <c r="BJ94" s="149"/>
      <c r="BK94" s="149"/>
      <c r="BL94" s="149"/>
      <c r="BM94" s="149"/>
      <c r="BN94" s="149"/>
      <c r="BO94" s="340" t="s">
        <v>147</v>
      </c>
      <c r="BP94" s="328">
        <v>1</v>
      </c>
      <c r="BQ94" s="194">
        <f>AF98</f>
        <v>16666.666666666668</v>
      </c>
      <c r="BR94" s="194">
        <f>BQ94*0.13</f>
        <v>2166.666666666667</v>
      </c>
      <c r="BS94" s="194">
        <f>BR94</f>
        <v>2166.666666666667</v>
      </c>
      <c r="BU94" s="357" t="str">
        <f t="shared" ca="1" si="69"/>
        <v>insert into x_t_invoice (TMP_ID,ID,DT, CLIENT_ID,EXTERNAL_ID,CONTRACT_ID,TOTAL_SUM,CURRENCY,DISCOUNT_TYPE,COMMISSION_TYPE,TYPE,LOYAL_CLIENTS,NDS,NDS_PCT,PERSON_ID) values (s_x_t_invoice.NEXTVAL, 31110081, date'2020-01-01',21110000033,'Б-31110081-1',1110000033,40000,'RUR',7,7,'y_invoice',0,1,20, 77531110089);insert into x_t_person (TMP_ID,ID) values (s_x_t_person.NEXTVAL, 77531110089);insert into x_t_act_internal(TMP_ID,ID,DT,CLIENT_ID,INVOICE_ID,HIDDEN,AMOUNT,EXTERNAL_ID,PAYMENT_TERM_DT,IS_LOYAL,TYPE) values (s_x_t_act_internal.NEXTVAL, 4311100811,date'2020-01-06',21110000033, 31110081    ,1,  40000  ,'43111008111',date'2020-01-31', 0,'generic');insert into x_t_act_trans(TMP_ID, ACT_ID, CONSUME_ID, AMOUNT, AMOUNT_NDS, AMOUNT_NSP, NETTING, COMMISSION_TYPE) values (s_x_t_act_trans.NEXTVAL, 4311100811,  5531110081, 40000, 6666.66666666666,  0,null, 7);insert into x_t_consume (TMP_ID, ID, PARENT_ORDER_ID) values (s_x_t_consume.NEXTVAL, 5531110081,  9931110081);insert into x_t_order(TMP_ID, ID, SERVICE_ID, SERVICE_ORDER_ID, CLIENT_ID) values (s_x_t_order.NEXTVAL, 9931110081,  7,  7731110081,  531110089 );insert into x_mv_oebs_receipts_2(TMP_ID, INVOICE_EID, SUM, DT, DOC_DATE, COMISS_DATE, PAYMENT_NUMBER, SOURCE_TYPE) values (s_x_mv_oebs_receipts_2.NEXTVAL, 'Б-31110081-1', 40000, date'2020-01-31',date'2020-01-31', null, '888531110089' ,'PAYCASH');insert into x_yt_ar_direct_domain_stats (ID,IS_GRAY,DOMAIN,IS_BLACKLIST,SERVICE_ID,COST,BILLING_EXPORT_ID,FROM_DT,TILL_DT,SERVICE_ORDER_ID) values(s_x_yt_ar_direct_domain_stats.NEXTVAL, 0, 'a31110081', 0,7,3330000000,7731110081,  date'2020-01-01',to_date('2020-01-31'||' '||'23:59:59','YYYY-MM-DD HH24:MI:SS'),7731110081);</v>
      </c>
    </row>
    <row r="95" spans="1:73" s="195" customFormat="1" ht="15" thickBot="1" x14ac:dyDescent="0.4">
      <c r="A95" s="127">
        <v>33</v>
      </c>
      <c r="B95" s="178"/>
      <c r="C95" s="42" t="str">
        <f t="shared" si="42"/>
        <v>1110000033</v>
      </c>
      <c r="D95" s="42" t="str">
        <f t="shared" si="43"/>
        <v>1110000033/20</v>
      </c>
      <c r="E95" s="43" t="str">
        <f t="shared" si="70"/>
        <v>2020-01-01</v>
      </c>
      <c r="F95" s="43" t="str">
        <f t="shared" si="44"/>
        <v>2021-01-01</v>
      </c>
      <c r="G95" s="44" t="str">
        <f t="shared" si="45"/>
        <v>21110000033</v>
      </c>
      <c r="H95" s="45">
        <f t="shared" si="46"/>
        <v>1</v>
      </c>
      <c r="I95" s="179">
        <v>3</v>
      </c>
      <c r="J95" s="180">
        <f t="shared" si="79"/>
        <v>31110082</v>
      </c>
      <c r="K95" s="42" t="str">
        <f t="shared" si="47"/>
        <v>Б-31110082-1</v>
      </c>
      <c r="L95" s="43" t="str">
        <f t="shared" si="48"/>
        <v>2020-01-01</v>
      </c>
      <c r="M95" s="42" t="s">
        <v>87</v>
      </c>
      <c r="N95" s="181">
        <f t="shared" si="74"/>
        <v>40000</v>
      </c>
      <c r="O95" s="42" t="s">
        <v>88</v>
      </c>
      <c r="P95" s="179">
        <v>1</v>
      </c>
      <c r="Q95" s="42">
        <v>20</v>
      </c>
      <c r="R95" s="182">
        <f>S95</f>
        <v>7</v>
      </c>
      <c r="S95" s="182">
        <v>7</v>
      </c>
      <c r="T95" s="52" t="str">
        <f t="shared" si="80"/>
        <v>4311100821</v>
      </c>
      <c r="U95" s="183" t="str">
        <f t="shared" si="81"/>
        <v>43111008211</v>
      </c>
      <c r="V95" s="42">
        <v>1</v>
      </c>
      <c r="W95" s="43" t="str">
        <f t="shared" ca="1" si="82"/>
        <v>2020-01-07</v>
      </c>
      <c r="X95" s="216" t="str">
        <f t="shared" si="90"/>
        <v>2020-01-31</v>
      </c>
      <c r="Y95" s="185">
        <v>40000</v>
      </c>
      <c r="Z95" s="185">
        <f t="shared" si="84"/>
        <v>6666.6666666666642</v>
      </c>
      <c r="AA95" s="42">
        <v>0</v>
      </c>
      <c r="AB95" s="186" t="s">
        <v>89</v>
      </c>
      <c r="AC95" s="185">
        <f t="shared" si="77"/>
        <v>40000</v>
      </c>
      <c r="AD95" s="45">
        <v>0</v>
      </c>
      <c r="AE95" s="52">
        <f t="shared" si="71"/>
        <v>531110090</v>
      </c>
      <c r="AF95" s="187">
        <f t="shared" si="85"/>
        <v>33333.333333333336</v>
      </c>
      <c r="AG95" s="188"/>
      <c r="AH95" s="58">
        <f t="shared" si="57"/>
        <v>33333.333333333336</v>
      </c>
      <c r="AI95" s="60">
        <f t="shared" si="86"/>
        <v>40000</v>
      </c>
      <c r="AJ95" s="49" t="str">
        <f t="shared" si="87"/>
        <v>2020-01-31</v>
      </c>
      <c r="AK95" s="189" t="str">
        <f t="shared" si="59"/>
        <v>888531110090</v>
      </c>
      <c r="AL95" s="45" t="str">
        <f t="shared" si="60"/>
        <v>11100000331</v>
      </c>
      <c r="AM95" s="190"/>
      <c r="AN95" s="190"/>
      <c r="AO95" s="45" t="s">
        <v>89</v>
      </c>
      <c r="AP95" s="145" t="s">
        <v>89</v>
      </c>
      <c r="AQ95" s="45"/>
      <c r="AR95" s="45"/>
      <c r="AS95" s="191" t="str">
        <f t="shared" si="88"/>
        <v>888531110090</v>
      </c>
      <c r="AT95" s="189" t="str">
        <f t="shared" si="62"/>
        <v>5531110082</v>
      </c>
      <c r="AU95" s="183" t="str">
        <f t="shared" si="63"/>
        <v>9931110082</v>
      </c>
      <c r="AV95" s="183">
        <f t="shared" si="64"/>
        <v>7</v>
      </c>
      <c r="AW95" s="183" t="str">
        <f t="shared" si="65"/>
        <v>7731110082</v>
      </c>
      <c r="AX95" s="147" t="str">
        <f t="shared" si="66"/>
        <v>77531110090</v>
      </c>
      <c r="AY95" s="183">
        <v>0</v>
      </c>
      <c r="AZ95" s="183">
        <v>0</v>
      </c>
      <c r="BA95" s="43" t="str">
        <f t="shared" si="67"/>
        <v>2020-01-01</v>
      </c>
      <c r="BB95" s="43" t="str">
        <f t="shared" si="68"/>
        <v>2020-01-31</v>
      </c>
      <c r="BC95" s="192" t="s">
        <v>90</v>
      </c>
      <c r="BD95" s="44" t="str">
        <f t="shared" si="89"/>
        <v>a31110082</v>
      </c>
      <c r="BE95" s="189"/>
      <c r="BF95" s="189"/>
      <c r="BG95" s="186"/>
      <c r="BH95" s="174"/>
      <c r="BI95" s="174"/>
      <c r="BJ95" s="174"/>
      <c r="BK95" s="174"/>
      <c r="BL95" s="149"/>
      <c r="BM95" s="149"/>
      <c r="BN95" s="149"/>
      <c r="BO95" s="342"/>
      <c r="BP95" s="328">
        <v>37</v>
      </c>
      <c r="BQ95" s="194">
        <f>AF99</f>
        <v>25000</v>
      </c>
      <c r="BR95" s="194">
        <f>BQ95*0.11</f>
        <v>2750</v>
      </c>
      <c r="BS95" s="194">
        <f>BR95</f>
        <v>2750</v>
      </c>
      <c r="BU95" s="357" t="str">
        <f t="shared" ca="1" si="69"/>
        <v>insert into x_t_invoice (TMP_ID,ID,DT, CLIENT_ID,EXTERNAL_ID,CONTRACT_ID,TOTAL_SUM,CURRENCY,DISCOUNT_TYPE,COMMISSION_TYPE,TYPE,LOYAL_CLIENTS,NDS,NDS_PCT,PERSON_ID) values (s_x_t_invoice.NEXTVAL, 31110082, date'2020-01-01',21110000033,'Б-31110082-1',1110000033,40000,'RUR',7,7,'y_invoice',0,1,20, 77531110090);insert into x_t_person (TMP_ID,ID) values (s_x_t_person.NEXTVAL, 77531110090);insert into x_t_act_internal(TMP_ID,ID,DT,CLIENT_ID,INVOICE_ID,HIDDEN,AMOUNT,EXTERNAL_ID,PAYMENT_TERM_DT,IS_LOYAL,TYPE) values (s_x_t_act_internal.NEXTVAL, 4311100821,date'2020-01-07',21110000033, 31110082    ,1,  40000  ,'43111008211',date'2020-01-31', 0,'generic');insert into x_t_act_trans(TMP_ID, ACT_ID, CONSUME_ID, AMOUNT, AMOUNT_NDS, AMOUNT_NSP, NETTING, COMMISSION_TYPE) values (s_x_t_act_trans.NEXTVAL, 4311100821,  5531110082, 40000, 6666.66666666666,  0,null, 7);insert into x_t_consume (TMP_ID, ID, PARENT_ORDER_ID) values (s_x_t_consume.NEXTVAL, 5531110082,  9931110082);insert into x_t_order(TMP_ID, ID, SERVICE_ID, SERVICE_ORDER_ID, CLIENT_ID) values (s_x_t_order.NEXTVAL, 9931110082,  7,  7731110082,  531110090 );insert into x_mv_oebs_receipts_2(TMP_ID, INVOICE_EID, SUM, DT, DOC_DATE, COMISS_DATE, PAYMENT_NUMBER, SOURCE_TYPE) values (s_x_mv_oebs_receipts_2.NEXTVAL, 'Б-31110082-1', 40000, date'2020-01-31',date'2020-01-31', null, '888531110090' ,'PAYCASH');insert into x_yt_ar_direct_domain_stats (ID,IS_GRAY,DOMAIN,IS_BLACKLIST,SERVICE_ID,COST,BILLING_EXPORT_ID,FROM_DT,TILL_DT,SERVICE_ORDER_ID) values(s_x_yt_ar_direct_domain_stats.NEXTVAL, 0, 'a31110082', 0,7,3330000000,7731110082,  date'2020-01-01',to_date('2020-01-31'||' '||'23:59:59','YYYY-MM-DD HH24:MI:SS'),7731110082);</v>
      </c>
    </row>
    <row r="96" spans="1:73" s="195" customFormat="1" x14ac:dyDescent="0.35">
      <c r="A96" s="127">
        <v>33</v>
      </c>
      <c r="B96" s="178"/>
      <c r="C96" s="42" t="str">
        <f t="shared" si="42"/>
        <v>1110000033</v>
      </c>
      <c r="D96" s="42" t="str">
        <f t="shared" si="43"/>
        <v>1110000033/20</v>
      </c>
      <c r="E96" s="43" t="str">
        <f t="shared" si="70"/>
        <v>2020-01-01</v>
      </c>
      <c r="F96" s="43" t="str">
        <f t="shared" si="44"/>
        <v>2021-01-01</v>
      </c>
      <c r="G96" s="44" t="str">
        <f t="shared" si="45"/>
        <v>21110000033</v>
      </c>
      <c r="H96" s="45">
        <f t="shared" si="46"/>
        <v>1</v>
      </c>
      <c r="I96" s="179">
        <v>3</v>
      </c>
      <c r="J96" s="180">
        <f t="shared" si="79"/>
        <v>31110083</v>
      </c>
      <c r="K96" s="42" t="str">
        <f t="shared" si="47"/>
        <v>Б-31110083-1</v>
      </c>
      <c r="L96" s="43" t="str">
        <f t="shared" si="48"/>
        <v>2020-01-01</v>
      </c>
      <c r="M96" s="42" t="s">
        <v>87</v>
      </c>
      <c r="N96" s="181">
        <f t="shared" si="74"/>
        <v>40000</v>
      </c>
      <c r="O96" s="42" t="s">
        <v>88</v>
      </c>
      <c r="P96" s="179">
        <v>1</v>
      </c>
      <c r="Q96" s="42">
        <v>20</v>
      </c>
      <c r="R96" s="182">
        <f>S96</f>
        <v>7</v>
      </c>
      <c r="S96" s="182">
        <v>7</v>
      </c>
      <c r="T96" s="52" t="str">
        <f t="shared" si="80"/>
        <v>4311100831</v>
      </c>
      <c r="U96" s="183" t="str">
        <f t="shared" si="81"/>
        <v>43111008311</v>
      </c>
      <c r="V96" s="42">
        <v>1</v>
      </c>
      <c r="W96" s="43" t="str">
        <f t="shared" ca="1" si="82"/>
        <v>2020-01-04</v>
      </c>
      <c r="X96" s="216" t="str">
        <f t="shared" si="90"/>
        <v>2020-01-31</v>
      </c>
      <c r="Y96" s="185">
        <v>40000</v>
      </c>
      <c r="Z96" s="185">
        <f t="shared" si="84"/>
        <v>6666.6666666666642</v>
      </c>
      <c r="AA96" s="42">
        <v>0</v>
      </c>
      <c r="AB96" s="186" t="s">
        <v>89</v>
      </c>
      <c r="AC96" s="185">
        <f t="shared" si="77"/>
        <v>40000</v>
      </c>
      <c r="AD96" s="45">
        <v>0</v>
      </c>
      <c r="AE96" s="52">
        <f t="shared" si="71"/>
        <v>531110091</v>
      </c>
      <c r="AF96" s="187">
        <f t="shared" si="85"/>
        <v>33333.333333333336</v>
      </c>
      <c r="AG96" s="188"/>
      <c r="AH96" s="58">
        <f t="shared" si="57"/>
        <v>33333.333333333336</v>
      </c>
      <c r="AI96" s="60">
        <f t="shared" si="86"/>
        <v>40000</v>
      </c>
      <c r="AJ96" s="49" t="str">
        <f t="shared" si="87"/>
        <v>2020-01-31</v>
      </c>
      <c r="AK96" s="189" t="str">
        <f t="shared" si="59"/>
        <v>888531110091</v>
      </c>
      <c r="AL96" s="45" t="str">
        <f t="shared" si="60"/>
        <v>11100000331</v>
      </c>
      <c r="AM96" s="190"/>
      <c r="AN96" s="190"/>
      <c r="AO96" s="45" t="s">
        <v>89</v>
      </c>
      <c r="AP96" s="145" t="s">
        <v>89</v>
      </c>
      <c r="AQ96" s="45"/>
      <c r="AR96" s="45"/>
      <c r="AS96" s="191" t="str">
        <f t="shared" si="88"/>
        <v>888531110091</v>
      </c>
      <c r="AT96" s="189" t="str">
        <f t="shared" si="62"/>
        <v>5531110083</v>
      </c>
      <c r="AU96" s="183" t="str">
        <f t="shared" si="63"/>
        <v>9931110083</v>
      </c>
      <c r="AV96" s="183">
        <f t="shared" si="64"/>
        <v>7</v>
      </c>
      <c r="AW96" s="183" t="str">
        <f t="shared" si="65"/>
        <v>7731110083</v>
      </c>
      <c r="AX96" s="147" t="str">
        <f t="shared" si="66"/>
        <v>77531110091</v>
      </c>
      <c r="AY96" s="183">
        <v>0</v>
      </c>
      <c r="AZ96" s="183">
        <v>0</v>
      </c>
      <c r="BA96" s="43" t="str">
        <f t="shared" si="67"/>
        <v>2020-01-01</v>
      </c>
      <c r="BB96" s="43" t="str">
        <f t="shared" si="68"/>
        <v>2020-01-31</v>
      </c>
      <c r="BC96" s="192" t="s">
        <v>90</v>
      </c>
      <c r="BD96" s="44" t="str">
        <f t="shared" si="89"/>
        <v>a31110083</v>
      </c>
      <c r="BE96" s="189"/>
      <c r="BF96" s="189"/>
      <c r="BG96" s="186"/>
      <c r="BH96" s="149"/>
      <c r="BI96" s="149"/>
      <c r="BJ96" s="149"/>
      <c r="BK96" s="149"/>
      <c r="BL96" s="149"/>
      <c r="BM96" s="149"/>
      <c r="BN96" s="149"/>
      <c r="BO96" s="343"/>
      <c r="BP96" s="330"/>
      <c r="BQ96" s="196"/>
      <c r="BR96" s="196"/>
      <c r="BS96" s="196"/>
      <c r="BT96" s="197"/>
      <c r="BU96" s="357" t="str">
        <f t="shared" ca="1" si="69"/>
        <v>insert into x_t_invoice (TMP_ID,ID,DT, CLIENT_ID,EXTERNAL_ID,CONTRACT_ID,TOTAL_SUM,CURRENCY,DISCOUNT_TYPE,COMMISSION_TYPE,TYPE,LOYAL_CLIENTS,NDS,NDS_PCT,PERSON_ID) values (s_x_t_invoice.NEXTVAL, 31110083, date'2020-01-01',21110000033,'Б-31110083-1',1110000033,40000,'RUR',7,7,'y_invoice',0,1,20, 77531110091);insert into x_t_person (TMP_ID,ID) values (s_x_t_person.NEXTVAL, 77531110091);insert into x_t_act_internal(TMP_ID,ID,DT,CLIENT_ID,INVOICE_ID,HIDDEN,AMOUNT,EXTERNAL_ID,PAYMENT_TERM_DT,IS_LOYAL,TYPE) values (s_x_t_act_internal.NEXTVAL, 4311100831,date'2020-01-04',21110000033, 31110083    ,1,  40000  ,'43111008311',date'2020-01-31', 0,'generic');insert into x_t_act_trans(TMP_ID, ACT_ID, CONSUME_ID, AMOUNT, AMOUNT_NDS, AMOUNT_NSP, NETTING, COMMISSION_TYPE) values (s_x_t_act_trans.NEXTVAL, 4311100831,  5531110083, 40000, 6666.66666666666,  0,null, 7);insert into x_t_consume (TMP_ID, ID, PARENT_ORDER_ID) values (s_x_t_consume.NEXTVAL, 5531110083,  9931110083);insert into x_t_order(TMP_ID, ID, SERVICE_ID, SERVICE_ORDER_ID, CLIENT_ID) values (s_x_t_order.NEXTVAL, 9931110083,  7,  7731110083,  531110091 );insert into x_mv_oebs_receipts_2(TMP_ID, INVOICE_EID, SUM, DT, DOC_DATE, COMISS_DATE, PAYMENT_NUMBER, SOURCE_TYPE) values (s_x_mv_oebs_receipts_2.NEXTVAL, 'Б-31110083-1', 40000, date'2020-01-31',date'2020-01-31', null, '888531110091' ,'PAYCASH');insert into x_yt_ar_direct_domain_stats (ID,IS_GRAY,DOMAIN,IS_BLACKLIST,SERVICE_ID,COST,BILLING_EXPORT_ID,FROM_DT,TILL_DT,SERVICE_ORDER_ID) values(s_x_yt_ar_direct_domain_stats.NEXTVAL, 0, 'a31110083', 0,7,3330000000,7731110083,  date'2020-01-01',to_date('2020-01-31'||' '||'23:59:59','YYYY-MM-DD HH24:MI:SS'),7731110083);</v>
      </c>
    </row>
    <row r="97" spans="1:73" s="195" customFormat="1" x14ac:dyDescent="0.35">
      <c r="A97" s="127">
        <v>33</v>
      </c>
      <c r="B97" s="178"/>
      <c r="C97" s="42" t="str">
        <f t="shared" si="42"/>
        <v>1110000033</v>
      </c>
      <c r="D97" s="42" t="str">
        <f t="shared" si="43"/>
        <v>1110000033/20</v>
      </c>
      <c r="E97" s="43" t="str">
        <f t="shared" si="70"/>
        <v>2020-01-01</v>
      </c>
      <c r="F97" s="43" t="str">
        <f t="shared" si="44"/>
        <v>2021-01-01</v>
      </c>
      <c r="G97" s="44" t="str">
        <f t="shared" si="45"/>
        <v>21110000033</v>
      </c>
      <c r="H97" s="45">
        <f t="shared" si="46"/>
        <v>1</v>
      </c>
      <c r="I97" s="179">
        <v>3</v>
      </c>
      <c r="J97" s="180">
        <f t="shared" si="79"/>
        <v>31110084</v>
      </c>
      <c r="K97" s="42" t="str">
        <f t="shared" si="47"/>
        <v>Б-31110084-1</v>
      </c>
      <c r="L97" s="43" t="str">
        <f t="shared" si="48"/>
        <v>2020-01-01</v>
      </c>
      <c r="M97" s="42" t="s">
        <v>87</v>
      </c>
      <c r="N97" s="181">
        <f t="shared" si="74"/>
        <v>40000</v>
      </c>
      <c r="O97" s="42" t="s">
        <v>88</v>
      </c>
      <c r="P97" s="179">
        <v>1</v>
      </c>
      <c r="Q97" s="42">
        <v>20</v>
      </c>
      <c r="R97" s="182">
        <f>S97</f>
        <v>7</v>
      </c>
      <c r="S97" s="182">
        <v>7</v>
      </c>
      <c r="T97" s="52" t="str">
        <f t="shared" si="80"/>
        <v>4311100841</v>
      </c>
      <c r="U97" s="183" t="str">
        <f t="shared" si="81"/>
        <v>43111008411</v>
      </c>
      <c r="V97" s="42">
        <v>1</v>
      </c>
      <c r="W97" s="43" t="str">
        <f t="shared" ca="1" si="82"/>
        <v>2020-01-07</v>
      </c>
      <c r="X97" s="216" t="str">
        <f t="shared" si="90"/>
        <v>2020-01-31</v>
      </c>
      <c r="Y97" s="185">
        <v>40000</v>
      </c>
      <c r="Z97" s="185">
        <f t="shared" si="84"/>
        <v>6666.6666666666642</v>
      </c>
      <c r="AA97" s="42">
        <v>0</v>
      </c>
      <c r="AB97" s="186" t="s">
        <v>89</v>
      </c>
      <c r="AC97" s="185">
        <f t="shared" si="77"/>
        <v>40000</v>
      </c>
      <c r="AD97" s="45">
        <v>0</v>
      </c>
      <c r="AE97" s="52">
        <f t="shared" si="71"/>
        <v>531110092</v>
      </c>
      <c r="AF97" s="187">
        <f t="shared" si="85"/>
        <v>33333.333333333336</v>
      </c>
      <c r="AG97" s="188"/>
      <c r="AH97" s="58">
        <f t="shared" si="57"/>
        <v>33333.333333333336</v>
      </c>
      <c r="AI97" s="60">
        <f t="shared" si="86"/>
        <v>40000</v>
      </c>
      <c r="AJ97" s="49" t="str">
        <f t="shared" si="87"/>
        <v>2020-01-31</v>
      </c>
      <c r="AK97" s="189" t="str">
        <f t="shared" si="59"/>
        <v>888531110092</v>
      </c>
      <c r="AL97" s="45" t="str">
        <f t="shared" si="60"/>
        <v>11100000331</v>
      </c>
      <c r="AM97" s="190"/>
      <c r="AN97" s="190"/>
      <c r="AO97" s="45" t="s">
        <v>89</v>
      </c>
      <c r="AP97" s="145" t="s">
        <v>89</v>
      </c>
      <c r="AQ97" s="45"/>
      <c r="AR97" s="45"/>
      <c r="AS97" s="191" t="str">
        <f t="shared" si="88"/>
        <v>888531110092</v>
      </c>
      <c r="AT97" s="189" t="str">
        <f t="shared" si="62"/>
        <v>5531110084</v>
      </c>
      <c r="AU97" s="183" t="str">
        <f t="shared" si="63"/>
        <v>9931110084</v>
      </c>
      <c r="AV97" s="183">
        <f t="shared" si="64"/>
        <v>7</v>
      </c>
      <c r="AW97" s="183" t="str">
        <f t="shared" si="65"/>
        <v>7731110084</v>
      </c>
      <c r="AX97" s="147" t="str">
        <f t="shared" si="66"/>
        <v>77531110092</v>
      </c>
      <c r="AY97" s="183">
        <v>0</v>
      </c>
      <c r="AZ97" s="183">
        <v>0</v>
      </c>
      <c r="BA97" s="43" t="str">
        <f t="shared" si="67"/>
        <v>2020-01-01</v>
      </c>
      <c r="BB97" s="43" t="str">
        <f t="shared" si="68"/>
        <v>2020-01-31</v>
      </c>
      <c r="BC97" s="192" t="s">
        <v>90</v>
      </c>
      <c r="BD97" s="44" t="str">
        <f t="shared" si="89"/>
        <v>a31110084</v>
      </c>
      <c r="BE97" s="189"/>
      <c r="BF97" s="189"/>
      <c r="BG97" s="186"/>
      <c r="BH97" s="149"/>
      <c r="BI97" s="149"/>
      <c r="BJ97" s="149"/>
      <c r="BK97" s="149"/>
      <c r="BL97" s="149"/>
      <c r="BM97" s="149"/>
      <c r="BN97" s="149"/>
      <c r="BO97" s="345">
        <f>SUM(AF93:AF99)</f>
        <v>200000</v>
      </c>
      <c r="BP97" s="328"/>
      <c r="BQ97" s="194"/>
      <c r="BR97" s="194"/>
      <c r="BS97" s="194"/>
      <c r="BT97" s="197"/>
      <c r="BU97" s="357" t="str">
        <f t="shared" ca="1" si="69"/>
        <v>insert into x_t_invoice (TMP_ID,ID,DT, CLIENT_ID,EXTERNAL_ID,CONTRACT_ID,TOTAL_SUM,CURRENCY,DISCOUNT_TYPE,COMMISSION_TYPE,TYPE,LOYAL_CLIENTS,NDS,NDS_PCT,PERSON_ID) values (s_x_t_invoice.NEXTVAL, 31110084, date'2020-01-01',21110000033,'Б-31110084-1',1110000033,40000,'RUR',7,7,'y_invoice',0,1,20, 77531110092);insert into x_t_person (TMP_ID,ID) values (s_x_t_person.NEXTVAL, 77531110092);insert into x_t_act_internal(TMP_ID,ID,DT,CLIENT_ID,INVOICE_ID,HIDDEN,AMOUNT,EXTERNAL_ID,PAYMENT_TERM_DT,IS_LOYAL,TYPE) values (s_x_t_act_internal.NEXTVAL, 4311100841,date'2020-01-07',21110000033, 31110084    ,1,  40000  ,'43111008411',date'2020-01-31', 0,'generic');insert into x_t_act_trans(TMP_ID, ACT_ID, CONSUME_ID, AMOUNT, AMOUNT_NDS, AMOUNT_NSP, NETTING, COMMISSION_TYPE) values (s_x_t_act_trans.NEXTVAL, 4311100841,  5531110084, 40000, 6666.66666666666,  0,null, 7);insert into x_t_consume (TMP_ID, ID, PARENT_ORDER_ID) values (s_x_t_consume.NEXTVAL, 5531110084,  9931110084);insert into x_t_order(TMP_ID, ID, SERVICE_ID, SERVICE_ORDER_ID, CLIENT_ID) values (s_x_t_order.NEXTVAL, 9931110084,  7,  7731110084,  531110092 );insert into x_mv_oebs_receipts_2(TMP_ID, INVOICE_EID, SUM, DT, DOC_DATE, COMISS_DATE, PAYMENT_NUMBER, SOURCE_TYPE) values (s_x_mv_oebs_receipts_2.NEXTVAL, 'Б-31110084-1', 40000, date'2020-01-31',date'2020-01-31', null, '888531110092' ,'PAYCASH');insert into x_yt_ar_direct_domain_stats (ID,IS_GRAY,DOMAIN,IS_BLACKLIST,SERVICE_ID,COST,BILLING_EXPORT_ID,FROM_DT,TILL_DT,SERVICE_ORDER_ID) values(s_x_yt_ar_direct_domain_stats.NEXTVAL, 0, 'a31110084', 0,7,3330000000,7731110084,  date'2020-01-01',to_date('2020-01-31'||' '||'23:59:59','YYYY-MM-DD HH24:MI:SS'),7731110084);</v>
      </c>
    </row>
    <row r="98" spans="1:73" s="195" customFormat="1" x14ac:dyDescent="0.35">
      <c r="A98" s="127">
        <v>33</v>
      </c>
      <c r="B98" s="178"/>
      <c r="C98" s="42" t="str">
        <f t="shared" si="42"/>
        <v>1110000033</v>
      </c>
      <c r="D98" s="42" t="str">
        <f t="shared" si="43"/>
        <v>1110000033/20</v>
      </c>
      <c r="E98" s="43" t="str">
        <f t="shared" si="70"/>
        <v>2020-01-01</v>
      </c>
      <c r="F98" s="43" t="str">
        <f t="shared" si="44"/>
        <v>2021-01-01</v>
      </c>
      <c r="G98" s="44" t="str">
        <f t="shared" si="45"/>
        <v>21110000033</v>
      </c>
      <c r="H98" s="45">
        <f t="shared" si="46"/>
        <v>1</v>
      </c>
      <c r="I98" s="179">
        <v>3</v>
      </c>
      <c r="J98" s="180">
        <f t="shared" si="79"/>
        <v>31110085</v>
      </c>
      <c r="K98" s="42" t="str">
        <f t="shared" si="47"/>
        <v>Б-31110085-1</v>
      </c>
      <c r="L98" s="43" t="str">
        <f t="shared" si="48"/>
        <v>2020-01-01</v>
      </c>
      <c r="M98" s="42" t="s">
        <v>87</v>
      </c>
      <c r="N98" s="181">
        <f t="shared" si="74"/>
        <v>20000</v>
      </c>
      <c r="O98" s="42" t="s">
        <v>88</v>
      </c>
      <c r="P98" s="179">
        <v>1</v>
      </c>
      <c r="Q98" s="42">
        <v>20</v>
      </c>
      <c r="R98" s="198">
        <v>1</v>
      </c>
      <c r="S98" s="198">
        <v>1</v>
      </c>
      <c r="T98" s="52" t="str">
        <f t="shared" si="80"/>
        <v>4311100851</v>
      </c>
      <c r="U98" s="183" t="str">
        <f t="shared" si="81"/>
        <v>43111008511</v>
      </c>
      <c r="V98" s="42">
        <v>1</v>
      </c>
      <c r="W98" s="43" t="str">
        <f t="shared" ca="1" si="82"/>
        <v>2020-01-03</v>
      </c>
      <c r="X98" s="216" t="str">
        <f t="shared" si="90"/>
        <v>2020-01-31</v>
      </c>
      <c r="Y98" s="185">
        <v>20000</v>
      </c>
      <c r="Z98" s="185">
        <f t="shared" si="84"/>
        <v>3333.3333333333321</v>
      </c>
      <c r="AA98" s="42">
        <v>0</v>
      </c>
      <c r="AB98" s="186" t="s">
        <v>89</v>
      </c>
      <c r="AC98" s="185">
        <f t="shared" si="77"/>
        <v>20000</v>
      </c>
      <c r="AD98" s="45">
        <v>0</v>
      </c>
      <c r="AE98" s="52">
        <f t="shared" si="71"/>
        <v>531110093</v>
      </c>
      <c r="AF98" s="187">
        <f t="shared" si="85"/>
        <v>16666.666666666668</v>
      </c>
      <c r="AG98" s="188"/>
      <c r="AH98" s="58">
        <f t="shared" si="57"/>
        <v>16666.666666666668</v>
      </c>
      <c r="AI98" s="60">
        <f t="shared" si="86"/>
        <v>20000</v>
      </c>
      <c r="AJ98" s="49" t="str">
        <f t="shared" si="87"/>
        <v>2020-01-31</v>
      </c>
      <c r="AK98" s="189" t="str">
        <f t="shared" si="59"/>
        <v>888531110093</v>
      </c>
      <c r="AL98" s="45" t="str">
        <f t="shared" si="60"/>
        <v>11100000331</v>
      </c>
      <c r="AM98" s="190"/>
      <c r="AN98" s="190"/>
      <c r="AO98" s="45" t="s">
        <v>89</v>
      </c>
      <c r="AP98" s="145" t="s">
        <v>89</v>
      </c>
      <c r="AQ98" s="45"/>
      <c r="AR98" s="45"/>
      <c r="AS98" s="191" t="str">
        <f t="shared" si="88"/>
        <v>888531110093</v>
      </c>
      <c r="AT98" s="189" t="str">
        <f t="shared" si="62"/>
        <v>5531110085</v>
      </c>
      <c r="AU98" s="183" t="str">
        <f t="shared" si="63"/>
        <v>9931110085</v>
      </c>
      <c r="AV98" s="183">
        <f t="shared" si="64"/>
        <v>1</v>
      </c>
      <c r="AW98" s="183" t="str">
        <f t="shared" si="65"/>
        <v>7731110085</v>
      </c>
      <c r="AX98" s="147" t="str">
        <f t="shared" si="66"/>
        <v>77531110093</v>
      </c>
      <c r="AY98" s="183">
        <v>0</v>
      </c>
      <c r="AZ98" s="183">
        <v>0</v>
      </c>
      <c r="BA98" s="43" t="str">
        <f t="shared" si="67"/>
        <v>2020-01-01</v>
      </c>
      <c r="BB98" s="43" t="str">
        <f t="shared" si="68"/>
        <v>2020-01-31</v>
      </c>
      <c r="BC98" s="192" t="s">
        <v>90</v>
      </c>
      <c r="BD98" s="44" t="str">
        <f t="shared" si="89"/>
        <v>a31110085</v>
      </c>
      <c r="BE98" s="189"/>
      <c r="BF98" s="189"/>
      <c r="BG98" s="186"/>
      <c r="BH98" s="149"/>
      <c r="BI98" s="149"/>
      <c r="BJ98" s="149"/>
      <c r="BK98" s="149"/>
      <c r="BL98" s="149"/>
      <c r="BM98" s="149"/>
      <c r="BN98" s="149"/>
      <c r="BO98" s="342"/>
      <c r="BP98" s="328"/>
      <c r="BQ98" s="194"/>
      <c r="BR98" s="194"/>
      <c r="BS98" s="194"/>
      <c r="BU98" s="357" t="str">
        <f t="shared" ca="1" si="69"/>
        <v>insert into x_t_invoice (TMP_ID,ID,DT, CLIENT_ID,EXTERNAL_ID,CONTRACT_ID,TOTAL_SUM,CURRENCY,DISCOUNT_TYPE,COMMISSION_TYPE,TYPE,LOYAL_CLIENTS,NDS,NDS_PCT,PERSON_ID) values (s_x_t_invoice.NEXTVAL, 31110085, date'2020-01-01',21110000033,'Б-31110085-1',1110000033,20000,'RUR',1,1,'y_invoice',0,1,20, 77531110093);insert into x_t_person (TMP_ID,ID) values (s_x_t_person.NEXTVAL, 77531110093);insert into x_t_act_internal(TMP_ID,ID,DT,CLIENT_ID,INVOICE_ID,HIDDEN,AMOUNT,EXTERNAL_ID,PAYMENT_TERM_DT,IS_LOYAL,TYPE) values (s_x_t_act_internal.NEXTVAL, 4311100851,date'2020-01-03',21110000033, 31110085    ,1,  20000  ,'43111008511',date'2020-01-31', 0,'generic');insert into x_t_act_trans(TMP_ID, ACT_ID, CONSUME_ID, AMOUNT, AMOUNT_NDS, AMOUNT_NSP, NETTING, COMMISSION_TYPE) values (s_x_t_act_trans.NEXTVAL, 4311100851,  5531110085, 20000, 3333.33333333333,  0,null, 1);insert into x_t_consume (TMP_ID, ID, PARENT_ORDER_ID) values (s_x_t_consume.NEXTVAL, 5531110085,  9931110085);insert into x_t_order(TMP_ID, ID, SERVICE_ID, SERVICE_ORDER_ID, CLIENT_ID) values (s_x_t_order.NEXTVAL, 9931110085,  1,  7731110085,  531110093 );insert into x_mv_oebs_receipts_2(TMP_ID, INVOICE_EID, SUM, DT, DOC_DATE, COMISS_DATE, PAYMENT_NUMBER, SOURCE_TYPE) values (s_x_mv_oebs_receipts_2.NEXTVAL, 'Б-31110085-1', 20000, date'2020-01-31',date'2020-01-31', null, '888531110093' ,'PAYCASH');insert into x_yt_ar_direct_domain_stats (ID,IS_GRAY,DOMAIN,IS_BLACKLIST,SERVICE_ID,COST,BILLING_EXPORT_ID,FROM_DT,TILL_DT,SERVICE_ORDER_ID) values(s_x_yt_ar_direct_domain_stats.NEXTVAL, 0, 'a31110085', 0,1,3330000000,7731110085,  date'2020-01-01',to_date('2020-01-31'||' '||'23:59:59','YYYY-MM-DD HH24:MI:SS'),7731110085);</v>
      </c>
    </row>
    <row r="99" spans="1:73" s="215" customFormat="1" ht="15" thickBot="1" x14ac:dyDescent="0.4">
      <c r="A99" s="152">
        <v>33</v>
      </c>
      <c r="B99" s="199"/>
      <c r="C99" s="76" t="str">
        <f t="shared" si="42"/>
        <v>1110000033</v>
      </c>
      <c r="D99" s="76" t="str">
        <f t="shared" si="43"/>
        <v>1110000033/20</v>
      </c>
      <c r="E99" s="77" t="str">
        <f t="shared" si="70"/>
        <v>2020-01-01</v>
      </c>
      <c r="F99" s="77" t="str">
        <f t="shared" si="44"/>
        <v>2021-01-01</v>
      </c>
      <c r="G99" s="78" t="str">
        <f t="shared" si="45"/>
        <v>21110000033</v>
      </c>
      <c r="H99" s="79">
        <f t="shared" si="46"/>
        <v>1</v>
      </c>
      <c r="I99" s="200">
        <v>3</v>
      </c>
      <c r="J99" s="201">
        <f t="shared" si="79"/>
        <v>31110086</v>
      </c>
      <c r="K99" s="76" t="str">
        <f t="shared" si="47"/>
        <v>Б-31110086-1</v>
      </c>
      <c r="L99" s="77" t="str">
        <f t="shared" si="48"/>
        <v>2020-01-01</v>
      </c>
      <c r="M99" s="76" t="s">
        <v>87</v>
      </c>
      <c r="N99" s="202">
        <f t="shared" si="74"/>
        <v>30000</v>
      </c>
      <c r="O99" s="76" t="s">
        <v>88</v>
      </c>
      <c r="P99" s="200">
        <v>1</v>
      </c>
      <c r="Q99" s="76">
        <v>20</v>
      </c>
      <c r="R99" s="201">
        <v>37</v>
      </c>
      <c r="S99" s="201">
        <v>37</v>
      </c>
      <c r="T99" s="81" t="str">
        <f t="shared" si="80"/>
        <v>4311100861</v>
      </c>
      <c r="U99" s="203" t="str">
        <f t="shared" si="81"/>
        <v>43111008611</v>
      </c>
      <c r="V99" s="76">
        <v>1</v>
      </c>
      <c r="W99" s="77" t="str">
        <f t="shared" ca="1" si="82"/>
        <v>2020-01-06</v>
      </c>
      <c r="X99" s="217" t="str">
        <f t="shared" si="90"/>
        <v>2020-01-31</v>
      </c>
      <c r="Y99" s="205">
        <v>30000</v>
      </c>
      <c r="Z99" s="205">
        <f t="shared" si="84"/>
        <v>5000</v>
      </c>
      <c r="AA99" s="76">
        <v>0</v>
      </c>
      <c r="AB99" s="206" t="s">
        <v>89</v>
      </c>
      <c r="AC99" s="205">
        <f t="shared" si="77"/>
        <v>30000</v>
      </c>
      <c r="AD99" s="79">
        <v>0</v>
      </c>
      <c r="AE99" s="81">
        <f t="shared" si="71"/>
        <v>531110094</v>
      </c>
      <c r="AF99" s="207">
        <f t="shared" si="85"/>
        <v>25000</v>
      </c>
      <c r="AG99" s="208"/>
      <c r="AH99" s="91">
        <f t="shared" si="57"/>
        <v>25000</v>
      </c>
      <c r="AI99" s="93">
        <f t="shared" si="86"/>
        <v>30000</v>
      </c>
      <c r="AJ99" s="83" t="str">
        <f t="shared" si="87"/>
        <v>2020-01-31</v>
      </c>
      <c r="AK99" s="209" t="str">
        <f t="shared" si="59"/>
        <v>888531110094</v>
      </c>
      <c r="AL99" s="79" t="str">
        <f t="shared" si="60"/>
        <v>11100000331</v>
      </c>
      <c r="AM99" s="210"/>
      <c r="AN99" s="210"/>
      <c r="AO99" s="79" t="s">
        <v>89</v>
      </c>
      <c r="AP99" s="169" t="s">
        <v>89</v>
      </c>
      <c r="AQ99" s="79"/>
      <c r="AR99" s="79"/>
      <c r="AS99" s="211" t="str">
        <f t="shared" si="88"/>
        <v>888531110094</v>
      </c>
      <c r="AT99" s="209" t="str">
        <f t="shared" si="62"/>
        <v>5531110086</v>
      </c>
      <c r="AU99" s="203" t="str">
        <f t="shared" si="63"/>
        <v>9931110086</v>
      </c>
      <c r="AV99" s="203">
        <f t="shared" si="64"/>
        <v>37</v>
      </c>
      <c r="AW99" s="203" t="str">
        <f t="shared" si="65"/>
        <v>7731110086</v>
      </c>
      <c r="AX99" s="172" t="str">
        <f t="shared" si="66"/>
        <v>77531110094</v>
      </c>
      <c r="AY99" s="203">
        <v>0</v>
      </c>
      <c r="AZ99" s="203">
        <v>0</v>
      </c>
      <c r="BA99" s="77" t="str">
        <f t="shared" si="67"/>
        <v>2020-01-01</v>
      </c>
      <c r="BB99" s="77" t="str">
        <f t="shared" si="68"/>
        <v>2020-01-31</v>
      </c>
      <c r="BC99" s="212" t="s">
        <v>90</v>
      </c>
      <c r="BD99" s="78" t="str">
        <f t="shared" si="89"/>
        <v>a31110086</v>
      </c>
      <c r="BE99" s="209"/>
      <c r="BF99" s="209"/>
      <c r="BG99" s="206"/>
      <c r="BH99" s="174"/>
      <c r="BI99" s="174"/>
      <c r="BJ99" s="174"/>
      <c r="BK99" s="174"/>
      <c r="BL99" s="174"/>
      <c r="BM99" s="174"/>
      <c r="BN99" s="174"/>
      <c r="BO99" s="341"/>
      <c r="BP99" s="329"/>
      <c r="BQ99" s="202"/>
      <c r="BR99" s="214"/>
      <c r="BS99" s="214"/>
      <c r="BU99" s="357" t="str">
        <f t="shared" ca="1" si="69"/>
        <v>insert into x_t_invoice (TMP_ID,ID,DT, CLIENT_ID,EXTERNAL_ID,CONTRACT_ID,TOTAL_SUM,CURRENCY,DISCOUNT_TYPE,COMMISSION_TYPE,TYPE,LOYAL_CLIENTS,NDS,NDS_PCT,PERSON_ID) values (s_x_t_invoice.NEXTVAL, 31110086, date'2020-01-01',21110000033,'Б-31110086-1',1110000033,30000,'RUR',37,37,'y_invoice',0,1,20, 77531110094);insert into x_t_person (TMP_ID,ID) values (s_x_t_person.NEXTVAL, 77531110094);insert into x_t_act_internal(TMP_ID,ID,DT,CLIENT_ID,INVOICE_ID,HIDDEN,AMOUNT,EXTERNAL_ID,PAYMENT_TERM_DT,IS_LOYAL,TYPE) values (s_x_t_act_internal.NEXTVAL, 4311100861,date'2020-01-06',21110000033, 31110086    ,1,  30000  ,'43111008611',date'2020-01-31', 0,'generic');insert into x_t_act_trans(TMP_ID, ACT_ID, CONSUME_ID, AMOUNT, AMOUNT_NDS, AMOUNT_NSP, NETTING, COMMISSION_TYPE) values (s_x_t_act_trans.NEXTVAL, 4311100861,  5531110086, 30000, 5000,  0,null, 37);insert into x_t_consume (TMP_ID, ID, PARENT_ORDER_ID) values (s_x_t_consume.NEXTVAL, 5531110086,  9931110086);insert into x_t_order(TMP_ID, ID, SERVICE_ID, SERVICE_ORDER_ID, CLIENT_ID) values (s_x_t_order.NEXTVAL, 9931110086,  37,  7731110086,  531110094 );insert into x_mv_oebs_receipts_2(TMP_ID, INVOICE_EID, SUM, DT, DOC_DATE, COMISS_DATE, PAYMENT_NUMBER, SOURCE_TYPE) values (s_x_mv_oebs_receipts_2.NEXTVAL, 'Б-31110086-1', 30000, date'2020-01-31',date'2020-01-31', null, '888531110094' ,'PAYCASH');insert into x_yt_ar_direct_domain_stats (ID,IS_GRAY,DOMAIN,IS_BLACKLIST,SERVICE_ID,COST,BILLING_EXPORT_ID,FROM_DT,TILL_DT,SERVICE_ORDER_ID) values(s_x_yt_ar_direct_domain_stats.NEXTVAL, 0, 'a31110086', 0,37,3330000000,7731110086,  date'2020-01-01',to_date('2020-01-31'||' '||'23:59:59','YYYY-MM-DD HH24:MI:SS'),7731110086);</v>
      </c>
    </row>
    <row r="100" spans="1:73" s="195" customFormat="1" ht="15.5" customHeight="1" thickBot="1" x14ac:dyDescent="0.4">
      <c r="A100" s="127">
        <v>34</v>
      </c>
      <c r="B100" s="178"/>
      <c r="C100" s="42" t="str">
        <f t="shared" si="42"/>
        <v>1110000034</v>
      </c>
      <c r="D100" s="42" t="str">
        <f t="shared" si="43"/>
        <v>1110000034/20</v>
      </c>
      <c r="E100" s="43" t="str">
        <f t="shared" si="70"/>
        <v>2020-01-01</v>
      </c>
      <c r="F100" s="43" t="str">
        <f t="shared" si="44"/>
        <v>2021-01-01</v>
      </c>
      <c r="G100" s="44" t="str">
        <f t="shared" si="45"/>
        <v>21110000034</v>
      </c>
      <c r="H100" s="45">
        <f t="shared" si="46"/>
        <v>1</v>
      </c>
      <c r="I100" s="179">
        <v>3</v>
      </c>
      <c r="J100" s="180">
        <f t="shared" si="79"/>
        <v>31110087</v>
      </c>
      <c r="K100" s="42" t="str">
        <f t="shared" si="47"/>
        <v>Б-31110087-1</v>
      </c>
      <c r="L100" s="43" t="str">
        <f t="shared" si="48"/>
        <v>2020-01-01</v>
      </c>
      <c r="M100" s="42" t="s">
        <v>87</v>
      </c>
      <c r="N100" s="181">
        <f t="shared" si="74"/>
        <v>40000</v>
      </c>
      <c r="O100" s="42" t="s">
        <v>88</v>
      </c>
      <c r="P100" s="179">
        <v>1</v>
      </c>
      <c r="Q100" s="42">
        <v>20</v>
      </c>
      <c r="R100" s="182">
        <f>S100</f>
        <v>7</v>
      </c>
      <c r="S100" s="182">
        <v>7</v>
      </c>
      <c r="T100" s="52" t="str">
        <f t="shared" si="80"/>
        <v>4311100871</v>
      </c>
      <c r="U100" s="183" t="str">
        <f t="shared" si="81"/>
        <v>43111008711</v>
      </c>
      <c r="V100" s="42">
        <v>1</v>
      </c>
      <c r="W100" s="43" t="str">
        <f t="shared" ca="1" si="82"/>
        <v>2020-01-04</v>
      </c>
      <c r="X100" s="184" t="str">
        <f t="shared" ref="X100:X105" si="91">TEXT(DATE(YEAR($F$2),MONTH($F$2)+1,1),"ГГГГ-ММ-ДД")</f>
        <v>2020-02-01</v>
      </c>
      <c r="Y100" s="185">
        <v>40000</v>
      </c>
      <c r="Z100" s="185">
        <f t="shared" si="84"/>
        <v>6666.6666666666642</v>
      </c>
      <c r="AA100" s="42">
        <v>0</v>
      </c>
      <c r="AB100" s="186" t="s">
        <v>89</v>
      </c>
      <c r="AC100" s="185">
        <f t="shared" si="77"/>
        <v>40000</v>
      </c>
      <c r="AD100" s="45">
        <v>0</v>
      </c>
      <c r="AE100" s="52">
        <f t="shared" si="71"/>
        <v>531110095</v>
      </c>
      <c r="AF100" s="187">
        <f t="shared" si="85"/>
        <v>33333.333333333336</v>
      </c>
      <c r="AG100" s="188"/>
      <c r="AH100" s="58">
        <f t="shared" si="57"/>
        <v>33333.333333333336</v>
      </c>
      <c r="AI100" s="60">
        <f t="shared" si="86"/>
        <v>40000</v>
      </c>
      <c r="AJ100" s="49" t="str">
        <f t="shared" si="87"/>
        <v>2020-01-31</v>
      </c>
      <c r="AK100" s="189" t="str">
        <f t="shared" si="59"/>
        <v>888531110095</v>
      </c>
      <c r="AL100" s="45" t="str">
        <f t="shared" si="60"/>
        <v>11100000341</v>
      </c>
      <c r="AM100" s="190"/>
      <c r="AN100" s="190"/>
      <c r="AO100" s="45" t="s">
        <v>89</v>
      </c>
      <c r="AP100" s="145" t="s">
        <v>89</v>
      </c>
      <c r="AQ100" s="45"/>
      <c r="AR100" s="45"/>
      <c r="AS100" s="191" t="str">
        <f t="shared" si="88"/>
        <v>888531110095</v>
      </c>
      <c r="AT100" s="189" t="str">
        <f t="shared" si="62"/>
        <v>5531110087</v>
      </c>
      <c r="AU100" s="183" t="str">
        <f t="shared" si="63"/>
        <v>9931110087</v>
      </c>
      <c r="AV100" s="183">
        <f t="shared" si="64"/>
        <v>7</v>
      </c>
      <c r="AW100" s="183" t="str">
        <f t="shared" si="65"/>
        <v>7731110087</v>
      </c>
      <c r="AX100" s="147" t="str">
        <f t="shared" si="66"/>
        <v>77531110095</v>
      </c>
      <c r="AY100" s="183">
        <v>0</v>
      </c>
      <c r="AZ100" s="183">
        <v>0</v>
      </c>
      <c r="BA100" s="43" t="str">
        <f t="shared" si="67"/>
        <v>2020-01-01</v>
      </c>
      <c r="BB100" s="43" t="str">
        <f t="shared" si="68"/>
        <v>2020-01-31</v>
      </c>
      <c r="BC100" s="192" t="s">
        <v>90</v>
      </c>
      <c r="BD100" s="44" t="str">
        <f t="shared" si="89"/>
        <v>a31110087</v>
      </c>
      <c r="BE100" s="189"/>
      <c r="BF100" s="189"/>
      <c r="BG100" s="186"/>
      <c r="BH100" s="174"/>
      <c r="BI100" s="174"/>
      <c r="BJ100" s="174"/>
      <c r="BK100" s="174"/>
      <c r="BL100" s="149"/>
      <c r="BM100" s="149"/>
      <c r="BN100" s="149"/>
      <c r="BO100" s="340" t="s">
        <v>148</v>
      </c>
      <c r="BP100" s="328">
        <v>7</v>
      </c>
      <c r="BQ100" s="194">
        <v>0</v>
      </c>
      <c r="BR100" s="194">
        <f>BQ100*0.05</f>
        <v>0</v>
      </c>
      <c r="BS100" s="194">
        <f>BR100</f>
        <v>0</v>
      </c>
      <c r="BU100" s="357" t="str">
        <f t="shared" ca="1" si="69"/>
        <v>insert into x_t_contract2(TMP_ID,ID,EXTERNAL_ID,CLIENT_ID) values(s_x_t_contract2.NEXTVAL, 1110000034, '1110000034/20',21110000034);insert into x_t_contract_collateral(TMP_ID,ID,CONTRACT2_ID,DT,IS_SIGNED) values(s_x_t_contract_collateral.NEXTVAL, 11100000341, 1110000034, date'2020-01-01', date'2020-01-01');insert into x_mv_contract_signed_attr (TMP_ID,CONTRACT_ID,COLLATERAL_ID,CODE,VALUE_DT) values (s_x_mv_contract_signed_attr.NEXTVAL, 1110000034, 11100000341,'FINISH_DT' ,date'2021-01-01');insert into x_mv_contract_signed_attr_hist(TMP_ID,VALUE_NUM,UPDATE_DT,CONTRACT2_ID,CODE,CL_DT,STAMP,DT) values(s_x_mv_contract_signed_attr_hist.NEXTVAL, 1, date'2020-01-01', 1110000034,'FIRM',date'2020-01-01',888531110095,date'2020-01-01');insert into x_mv_contract_signed_attr_hist(TMP_ID,VALUE_NUM,UPDATE_DT,CONTRACT2_ID,CODE,CL_DT,STAMP,DT) values(s_x_mv_contract_signed_attr_hist.NEXTVAL, 1, date'2020-01-01', 1110000034,'WHOLESALE_AGENT_PREMIUM_AWARDS_SCALE_TYPE',date'2020-01-01',888531110095,date'2020-01-01');insert into x_mv_contract_signed_attr_hist(TMP_ID,VALUE_NUM,UPDATE_DT,CONTRACT2_ID,CODE,CL_DT,STAMP,DT) values(s_x_mv_contract_signed_attr_hist.NEXTVAL, 3, date'2020-01-01', 1110000034,'PAYMENT_TYPE',date'2020-01-01',888531110095,date'2020-01-01');insert into x_t_invoice (TMP_ID,ID,DT, CLIENT_ID,EXTERNAL_ID,CONTRACT_ID,TOTAL_SUM,CURRENCY,DISCOUNT_TYPE,COMMISSION_TYPE,TYPE,LOYAL_CLIENTS,NDS,NDS_PCT,PERSON_ID) values (s_x_t_invoice.NEXTVAL, 31110087, date'2020-01-01',21110000034,'Б-31110087-1',1110000034,40000,'RUR',7,7,'y_invoice',0,1,20, 77531110095);insert into x_t_person (TMP_ID,ID) values (s_x_t_person.NEXTVAL, 77531110095);insert into x_t_act_internal(TMP_ID,ID,DT,CLIENT_ID,INVOICE_ID,HIDDEN,AMOUNT,EXTERNAL_ID,PAYMENT_TERM_DT,IS_LOYAL,TYPE) values (s_x_t_act_internal.NEXTVAL, 4311100871,date'2020-01-04',21110000034, 31110087    ,1,  40000  ,'43111008711',date'2020-02-01', 0,'generic');insert into x_t_act_trans(TMP_ID, ACT_ID, CONSUME_ID, AMOUNT, AMOUNT_NDS, AMOUNT_NSP, NETTING, COMMISSION_TYPE) values (s_x_t_act_trans.NEXTVAL, 4311100871,  5531110087, 40000, 6666.66666666666,  0,null, 7);insert into x_t_consume (TMP_ID, ID, PARENT_ORDER_ID) values (s_x_t_consume.NEXTVAL, 5531110087,  9931110087);insert into x_t_order(TMP_ID, ID, SERVICE_ID, SERVICE_ORDER_ID, CLIENT_ID) values (s_x_t_order.NEXTVAL, 9931110087,  7,  7731110087,  531110095 );insert into x_mv_oebs_receipts_2(TMP_ID, INVOICE_EID, SUM, DT, DOC_DATE, COMISS_DATE, PAYMENT_NUMBER, SOURCE_TYPE) values (s_x_mv_oebs_receipts_2.NEXTVAL, 'Б-31110087-1', 40000, date'2020-01-31',date'2020-01-31', null, '888531110095' ,'PAYCASH');insert into x_yt_ar_direct_domain_stats (ID,IS_GRAY,DOMAIN,IS_BLACKLIST,SERVICE_ID,COST,BILLING_EXPORT_ID,FROM_DT,TILL_DT,SERVICE_ORDER_ID) values(s_x_yt_ar_direct_domain_stats.NEXTVAL, 0, 'a31110087', 0,7,3330000000,7731110087,  date'2020-01-01',to_date('2020-01-31'||' '||'23:59:59','YYYY-MM-DD HH24:MI:SS'),7731110087);</v>
      </c>
    </row>
    <row r="101" spans="1:73" s="195" customFormat="1" x14ac:dyDescent="0.35">
      <c r="A101" s="127">
        <v>34</v>
      </c>
      <c r="B101" s="178"/>
      <c r="C101" s="42" t="str">
        <f t="shared" si="42"/>
        <v>1110000034</v>
      </c>
      <c r="D101" s="42" t="str">
        <f t="shared" si="43"/>
        <v>1110000034/20</v>
      </c>
      <c r="E101" s="43" t="str">
        <f t="shared" si="70"/>
        <v>2020-01-01</v>
      </c>
      <c r="F101" s="43" t="str">
        <f t="shared" si="44"/>
        <v>2021-01-01</v>
      </c>
      <c r="G101" s="44" t="str">
        <f t="shared" si="45"/>
        <v>21110000034</v>
      </c>
      <c r="H101" s="45">
        <f t="shared" si="46"/>
        <v>1</v>
      </c>
      <c r="I101" s="179">
        <v>3</v>
      </c>
      <c r="J101" s="180">
        <f t="shared" si="79"/>
        <v>31110088</v>
      </c>
      <c r="K101" s="42" t="str">
        <f t="shared" si="47"/>
        <v>Б-31110088-1</v>
      </c>
      <c r="L101" s="43" t="str">
        <f t="shared" si="48"/>
        <v>2020-01-01</v>
      </c>
      <c r="M101" s="42" t="s">
        <v>87</v>
      </c>
      <c r="N101" s="181">
        <f t="shared" si="74"/>
        <v>50000</v>
      </c>
      <c r="O101" s="42" t="s">
        <v>88</v>
      </c>
      <c r="P101" s="179">
        <v>1</v>
      </c>
      <c r="Q101" s="42">
        <v>20</v>
      </c>
      <c r="R101" s="182">
        <f>S101</f>
        <v>7</v>
      </c>
      <c r="S101" s="182">
        <v>7</v>
      </c>
      <c r="T101" s="52" t="str">
        <f t="shared" si="80"/>
        <v>4311100881</v>
      </c>
      <c r="U101" s="183" t="str">
        <f t="shared" si="81"/>
        <v>43111008811</v>
      </c>
      <c r="V101" s="42">
        <v>1</v>
      </c>
      <c r="W101" s="43" t="str">
        <f t="shared" ca="1" si="82"/>
        <v>2020-01-02</v>
      </c>
      <c r="X101" s="184" t="str">
        <f t="shared" si="91"/>
        <v>2020-02-01</v>
      </c>
      <c r="Y101" s="185">
        <v>50000</v>
      </c>
      <c r="Z101" s="185">
        <f t="shared" si="84"/>
        <v>8333.3333333333285</v>
      </c>
      <c r="AA101" s="42">
        <v>0</v>
      </c>
      <c r="AB101" s="186" t="s">
        <v>89</v>
      </c>
      <c r="AC101" s="185">
        <f t="shared" si="77"/>
        <v>50000</v>
      </c>
      <c r="AD101" s="45">
        <v>0</v>
      </c>
      <c r="AE101" s="52">
        <f t="shared" si="71"/>
        <v>531110096</v>
      </c>
      <c r="AF101" s="187">
        <f t="shared" si="85"/>
        <v>41666.666666666672</v>
      </c>
      <c r="AG101" s="188"/>
      <c r="AH101" s="58">
        <f t="shared" si="57"/>
        <v>41666.666666666672</v>
      </c>
      <c r="AI101" s="60">
        <f t="shared" si="86"/>
        <v>50000</v>
      </c>
      <c r="AJ101" s="49" t="str">
        <f t="shared" si="87"/>
        <v>2020-01-31</v>
      </c>
      <c r="AK101" s="189" t="str">
        <f t="shared" si="59"/>
        <v>888531110096</v>
      </c>
      <c r="AL101" s="45" t="str">
        <f t="shared" si="60"/>
        <v>11100000341</v>
      </c>
      <c r="AM101" s="190"/>
      <c r="AN101" s="190"/>
      <c r="AO101" s="45" t="s">
        <v>89</v>
      </c>
      <c r="AP101" s="145" t="s">
        <v>89</v>
      </c>
      <c r="AQ101" s="45"/>
      <c r="AR101" s="45"/>
      <c r="AS101" s="191" t="str">
        <f t="shared" si="88"/>
        <v>888531110096</v>
      </c>
      <c r="AT101" s="189" t="str">
        <f t="shared" si="62"/>
        <v>5531110088</v>
      </c>
      <c r="AU101" s="183" t="str">
        <f t="shared" si="63"/>
        <v>9931110088</v>
      </c>
      <c r="AV101" s="183">
        <f t="shared" si="64"/>
        <v>7</v>
      </c>
      <c r="AW101" s="183" t="str">
        <f t="shared" si="65"/>
        <v>7731110088</v>
      </c>
      <c r="AX101" s="147" t="str">
        <f t="shared" si="66"/>
        <v>77531110096</v>
      </c>
      <c r="AY101" s="183">
        <v>0</v>
      </c>
      <c r="AZ101" s="183">
        <v>0</v>
      </c>
      <c r="BA101" s="43" t="str">
        <f t="shared" si="67"/>
        <v>2020-01-01</v>
      </c>
      <c r="BB101" s="43" t="str">
        <f t="shared" si="68"/>
        <v>2020-01-31</v>
      </c>
      <c r="BC101" s="192" t="s">
        <v>90</v>
      </c>
      <c r="BD101" s="44" t="str">
        <f t="shared" si="89"/>
        <v>a31110088</v>
      </c>
      <c r="BE101" s="189"/>
      <c r="BF101" s="189"/>
      <c r="BG101" s="186"/>
      <c r="BH101" s="149"/>
      <c r="BI101" s="149"/>
      <c r="BJ101" s="149"/>
      <c r="BK101" s="149"/>
      <c r="BL101" s="149"/>
      <c r="BM101" s="149"/>
      <c r="BN101" s="149"/>
      <c r="BO101" s="340" t="s">
        <v>149</v>
      </c>
      <c r="BP101" s="328">
        <v>1</v>
      </c>
      <c r="BQ101" s="194">
        <f>AF104</f>
        <v>16666.666666666668</v>
      </c>
      <c r="BR101" s="194">
        <f>BQ101*0.13</f>
        <v>2166.666666666667</v>
      </c>
      <c r="BS101" s="194">
        <f>BR101</f>
        <v>2166.666666666667</v>
      </c>
      <c r="BU101" s="357" t="str">
        <f t="shared" ca="1" si="69"/>
        <v>insert into x_t_invoice (TMP_ID,ID,DT, CLIENT_ID,EXTERNAL_ID,CONTRACT_ID,TOTAL_SUM,CURRENCY,DISCOUNT_TYPE,COMMISSION_TYPE,TYPE,LOYAL_CLIENTS,NDS,NDS_PCT,PERSON_ID) values (s_x_t_invoice.NEXTVAL, 31110088, date'2020-01-01',21110000034,'Б-31110088-1',1110000034,50000,'RUR',7,7,'y_invoice',0,1,20, 77531110096);insert into x_t_person (TMP_ID,ID) values (s_x_t_person.NEXTVAL, 77531110096);insert into x_t_act_internal(TMP_ID,ID,DT,CLIENT_ID,INVOICE_ID,HIDDEN,AMOUNT,EXTERNAL_ID,PAYMENT_TERM_DT,IS_LOYAL,TYPE) values (s_x_t_act_internal.NEXTVAL, 4311100881,date'2020-01-02',21110000034, 31110088    ,1,  50000  ,'43111008811',date'2020-02-01', 0,'generic');insert into x_t_act_trans(TMP_ID, ACT_ID, CONSUME_ID, AMOUNT, AMOUNT_NDS, AMOUNT_NSP, NETTING, COMMISSION_TYPE) values (s_x_t_act_trans.NEXTVAL, 4311100881,  5531110088, 50000, 8333.33333333333,  0,null, 7);insert into x_t_consume (TMP_ID, ID, PARENT_ORDER_ID) values (s_x_t_consume.NEXTVAL, 5531110088,  9931110088);insert into x_t_order(TMP_ID, ID, SERVICE_ID, SERVICE_ORDER_ID, CLIENT_ID) values (s_x_t_order.NEXTVAL, 9931110088,  7,  7731110088,  531110096 );insert into x_mv_oebs_receipts_2(TMP_ID, INVOICE_EID, SUM, DT, DOC_DATE, COMISS_DATE, PAYMENT_NUMBER, SOURCE_TYPE) values (s_x_mv_oebs_receipts_2.NEXTVAL, 'Б-31110088-1', 50000, date'2020-01-31',date'2020-01-31', null, '888531110096' ,'PAYCASH');insert into x_yt_ar_direct_domain_stats (ID,IS_GRAY,DOMAIN,IS_BLACKLIST,SERVICE_ID,COST,BILLING_EXPORT_ID,FROM_DT,TILL_DT,SERVICE_ORDER_ID) values(s_x_yt_ar_direct_domain_stats.NEXTVAL, 0, 'a31110088', 0,7,3330000000,7731110088,  date'2020-01-01',to_date('2020-01-31'||' '||'23:59:59','YYYY-MM-DD HH24:MI:SS'),7731110088);</v>
      </c>
    </row>
    <row r="102" spans="1:73" s="195" customFormat="1" x14ac:dyDescent="0.35">
      <c r="A102" s="127">
        <v>34</v>
      </c>
      <c r="B102" s="178"/>
      <c r="C102" s="42" t="str">
        <f t="shared" si="42"/>
        <v>1110000034</v>
      </c>
      <c r="D102" s="42" t="str">
        <f t="shared" si="43"/>
        <v>1110000034/20</v>
      </c>
      <c r="E102" s="43" t="str">
        <f t="shared" si="70"/>
        <v>2020-01-01</v>
      </c>
      <c r="F102" s="43" t="str">
        <f t="shared" si="44"/>
        <v>2021-01-01</v>
      </c>
      <c r="G102" s="44" t="str">
        <f t="shared" si="45"/>
        <v>21110000034</v>
      </c>
      <c r="H102" s="45">
        <f t="shared" si="46"/>
        <v>1</v>
      </c>
      <c r="I102" s="179">
        <v>3</v>
      </c>
      <c r="J102" s="180">
        <f t="shared" si="79"/>
        <v>31110089</v>
      </c>
      <c r="K102" s="42" t="str">
        <f t="shared" si="47"/>
        <v>Б-31110089-1</v>
      </c>
      <c r="L102" s="43" t="str">
        <f t="shared" si="48"/>
        <v>2020-01-01</v>
      </c>
      <c r="M102" s="42" t="s">
        <v>87</v>
      </c>
      <c r="N102" s="181">
        <f t="shared" si="74"/>
        <v>50000</v>
      </c>
      <c r="O102" s="42" t="s">
        <v>88</v>
      </c>
      <c r="P102" s="179">
        <v>1</v>
      </c>
      <c r="Q102" s="42">
        <v>20</v>
      </c>
      <c r="R102" s="182">
        <f>S102</f>
        <v>7</v>
      </c>
      <c r="S102" s="182">
        <v>7</v>
      </c>
      <c r="T102" s="52" t="str">
        <f t="shared" si="80"/>
        <v>4311100891</v>
      </c>
      <c r="U102" s="183" t="str">
        <f t="shared" si="81"/>
        <v>43111008911</v>
      </c>
      <c r="V102" s="42">
        <v>1</v>
      </c>
      <c r="W102" s="43" t="str">
        <f t="shared" ca="1" si="82"/>
        <v>2020-01-08</v>
      </c>
      <c r="X102" s="184" t="str">
        <f t="shared" si="91"/>
        <v>2020-02-01</v>
      </c>
      <c r="Y102" s="185">
        <v>50000</v>
      </c>
      <c r="Z102" s="185">
        <f t="shared" si="84"/>
        <v>8333.3333333333285</v>
      </c>
      <c r="AA102" s="42">
        <v>0</v>
      </c>
      <c r="AB102" s="186" t="s">
        <v>89</v>
      </c>
      <c r="AC102" s="185">
        <f t="shared" si="77"/>
        <v>50000</v>
      </c>
      <c r="AD102" s="45">
        <v>0</v>
      </c>
      <c r="AE102" s="52">
        <f t="shared" si="71"/>
        <v>531110097</v>
      </c>
      <c r="AF102" s="187">
        <f t="shared" si="85"/>
        <v>41666.666666666672</v>
      </c>
      <c r="AG102" s="188"/>
      <c r="AH102" s="58">
        <f t="shared" si="57"/>
        <v>41666.666666666672</v>
      </c>
      <c r="AI102" s="60">
        <f t="shared" si="86"/>
        <v>50000</v>
      </c>
      <c r="AJ102" s="49" t="str">
        <f t="shared" si="87"/>
        <v>2020-01-31</v>
      </c>
      <c r="AK102" s="189" t="str">
        <f t="shared" si="59"/>
        <v>888531110097</v>
      </c>
      <c r="AL102" s="45" t="str">
        <f t="shared" si="60"/>
        <v>11100000341</v>
      </c>
      <c r="AM102" s="190"/>
      <c r="AN102" s="190"/>
      <c r="AO102" s="45" t="s">
        <v>89</v>
      </c>
      <c r="AP102" s="145" t="s">
        <v>89</v>
      </c>
      <c r="AQ102" s="45"/>
      <c r="AR102" s="45"/>
      <c r="AS102" s="191" t="str">
        <f t="shared" si="88"/>
        <v>888531110097</v>
      </c>
      <c r="AT102" s="189" t="str">
        <f t="shared" si="62"/>
        <v>5531110089</v>
      </c>
      <c r="AU102" s="183" t="str">
        <f t="shared" si="63"/>
        <v>9931110089</v>
      </c>
      <c r="AV102" s="183">
        <f t="shared" si="64"/>
        <v>7</v>
      </c>
      <c r="AW102" s="183" t="str">
        <f t="shared" si="65"/>
        <v>7731110089</v>
      </c>
      <c r="AX102" s="147" t="str">
        <f t="shared" si="66"/>
        <v>77531110097</v>
      </c>
      <c r="AY102" s="183">
        <v>0</v>
      </c>
      <c r="AZ102" s="183">
        <v>0</v>
      </c>
      <c r="BA102" s="43" t="str">
        <f t="shared" si="67"/>
        <v>2020-01-01</v>
      </c>
      <c r="BB102" s="43" t="str">
        <f t="shared" si="68"/>
        <v>2020-01-31</v>
      </c>
      <c r="BC102" s="192" t="s">
        <v>90</v>
      </c>
      <c r="BD102" s="44" t="str">
        <f t="shared" si="89"/>
        <v>a31110089</v>
      </c>
      <c r="BE102" s="189"/>
      <c r="BF102" s="189"/>
      <c r="BG102" s="186"/>
      <c r="BH102" s="149"/>
      <c r="BI102" s="149"/>
      <c r="BJ102" s="149"/>
      <c r="BK102" s="149"/>
      <c r="BL102" s="149"/>
      <c r="BM102" s="149"/>
      <c r="BN102" s="149"/>
      <c r="BO102" s="342" t="s">
        <v>150</v>
      </c>
      <c r="BP102" s="328">
        <v>37</v>
      </c>
      <c r="BQ102" s="194">
        <f>AF105</f>
        <v>25000</v>
      </c>
      <c r="BR102" s="194">
        <f>BQ102*0.11</f>
        <v>2750</v>
      </c>
      <c r="BS102" s="194">
        <f>BR102</f>
        <v>2750</v>
      </c>
      <c r="BU102" s="357" t="str">
        <f t="shared" ca="1" si="69"/>
        <v>insert into x_t_invoice (TMP_ID,ID,DT, CLIENT_ID,EXTERNAL_ID,CONTRACT_ID,TOTAL_SUM,CURRENCY,DISCOUNT_TYPE,COMMISSION_TYPE,TYPE,LOYAL_CLIENTS,NDS,NDS_PCT,PERSON_ID) values (s_x_t_invoice.NEXTVAL, 31110089, date'2020-01-01',21110000034,'Б-31110089-1',1110000034,50000,'RUR',7,7,'y_invoice',0,1,20, 77531110097);insert into x_t_person (TMP_ID,ID) values (s_x_t_person.NEXTVAL, 77531110097);insert into x_t_act_internal(TMP_ID,ID,DT,CLIENT_ID,INVOICE_ID,HIDDEN,AMOUNT,EXTERNAL_ID,PAYMENT_TERM_DT,IS_LOYAL,TYPE) values (s_x_t_act_internal.NEXTVAL, 4311100891,date'2020-01-08',21110000034, 31110089    ,1,  50000  ,'43111008911',date'2020-02-01', 0,'generic');insert into x_t_act_trans(TMP_ID, ACT_ID, CONSUME_ID, AMOUNT, AMOUNT_NDS, AMOUNT_NSP, NETTING, COMMISSION_TYPE) values (s_x_t_act_trans.NEXTVAL, 4311100891,  5531110089, 50000, 8333.33333333333,  0,null, 7);insert into x_t_consume (TMP_ID, ID, PARENT_ORDER_ID) values (s_x_t_consume.NEXTVAL, 5531110089,  9931110089);insert into x_t_order(TMP_ID, ID, SERVICE_ID, SERVICE_ORDER_ID, CLIENT_ID) values (s_x_t_order.NEXTVAL, 9931110089,  7,  7731110089,  531110097 );insert into x_mv_oebs_receipts_2(TMP_ID, INVOICE_EID, SUM, DT, DOC_DATE, COMISS_DATE, PAYMENT_NUMBER, SOURCE_TYPE) values (s_x_mv_oebs_receipts_2.NEXTVAL, 'Б-31110089-1', 50000, date'2020-01-31',date'2020-01-31', null, '888531110097' ,'PAYCASH');insert into x_yt_ar_direct_domain_stats (ID,IS_GRAY,DOMAIN,IS_BLACKLIST,SERVICE_ID,COST,BILLING_EXPORT_ID,FROM_DT,TILL_DT,SERVICE_ORDER_ID) values(s_x_yt_ar_direct_domain_stats.NEXTVAL, 0, 'a31110089', 0,7,3330000000,7731110089,  date'2020-01-01',to_date('2020-01-31'||' '||'23:59:59','YYYY-MM-DD HH24:MI:SS'),7731110089);</v>
      </c>
    </row>
    <row r="103" spans="1:73" s="195" customFormat="1" x14ac:dyDescent="0.35">
      <c r="A103" s="127">
        <v>34</v>
      </c>
      <c r="B103" s="178"/>
      <c r="C103" s="42" t="str">
        <f t="shared" si="42"/>
        <v>1110000034</v>
      </c>
      <c r="D103" s="42" t="str">
        <f t="shared" si="43"/>
        <v>1110000034/20</v>
      </c>
      <c r="E103" s="43" t="str">
        <f t="shared" si="70"/>
        <v>2020-01-01</v>
      </c>
      <c r="F103" s="43" t="str">
        <f t="shared" si="44"/>
        <v>2021-01-01</v>
      </c>
      <c r="G103" s="44" t="str">
        <f t="shared" si="45"/>
        <v>21110000034</v>
      </c>
      <c r="H103" s="45">
        <f t="shared" si="46"/>
        <v>1</v>
      </c>
      <c r="I103" s="179">
        <v>3</v>
      </c>
      <c r="J103" s="180">
        <f t="shared" si="79"/>
        <v>31110090</v>
      </c>
      <c r="K103" s="42" t="str">
        <f t="shared" si="47"/>
        <v>Б-31110090-1</v>
      </c>
      <c r="L103" s="43" t="str">
        <f t="shared" si="48"/>
        <v>2020-01-01</v>
      </c>
      <c r="M103" s="42" t="s">
        <v>87</v>
      </c>
      <c r="N103" s="181">
        <f t="shared" si="74"/>
        <v>50000</v>
      </c>
      <c r="O103" s="42" t="s">
        <v>88</v>
      </c>
      <c r="P103" s="179">
        <v>1</v>
      </c>
      <c r="Q103" s="42">
        <v>20</v>
      </c>
      <c r="R103" s="182">
        <f>S103</f>
        <v>7</v>
      </c>
      <c r="S103" s="182">
        <v>7</v>
      </c>
      <c r="T103" s="52" t="str">
        <f t="shared" si="80"/>
        <v>4311100901</v>
      </c>
      <c r="U103" s="183" t="str">
        <f t="shared" si="81"/>
        <v>43111009011</v>
      </c>
      <c r="V103" s="42">
        <v>1</v>
      </c>
      <c r="W103" s="43" t="str">
        <f t="shared" ca="1" si="82"/>
        <v>2020-01-07</v>
      </c>
      <c r="X103" s="184" t="str">
        <f t="shared" si="91"/>
        <v>2020-02-01</v>
      </c>
      <c r="Y103" s="185">
        <v>50000</v>
      </c>
      <c r="Z103" s="185">
        <f t="shared" si="84"/>
        <v>8333.3333333333285</v>
      </c>
      <c r="AA103" s="42">
        <v>0</v>
      </c>
      <c r="AB103" s="186" t="s">
        <v>89</v>
      </c>
      <c r="AC103" s="185">
        <f t="shared" si="77"/>
        <v>50000</v>
      </c>
      <c r="AD103" s="45">
        <v>0</v>
      </c>
      <c r="AE103" s="52">
        <f t="shared" si="71"/>
        <v>531110098</v>
      </c>
      <c r="AF103" s="187">
        <f t="shared" si="85"/>
        <v>41666.666666666672</v>
      </c>
      <c r="AG103" s="188"/>
      <c r="AH103" s="58">
        <f t="shared" si="57"/>
        <v>41666.666666666672</v>
      </c>
      <c r="AI103" s="60">
        <f t="shared" si="86"/>
        <v>50000</v>
      </c>
      <c r="AJ103" s="49" t="str">
        <f t="shared" si="87"/>
        <v>2020-01-31</v>
      </c>
      <c r="AK103" s="189" t="str">
        <f t="shared" si="59"/>
        <v>888531110098</v>
      </c>
      <c r="AL103" s="45" t="str">
        <f t="shared" si="60"/>
        <v>11100000341</v>
      </c>
      <c r="AM103" s="190"/>
      <c r="AN103" s="190"/>
      <c r="AO103" s="45" t="s">
        <v>89</v>
      </c>
      <c r="AP103" s="145" t="s">
        <v>89</v>
      </c>
      <c r="AQ103" s="45"/>
      <c r="AR103" s="45"/>
      <c r="AS103" s="191" t="str">
        <f t="shared" si="88"/>
        <v>888531110098</v>
      </c>
      <c r="AT103" s="189" t="str">
        <f t="shared" si="62"/>
        <v>5531110090</v>
      </c>
      <c r="AU103" s="183" t="str">
        <f t="shared" si="63"/>
        <v>9931110090</v>
      </c>
      <c r="AV103" s="183">
        <f t="shared" si="64"/>
        <v>7</v>
      </c>
      <c r="AW103" s="183" t="str">
        <f t="shared" si="65"/>
        <v>7731110090</v>
      </c>
      <c r="AX103" s="147" t="str">
        <f t="shared" si="66"/>
        <v>77531110098</v>
      </c>
      <c r="AY103" s="183">
        <v>0</v>
      </c>
      <c r="AZ103" s="183">
        <v>0</v>
      </c>
      <c r="BA103" s="43" t="str">
        <f t="shared" si="67"/>
        <v>2020-01-01</v>
      </c>
      <c r="BB103" s="43" t="str">
        <f t="shared" si="68"/>
        <v>2020-01-31</v>
      </c>
      <c r="BC103" s="192" t="s">
        <v>90</v>
      </c>
      <c r="BD103" s="44" t="str">
        <f t="shared" si="89"/>
        <v>a31110090</v>
      </c>
      <c r="BE103" s="189"/>
      <c r="BF103" s="189"/>
      <c r="BG103" s="186"/>
      <c r="BH103" s="149"/>
      <c r="BI103" s="149"/>
      <c r="BJ103" s="149"/>
      <c r="BK103" s="149"/>
      <c r="BL103" s="149"/>
      <c r="BM103" s="149"/>
      <c r="BN103" s="149"/>
      <c r="BO103" s="345">
        <f>SUM(AF100:AF105)</f>
        <v>200000</v>
      </c>
      <c r="BP103" s="328">
        <v>37</v>
      </c>
      <c r="BQ103" s="194"/>
      <c r="BR103" s="194">
        <f>AF105*0.02</f>
        <v>500</v>
      </c>
      <c r="BS103" s="194">
        <f>BR103</f>
        <v>500</v>
      </c>
      <c r="BT103" s="197">
        <v>0.02</v>
      </c>
      <c r="BU103" s="357" t="str">
        <f t="shared" ca="1" si="69"/>
        <v>insert into x_t_invoice (TMP_ID,ID,DT, CLIENT_ID,EXTERNAL_ID,CONTRACT_ID,TOTAL_SUM,CURRENCY,DISCOUNT_TYPE,COMMISSION_TYPE,TYPE,LOYAL_CLIENTS,NDS,NDS_PCT,PERSON_ID) values (s_x_t_invoice.NEXTVAL, 31110090, date'2020-01-01',21110000034,'Б-31110090-1',1110000034,50000,'RUR',7,7,'y_invoice',0,1,20, 77531110098);insert into x_t_person (TMP_ID,ID) values (s_x_t_person.NEXTVAL, 77531110098);insert into x_t_act_internal(TMP_ID,ID,DT,CLIENT_ID,INVOICE_ID,HIDDEN,AMOUNT,EXTERNAL_ID,PAYMENT_TERM_DT,IS_LOYAL,TYPE) values (s_x_t_act_internal.NEXTVAL, 4311100901,date'2020-01-07',21110000034, 31110090    ,1,  50000  ,'43111009011',date'2020-02-01', 0,'generic');insert into x_t_act_trans(TMP_ID, ACT_ID, CONSUME_ID, AMOUNT, AMOUNT_NDS, AMOUNT_NSP, NETTING, COMMISSION_TYPE) values (s_x_t_act_trans.NEXTVAL, 4311100901,  5531110090, 50000, 8333.33333333333,  0,null, 7);insert into x_t_consume (TMP_ID, ID, PARENT_ORDER_ID) values (s_x_t_consume.NEXTVAL, 5531110090,  9931110090);insert into x_t_order(TMP_ID, ID, SERVICE_ID, SERVICE_ORDER_ID, CLIENT_ID) values (s_x_t_order.NEXTVAL, 9931110090,  7,  7731110090,  531110098 );insert into x_mv_oebs_receipts_2(TMP_ID, INVOICE_EID, SUM, DT, DOC_DATE, COMISS_DATE, PAYMENT_NUMBER, SOURCE_TYPE) values (s_x_mv_oebs_receipts_2.NEXTVAL, 'Б-31110090-1', 50000, date'2020-01-31',date'2020-01-31', null, '888531110098' ,'PAYCASH');insert into x_yt_ar_direct_domain_stats (ID,IS_GRAY,DOMAIN,IS_BLACKLIST,SERVICE_ID,COST,BILLING_EXPORT_ID,FROM_DT,TILL_DT,SERVICE_ORDER_ID) values(s_x_yt_ar_direct_domain_stats.NEXTVAL, 0, 'a31110090', 0,7,3330000000,7731110090,  date'2020-01-01',to_date('2020-01-31'||' '||'23:59:59','YYYY-MM-DD HH24:MI:SS'),7731110090);</v>
      </c>
    </row>
    <row r="104" spans="1:73" s="195" customFormat="1" x14ac:dyDescent="0.35">
      <c r="A104" s="127">
        <v>34</v>
      </c>
      <c r="B104" s="178"/>
      <c r="C104" s="42" t="str">
        <f t="shared" si="42"/>
        <v>1110000034</v>
      </c>
      <c r="D104" s="42" t="str">
        <f t="shared" si="43"/>
        <v>1110000034/20</v>
      </c>
      <c r="E104" s="43" t="str">
        <f t="shared" si="70"/>
        <v>2020-01-01</v>
      </c>
      <c r="F104" s="43" t="str">
        <f t="shared" si="44"/>
        <v>2021-01-01</v>
      </c>
      <c r="G104" s="44" t="str">
        <f t="shared" si="45"/>
        <v>21110000034</v>
      </c>
      <c r="H104" s="45">
        <f t="shared" si="46"/>
        <v>1</v>
      </c>
      <c r="I104" s="179">
        <v>3</v>
      </c>
      <c r="J104" s="180">
        <f t="shared" si="79"/>
        <v>31110091</v>
      </c>
      <c r="K104" s="42" t="str">
        <f t="shared" si="47"/>
        <v>Б-31110091-1</v>
      </c>
      <c r="L104" s="43" t="str">
        <f t="shared" si="48"/>
        <v>2020-01-01</v>
      </c>
      <c r="M104" s="42" t="s">
        <v>87</v>
      </c>
      <c r="N104" s="181">
        <f t="shared" si="74"/>
        <v>20000</v>
      </c>
      <c r="O104" s="42" t="s">
        <v>88</v>
      </c>
      <c r="P104" s="179">
        <v>1</v>
      </c>
      <c r="Q104" s="42">
        <v>20</v>
      </c>
      <c r="R104" s="198">
        <v>1</v>
      </c>
      <c r="S104" s="198">
        <v>1</v>
      </c>
      <c r="T104" s="52" t="str">
        <f t="shared" si="80"/>
        <v>4311100911</v>
      </c>
      <c r="U104" s="183" t="str">
        <f t="shared" si="81"/>
        <v>43111009111</v>
      </c>
      <c r="V104" s="42">
        <v>1</v>
      </c>
      <c r="W104" s="43" t="str">
        <f t="shared" ca="1" si="82"/>
        <v>2020-01-09</v>
      </c>
      <c r="X104" s="184" t="str">
        <f t="shared" si="91"/>
        <v>2020-02-01</v>
      </c>
      <c r="Y104" s="185">
        <v>20000</v>
      </c>
      <c r="Z104" s="185">
        <f t="shared" si="84"/>
        <v>3333.3333333333321</v>
      </c>
      <c r="AA104" s="42">
        <v>0</v>
      </c>
      <c r="AB104" s="186" t="s">
        <v>89</v>
      </c>
      <c r="AC104" s="185">
        <f t="shared" si="77"/>
        <v>20000</v>
      </c>
      <c r="AD104" s="45">
        <v>0</v>
      </c>
      <c r="AE104" s="52">
        <f t="shared" si="71"/>
        <v>531110099</v>
      </c>
      <c r="AF104" s="187">
        <f t="shared" si="85"/>
        <v>16666.666666666668</v>
      </c>
      <c r="AG104" s="188"/>
      <c r="AH104" s="58">
        <f t="shared" si="57"/>
        <v>16666.666666666668</v>
      </c>
      <c r="AI104" s="60">
        <f t="shared" si="86"/>
        <v>20000</v>
      </c>
      <c r="AJ104" s="49" t="str">
        <f t="shared" si="87"/>
        <v>2020-01-31</v>
      </c>
      <c r="AK104" s="189" t="str">
        <f t="shared" si="59"/>
        <v>888531110099</v>
      </c>
      <c r="AL104" s="45" t="str">
        <f t="shared" si="60"/>
        <v>11100000341</v>
      </c>
      <c r="AM104" s="190"/>
      <c r="AN104" s="190"/>
      <c r="AO104" s="45" t="s">
        <v>89</v>
      </c>
      <c r="AP104" s="145" t="s">
        <v>89</v>
      </c>
      <c r="AQ104" s="45"/>
      <c r="AR104" s="45"/>
      <c r="AS104" s="191" t="str">
        <f t="shared" si="88"/>
        <v>888531110099</v>
      </c>
      <c r="AT104" s="189" t="str">
        <f t="shared" si="62"/>
        <v>5531110091</v>
      </c>
      <c r="AU104" s="183" t="str">
        <f t="shared" si="63"/>
        <v>9931110091</v>
      </c>
      <c r="AV104" s="183">
        <f t="shared" si="64"/>
        <v>1</v>
      </c>
      <c r="AW104" s="183" t="str">
        <f t="shared" si="65"/>
        <v>7731110091</v>
      </c>
      <c r="AX104" s="147" t="str">
        <f t="shared" si="66"/>
        <v>77531110099</v>
      </c>
      <c r="AY104" s="183">
        <v>0</v>
      </c>
      <c r="AZ104" s="183">
        <v>0</v>
      </c>
      <c r="BA104" s="43" t="str">
        <f t="shared" si="67"/>
        <v>2020-01-01</v>
      </c>
      <c r="BB104" s="43" t="str">
        <f t="shared" si="68"/>
        <v>2020-01-31</v>
      </c>
      <c r="BC104" s="192" t="s">
        <v>90</v>
      </c>
      <c r="BD104" s="44" t="str">
        <f t="shared" si="89"/>
        <v>a31110091</v>
      </c>
      <c r="BE104" s="189"/>
      <c r="BF104" s="189"/>
      <c r="BG104" s="186"/>
      <c r="BH104" s="149"/>
      <c r="BI104" s="149"/>
      <c r="BJ104" s="149"/>
      <c r="BK104" s="149"/>
      <c r="BL104" s="149"/>
      <c r="BM104" s="149"/>
      <c r="BN104" s="149"/>
      <c r="BO104" s="342"/>
      <c r="BP104" s="328"/>
      <c r="BQ104" s="194"/>
      <c r="BR104" s="194"/>
      <c r="BS104" s="194"/>
      <c r="BU104" s="357" t="str">
        <f t="shared" ca="1" si="69"/>
        <v>insert into x_t_invoice (TMP_ID,ID,DT, CLIENT_ID,EXTERNAL_ID,CONTRACT_ID,TOTAL_SUM,CURRENCY,DISCOUNT_TYPE,COMMISSION_TYPE,TYPE,LOYAL_CLIENTS,NDS,NDS_PCT,PERSON_ID) values (s_x_t_invoice.NEXTVAL, 31110091, date'2020-01-01',21110000034,'Б-31110091-1',1110000034,20000,'RUR',1,1,'y_invoice',0,1,20, 77531110099);insert into x_t_person (TMP_ID,ID) values (s_x_t_person.NEXTVAL, 77531110099);insert into x_t_act_internal(TMP_ID,ID,DT,CLIENT_ID,INVOICE_ID,HIDDEN,AMOUNT,EXTERNAL_ID,PAYMENT_TERM_DT,IS_LOYAL,TYPE) values (s_x_t_act_internal.NEXTVAL, 4311100911,date'2020-01-09',21110000034, 31110091    ,1,  20000  ,'43111009111',date'2020-02-01', 0,'generic');insert into x_t_act_trans(TMP_ID, ACT_ID, CONSUME_ID, AMOUNT, AMOUNT_NDS, AMOUNT_NSP, NETTING, COMMISSION_TYPE) values (s_x_t_act_trans.NEXTVAL, 4311100911,  5531110091, 20000, 3333.33333333333,  0,null, 1);insert into x_t_consume (TMP_ID, ID, PARENT_ORDER_ID) values (s_x_t_consume.NEXTVAL, 5531110091,  9931110091);insert into x_t_order(TMP_ID, ID, SERVICE_ID, SERVICE_ORDER_ID, CLIENT_ID) values (s_x_t_order.NEXTVAL, 9931110091,  1,  7731110091,  531110099 );insert into x_mv_oebs_receipts_2(TMP_ID, INVOICE_EID, SUM, DT, DOC_DATE, COMISS_DATE, PAYMENT_NUMBER, SOURCE_TYPE) values (s_x_mv_oebs_receipts_2.NEXTVAL, 'Б-31110091-1', 20000, date'2020-01-31',date'2020-01-31', null, '888531110099' ,'PAYCASH');insert into x_yt_ar_direct_domain_stats (ID,IS_GRAY,DOMAIN,IS_BLACKLIST,SERVICE_ID,COST,BILLING_EXPORT_ID,FROM_DT,TILL_DT,SERVICE_ORDER_ID) values(s_x_yt_ar_direct_domain_stats.NEXTVAL, 0, 'a31110091', 0,1,3330000000,7731110091,  date'2020-01-01',to_date('2020-01-31'||' '||'23:59:59','YYYY-MM-DD HH24:MI:SS'),7731110091);</v>
      </c>
    </row>
    <row r="105" spans="1:73" s="215" customFormat="1" ht="15" thickBot="1" x14ac:dyDescent="0.4">
      <c r="A105" s="152">
        <v>34</v>
      </c>
      <c r="B105" s="199"/>
      <c r="C105" s="76" t="str">
        <f t="shared" si="42"/>
        <v>1110000034</v>
      </c>
      <c r="D105" s="76" t="str">
        <f t="shared" si="43"/>
        <v>1110000034/20</v>
      </c>
      <c r="E105" s="77" t="str">
        <f t="shared" si="70"/>
        <v>2020-01-01</v>
      </c>
      <c r="F105" s="77" t="str">
        <f t="shared" si="44"/>
        <v>2021-01-01</v>
      </c>
      <c r="G105" s="78" t="str">
        <f t="shared" si="45"/>
        <v>21110000034</v>
      </c>
      <c r="H105" s="79">
        <f t="shared" si="46"/>
        <v>1</v>
      </c>
      <c r="I105" s="200">
        <v>3</v>
      </c>
      <c r="J105" s="201">
        <f t="shared" si="79"/>
        <v>31110092</v>
      </c>
      <c r="K105" s="76" t="str">
        <f t="shared" si="47"/>
        <v>Б-31110092-1</v>
      </c>
      <c r="L105" s="77" t="str">
        <f t="shared" si="48"/>
        <v>2020-01-01</v>
      </c>
      <c r="M105" s="76" t="s">
        <v>87</v>
      </c>
      <c r="N105" s="202">
        <f t="shared" si="74"/>
        <v>30000</v>
      </c>
      <c r="O105" s="76" t="s">
        <v>88</v>
      </c>
      <c r="P105" s="200">
        <v>1</v>
      </c>
      <c r="Q105" s="76">
        <v>20</v>
      </c>
      <c r="R105" s="201">
        <v>37</v>
      </c>
      <c r="S105" s="201">
        <v>37</v>
      </c>
      <c r="T105" s="81" t="str">
        <f t="shared" si="80"/>
        <v>4311100921</v>
      </c>
      <c r="U105" s="203" t="str">
        <f t="shared" si="81"/>
        <v>43111009211</v>
      </c>
      <c r="V105" s="76">
        <v>1</v>
      </c>
      <c r="W105" s="77" t="str">
        <f t="shared" ca="1" si="82"/>
        <v>2020-01-04</v>
      </c>
      <c r="X105" s="204" t="str">
        <f t="shared" si="91"/>
        <v>2020-02-01</v>
      </c>
      <c r="Y105" s="205">
        <v>30000</v>
      </c>
      <c r="Z105" s="205">
        <f t="shared" si="84"/>
        <v>5000</v>
      </c>
      <c r="AA105" s="76">
        <v>0</v>
      </c>
      <c r="AB105" s="206" t="s">
        <v>89</v>
      </c>
      <c r="AC105" s="205">
        <f t="shared" si="77"/>
        <v>30000</v>
      </c>
      <c r="AD105" s="79">
        <v>0</v>
      </c>
      <c r="AE105" s="81">
        <f t="shared" si="71"/>
        <v>531110100</v>
      </c>
      <c r="AF105" s="207">
        <f t="shared" si="85"/>
        <v>25000</v>
      </c>
      <c r="AG105" s="208"/>
      <c r="AH105" s="91">
        <f t="shared" si="57"/>
        <v>25000</v>
      </c>
      <c r="AI105" s="93">
        <f t="shared" si="86"/>
        <v>30000</v>
      </c>
      <c r="AJ105" s="83" t="str">
        <f t="shared" si="87"/>
        <v>2020-01-31</v>
      </c>
      <c r="AK105" s="209" t="str">
        <f t="shared" si="59"/>
        <v>888531110100</v>
      </c>
      <c r="AL105" s="79" t="str">
        <f t="shared" si="60"/>
        <v>11100000341</v>
      </c>
      <c r="AM105" s="210"/>
      <c r="AN105" s="210"/>
      <c r="AO105" s="79" t="s">
        <v>89</v>
      </c>
      <c r="AP105" s="169" t="s">
        <v>89</v>
      </c>
      <c r="AQ105" s="79"/>
      <c r="AR105" s="79"/>
      <c r="AS105" s="211" t="str">
        <f t="shared" si="88"/>
        <v>888531110100</v>
      </c>
      <c r="AT105" s="209" t="str">
        <f t="shared" si="62"/>
        <v>5531110092</v>
      </c>
      <c r="AU105" s="203" t="str">
        <f t="shared" si="63"/>
        <v>9931110092</v>
      </c>
      <c r="AV105" s="203">
        <f t="shared" si="64"/>
        <v>37</v>
      </c>
      <c r="AW105" s="203" t="str">
        <f t="shared" si="65"/>
        <v>7731110092</v>
      </c>
      <c r="AX105" s="172" t="str">
        <f t="shared" si="66"/>
        <v>77531110100</v>
      </c>
      <c r="AY105" s="203">
        <v>0</v>
      </c>
      <c r="AZ105" s="203">
        <v>0</v>
      </c>
      <c r="BA105" s="77" t="str">
        <f t="shared" si="67"/>
        <v>2020-01-01</v>
      </c>
      <c r="BB105" s="77" t="str">
        <f t="shared" si="68"/>
        <v>2020-01-31</v>
      </c>
      <c r="BC105" s="212" t="s">
        <v>90</v>
      </c>
      <c r="BD105" s="78" t="str">
        <f t="shared" si="89"/>
        <v>a31110092</v>
      </c>
      <c r="BE105" s="209"/>
      <c r="BF105" s="209"/>
      <c r="BG105" s="206"/>
      <c r="BH105" s="174"/>
      <c r="BI105" s="174"/>
      <c r="BJ105" s="174"/>
      <c r="BK105" s="174"/>
      <c r="BL105" s="174"/>
      <c r="BM105" s="174"/>
      <c r="BN105" s="174"/>
      <c r="BO105" s="341"/>
      <c r="BP105" s="329"/>
      <c r="BQ105" s="202"/>
      <c r="BR105" s="214"/>
      <c r="BS105" s="214"/>
      <c r="BU105" s="357" t="str">
        <f t="shared" ca="1" si="69"/>
        <v>insert into x_t_invoice (TMP_ID,ID,DT, CLIENT_ID,EXTERNAL_ID,CONTRACT_ID,TOTAL_SUM,CURRENCY,DISCOUNT_TYPE,COMMISSION_TYPE,TYPE,LOYAL_CLIENTS,NDS,NDS_PCT,PERSON_ID) values (s_x_t_invoice.NEXTVAL, 31110092, date'2020-01-01',21110000034,'Б-31110092-1',1110000034,30000,'RUR',37,37,'y_invoice',0,1,20, 77531110100);insert into x_t_person (TMP_ID,ID) values (s_x_t_person.NEXTVAL, 77531110100);insert into x_t_act_internal(TMP_ID,ID,DT,CLIENT_ID,INVOICE_ID,HIDDEN,AMOUNT,EXTERNAL_ID,PAYMENT_TERM_DT,IS_LOYAL,TYPE) values (s_x_t_act_internal.NEXTVAL, 4311100921,date'2020-01-04',21110000034, 31110092    ,1,  30000  ,'43111009211',date'2020-02-01', 0,'generic');insert into x_t_act_trans(TMP_ID, ACT_ID, CONSUME_ID, AMOUNT, AMOUNT_NDS, AMOUNT_NSP, NETTING, COMMISSION_TYPE) values (s_x_t_act_trans.NEXTVAL, 4311100921,  5531110092, 30000, 5000,  0,null, 37);insert into x_t_consume (TMP_ID, ID, PARENT_ORDER_ID) values (s_x_t_consume.NEXTVAL, 5531110092,  9931110092);insert into x_t_order(TMP_ID, ID, SERVICE_ID, SERVICE_ORDER_ID, CLIENT_ID) values (s_x_t_order.NEXTVAL, 9931110092,  37,  7731110092,  531110100 );insert into x_mv_oebs_receipts_2(TMP_ID, INVOICE_EID, SUM, DT, DOC_DATE, COMISS_DATE, PAYMENT_NUMBER, SOURCE_TYPE) values (s_x_mv_oebs_receipts_2.NEXTVAL, 'Б-31110092-1', 30000, date'2020-01-31',date'2020-01-31', null, '888531110100' ,'PAYCASH');insert into x_yt_ar_direct_domain_stats (ID,IS_GRAY,DOMAIN,IS_BLACKLIST,SERVICE_ID,COST,BILLING_EXPORT_ID,FROM_DT,TILL_DT,SERVICE_ORDER_ID) values(s_x_yt_ar_direct_domain_stats.NEXTVAL, 0, 'a31110092', 0,37,3330000000,7731110092,  date'2020-01-01',to_date('2020-01-31'||' '||'23:59:59','YYYY-MM-DD HH24:MI:SS'),7731110092);</v>
      </c>
    </row>
    <row r="106" spans="1:73" s="195" customFormat="1" ht="15.5" customHeight="1" x14ac:dyDescent="0.35">
      <c r="A106" s="127">
        <v>35</v>
      </c>
      <c r="B106" s="178"/>
      <c r="C106" s="42" t="str">
        <f t="shared" si="42"/>
        <v>1110000035</v>
      </c>
      <c r="D106" s="42" t="str">
        <f t="shared" si="43"/>
        <v>1110000035/20</v>
      </c>
      <c r="E106" s="43" t="str">
        <f t="shared" si="70"/>
        <v>2020-01-01</v>
      </c>
      <c r="F106" s="43" t="str">
        <f t="shared" si="44"/>
        <v>2021-01-01</v>
      </c>
      <c r="G106" s="44" t="str">
        <f t="shared" si="45"/>
        <v>21110000035</v>
      </c>
      <c r="H106" s="45">
        <f t="shared" si="46"/>
        <v>1</v>
      </c>
      <c r="I106" s="179">
        <v>3</v>
      </c>
      <c r="J106" s="180">
        <f t="shared" si="79"/>
        <v>31110093</v>
      </c>
      <c r="K106" s="42" t="str">
        <f t="shared" si="47"/>
        <v>Б-31110093-1</v>
      </c>
      <c r="L106" s="43" t="str">
        <f t="shared" si="48"/>
        <v>2020-01-01</v>
      </c>
      <c r="M106" s="42" t="s">
        <v>87</v>
      </c>
      <c r="N106" s="181">
        <f t="shared" si="74"/>
        <v>30000</v>
      </c>
      <c r="O106" s="42" t="s">
        <v>88</v>
      </c>
      <c r="P106" s="179">
        <v>1</v>
      </c>
      <c r="Q106" s="42">
        <v>20</v>
      </c>
      <c r="R106" s="182">
        <f>S106</f>
        <v>7</v>
      </c>
      <c r="S106" s="182">
        <v>7</v>
      </c>
      <c r="T106" s="52" t="str">
        <f t="shared" si="80"/>
        <v>4311100931</v>
      </c>
      <c r="U106" s="183" t="str">
        <f t="shared" si="81"/>
        <v>43111009311</v>
      </c>
      <c r="V106" s="42">
        <v>1</v>
      </c>
      <c r="W106" s="43" t="str">
        <f t="shared" ca="1" si="82"/>
        <v>2020-01-09</v>
      </c>
      <c r="X106" s="2"/>
      <c r="Y106" s="185">
        <v>30000</v>
      </c>
      <c r="Z106" s="185">
        <f t="shared" si="84"/>
        <v>5000</v>
      </c>
      <c r="AA106" s="42">
        <v>0</v>
      </c>
      <c r="AB106" s="186" t="s">
        <v>89</v>
      </c>
      <c r="AC106" s="185">
        <f t="shared" si="77"/>
        <v>30000</v>
      </c>
      <c r="AD106" s="45">
        <v>0</v>
      </c>
      <c r="AE106" s="52">
        <f t="shared" si="71"/>
        <v>531110101</v>
      </c>
      <c r="AF106" s="187">
        <f t="shared" si="85"/>
        <v>25000</v>
      </c>
      <c r="AG106" s="188"/>
      <c r="AH106" s="58">
        <f t="shared" si="57"/>
        <v>12500</v>
      </c>
      <c r="AI106" s="125">
        <f>Y106/2</f>
        <v>15000</v>
      </c>
      <c r="AJ106" s="49" t="str">
        <f t="shared" si="87"/>
        <v>2020-01-31</v>
      </c>
      <c r="AK106" s="189" t="str">
        <f t="shared" si="59"/>
        <v>888531110101</v>
      </c>
      <c r="AL106" s="45" t="str">
        <f t="shared" si="60"/>
        <v>11100000351</v>
      </c>
      <c r="AM106" s="190"/>
      <c r="AN106" s="190"/>
      <c r="AO106" s="45" t="s">
        <v>89</v>
      </c>
      <c r="AP106" s="145" t="s">
        <v>89</v>
      </c>
      <c r="AQ106" s="45"/>
      <c r="AR106" s="45"/>
      <c r="AS106" s="191" t="str">
        <f t="shared" si="88"/>
        <v>888531110101</v>
      </c>
      <c r="AT106" s="189" t="str">
        <f t="shared" si="62"/>
        <v>5531110093</v>
      </c>
      <c r="AU106" s="183" t="str">
        <f t="shared" si="63"/>
        <v>9931110093</v>
      </c>
      <c r="AV106" s="183">
        <f t="shared" si="64"/>
        <v>7</v>
      </c>
      <c r="AW106" s="183" t="str">
        <f t="shared" si="65"/>
        <v>7731110093</v>
      </c>
      <c r="AX106" s="147" t="str">
        <f t="shared" si="66"/>
        <v>77531110101</v>
      </c>
      <c r="AY106" s="183">
        <v>0</v>
      </c>
      <c r="AZ106" s="183">
        <v>0</v>
      </c>
      <c r="BA106" s="43" t="str">
        <f t="shared" si="67"/>
        <v>2020-01-01</v>
      </c>
      <c r="BB106" s="43" t="str">
        <f t="shared" si="68"/>
        <v>2020-01-31</v>
      </c>
      <c r="BC106" s="192" t="s">
        <v>90</v>
      </c>
      <c r="BD106" s="44" t="str">
        <f t="shared" si="89"/>
        <v>a31110093</v>
      </c>
      <c r="BE106" s="189"/>
      <c r="BF106" s="189"/>
      <c r="BG106" s="186"/>
      <c r="BH106" s="149"/>
      <c r="BI106" s="149"/>
      <c r="BJ106" s="149"/>
      <c r="BK106" s="149"/>
      <c r="BL106" s="149"/>
      <c r="BM106" s="149"/>
      <c r="BN106" s="149"/>
      <c r="BO106" s="340" t="s">
        <v>151</v>
      </c>
      <c r="BP106" s="328">
        <v>7</v>
      </c>
      <c r="BQ106" s="194">
        <f>SUM(AF106:AF110)</f>
        <v>158333.33333333334</v>
      </c>
      <c r="BR106" s="194">
        <f>BQ106*0.06</f>
        <v>9500</v>
      </c>
      <c r="BS106" s="194" t="s">
        <v>152</v>
      </c>
      <c r="BU106" s="357" t="str">
        <f t="shared" ca="1" si="69"/>
        <v>insert into x_t_contract2(TMP_ID,ID,EXTERNAL_ID,CLIENT_ID) values(s_x_t_contract2.NEXTVAL, 1110000035, '1110000035/20',21110000035);insert into x_t_contract_collateral(TMP_ID,ID,CONTRACT2_ID,DT,IS_SIGNED) values(s_x_t_contract_collateral.NEXTVAL, 11100000351, 1110000035, date'2020-01-01', date'2020-01-01');insert into x_mv_contract_signed_attr (TMP_ID,CONTRACT_ID,COLLATERAL_ID,CODE,VALUE_DT) values (s_x_mv_contract_signed_attr.NEXTVAL, 1110000035, 11100000351,'FINISH_DT' ,date'2021-01-01');insert into x_mv_contract_signed_attr_hist(TMP_ID,VALUE_NUM,UPDATE_DT,CONTRACT2_ID,CODE,CL_DT,STAMP,DT) values(s_x_mv_contract_signed_attr_hist.NEXTVAL, 1, date'2020-01-01', 1110000035,'FIRM',date'2020-01-01',888531110101,date'2020-01-01');insert into x_mv_contract_signed_attr_hist(TMP_ID,VALUE_NUM,UPDATE_DT,CONTRACT2_ID,CODE,CL_DT,STAMP,DT) values(s_x_mv_contract_signed_attr_hist.NEXTVAL, 1, date'2020-01-01', 1110000035,'WHOLESALE_AGENT_PREMIUM_AWARDS_SCALE_TYPE',date'2020-01-01',888531110101,date'2020-01-01');insert into x_mv_contract_signed_attr_hist(TMP_ID,VALUE_NUM,UPDATE_DT,CONTRACT2_ID,CODE,CL_DT,STAMP,DT) values(s_x_mv_contract_signed_attr_hist.NEXTVAL, 3, date'2020-01-01', 1110000035,'PAYMENT_TYPE',date'2020-01-01',888531110101,date'2020-01-01');insert into x_t_invoice (TMP_ID,ID,DT, CLIENT_ID,EXTERNAL_ID,CONTRACT_ID,TOTAL_SUM,CURRENCY,DISCOUNT_TYPE,COMMISSION_TYPE,TYPE,LOYAL_CLIENTS,NDS,NDS_PCT,PERSON_ID) values (s_x_t_invoice.NEXTVAL, 31110093, date'2020-01-01',21110000035,'Б-31110093-1',1110000035,30000,'RUR',7,7,'y_invoice',0,1,20, 77531110101);insert into x_t_person (TMP_ID,ID) values (s_x_t_person.NEXTVAL, 77531110101);insert into x_t_act_internal(TMP_ID,ID,DT,CLIENT_ID,INVOICE_ID,HIDDEN,AMOUNT,EXTERNAL_ID,PAYMENT_TERM_DT,IS_LOYAL,TYPE) values (s_x_t_act_internal.NEXTVAL, 4311100931,date'2020-01-09',21110000035, 31110093    ,1,  30000  ,'43111009311',null, 0,'generic');insert into x_t_act_trans(TMP_ID, ACT_ID, CONSUME_ID, AMOUNT, AMOUNT_NDS, AMOUNT_NSP, NETTING, COMMISSION_TYPE) values (s_x_t_act_trans.NEXTVAL, 4311100931,  5531110093, 30000, 5000,  0,null, 7);insert into x_t_consume (TMP_ID, ID, PARENT_ORDER_ID) values (s_x_t_consume.NEXTVAL, 5531110093,  9931110093);insert into x_t_order(TMP_ID, ID, SERVICE_ID, SERVICE_ORDER_ID, CLIENT_ID) values (s_x_t_order.NEXTVAL, 9931110093,  7,  7731110093,  531110101 );insert into x_mv_oebs_receipts_2(TMP_ID, INVOICE_EID, SUM, DT, DOC_DATE, COMISS_DATE, PAYMENT_NUMBER, SOURCE_TYPE) values (s_x_mv_oebs_receipts_2.NEXTVAL, 'Б-31110093-1', 15000, date'2020-01-31',date'2020-01-31', null, '888531110101' ,'PAYCASH');insert into x_yt_ar_direct_domain_stats (ID,IS_GRAY,DOMAIN,IS_BLACKLIST,SERVICE_ID,COST,BILLING_EXPORT_ID,FROM_DT,TILL_DT,SERVICE_ORDER_ID) values(s_x_yt_ar_direct_domain_stats.NEXTVAL, 0, 'a31110093', 0,7,3330000000,7731110093,  date'2020-01-01',to_date('2020-01-31'||' '||'23:59:59','YYYY-MM-DD HH24:MI:SS'),7731110093);</v>
      </c>
    </row>
    <row r="107" spans="1:73" s="195" customFormat="1" x14ac:dyDescent="0.35">
      <c r="A107" s="127">
        <v>35</v>
      </c>
      <c r="B107" s="178"/>
      <c r="C107" s="42" t="str">
        <f t="shared" si="42"/>
        <v>1110000035</v>
      </c>
      <c r="D107" s="42" t="str">
        <f t="shared" si="43"/>
        <v>1110000035/20</v>
      </c>
      <c r="E107" s="43" t="str">
        <f t="shared" si="70"/>
        <v>2020-01-01</v>
      </c>
      <c r="F107" s="43" t="str">
        <f t="shared" si="44"/>
        <v>2021-01-01</v>
      </c>
      <c r="G107" s="44" t="str">
        <f t="shared" si="45"/>
        <v>21110000035</v>
      </c>
      <c r="H107" s="45">
        <f t="shared" si="46"/>
        <v>1</v>
      </c>
      <c r="I107" s="179">
        <v>3</v>
      </c>
      <c r="J107" s="180">
        <f t="shared" si="79"/>
        <v>31110094</v>
      </c>
      <c r="K107" s="42" t="str">
        <f t="shared" si="47"/>
        <v>Б-31110094-1</v>
      </c>
      <c r="L107" s="43" t="str">
        <f t="shared" si="48"/>
        <v>2020-01-01</v>
      </c>
      <c r="M107" s="42" t="s">
        <v>87</v>
      </c>
      <c r="N107" s="181">
        <f t="shared" si="74"/>
        <v>40000</v>
      </c>
      <c r="O107" s="42" t="s">
        <v>88</v>
      </c>
      <c r="P107" s="179">
        <v>1</v>
      </c>
      <c r="Q107" s="42">
        <v>20</v>
      </c>
      <c r="R107" s="182">
        <f>S107</f>
        <v>7</v>
      </c>
      <c r="S107" s="182">
        <v>7</v>
      </c>
      <c r="T107" s="52" t="str">
        <f t="shared" si="80"/>
        <v>4311100941</v>
      </c>
      <c r="U107" s="183" t="str">
        <f t="shared" si="81"/>
        <v>43111009411</v>
      </c>
      <c r="V107" s="42">
        <v>1</v>
      </c>
      <c r="W107" s="43" t="str">
        <f t="shared" ca="1" si="82"/>
        <v>2020-01-02</v>
      </c>
      <c r="X107" s="2"/>
      <c r="Y107" s="185">
        <v>40000</v>
      </c>
      <c r="Z107" s="185">
        <f t="shared" si="84"/>
        <v>6666.6666666666642</v>
      </c>
      <c r="AA107" s="42">
        <v>0</v>
      </c>
      <c r="AB107" s="186" t="s">
        <v>89</v>
      </c>
      <c r="AC107" s="185">
        <f t="shared" si="77"/>
        <v>40000</v>
      </c>
      <c r="AD107" s="45">
        <v>0</v>
      </c>
      <c r="AE107" s="52">
        <f t="shared" si="71"/>
        <v>531110102</v>
      </c>
      <c r="AF107" s="187">
        <f t="shared" si="85"/>
        <v>33333.333333333336</v>
      </c>
      <c r="AG107" s="188"/>
      <c r="AH107" s="58">
        <f t="shared" si="57"/>
        <v>33333.333333333336</v>
      </c>
      <c r="AI107" s="60">
        <f>Y107</f>
        <v>40000</v>
      </c>
      <c r="AJ107" s="49" t="str">
        <f t="shared" si="87"/>
        <v>2020-01-31</v>
      </c>
      <c r="AK107" s="189" t="str">
        <f t="shared" si="59"/>
        <v>888531110102</v>
      </c>
      <c r="AL107" s="45" t="str">
        <f t="shared" si="60"/>
        <v>11100000351</v>
      </c>
      <c r="AM107" s="190"/>
      <c r="AN107" s="190"/>
      <c r="AO107" s="45" t="s">
        <v>89</v>
      </c>
      <c r="AP107" s="145" t="s">
        <v>89</v>
      </c>
      <c r="AQ107" s="45"/>
      <c r="AR107" s="45"/>
      <c r="AS107" s="191" t="str">
        <f t="shared" si="88"/>
        <v>888531110102</v>
      </c>
      <c r="AT107" s="189" t="str">
        <f t="shared" si="62"/>
        <v>5531110094</v>
      </c>
      <c r="AU107" s="183" t="str">
        <f t="shared" si="63"/>
        <v>9931110094</v>
      </c>
      <c r="AV107" s="183">
        <f t="shared" si="64"/>
        <v>7</v>
      </c>
      <c r="AW107" s="183" t="str">
        <f t="shared" si="65"/>
        <v>7731110094</v>
      </c>
      <c r="AX107" s="147" t="str">
        <f t="shared" si="66"/>
        <v>77531110102</v>
      </c>
      <c r="AY107" s="183">
        <v>0</v>
      </c>
      <c r="AZ107" s="183">
        <v>0</v>
      </c>
      <c r="BA107" s="43" t="str">
        <f t="shared" si="67"/>
        <v>2020-01-01</v>
      </c>
      <c r="BB107" s="43" t="str">
        <f t="shared" si="68"/>
        <v>2020-01-31</v>
      </c>
      <c r="BC107" s="192" t="s">
        <v>90</v>
      </c>
      <c r="BD107" s="44" t="str">
        <f t="shared" si="89"/>
        <v>a31110094</v>
      </c>
      <c r="BE107" s="189"/>
      <c r="BF107" s="189"/>
      <c r="BG107" s="186"/>
      <c r="BH107" s="149"/>
      <c r="BI107" s="149"/>
      <c r="BJ107" s="149"/>
      <c r="BK107" s="149"/>
      <c r="BL107" s="149"/>
      <c r="BM107" s="149"/>
      <c r="BN107" s="149"/>
      <c r="BO107" s="340" t="s">
        <v>153</v>
      </c>
      <c r="BP107" s="328">
        <v>1</v>
      </c>
      <c r="BQ107" s="194">
        <f>AF111</f>
        <v>16666.666666666668</v>
      </c>
      <c r="BR107" s="194">
        <f>BQ107*0.13</f>
        <v>2166.666666666667</v>
      </c>
      <c r="BS107" s="194" t="s">
        <v>152</v>
      </c>
      <c r="BU107" s="357" t="str">
        <f t="shared" ca="1" si="69"/>
        <v>insert into x_t_invoice (TMP_ID,ID,DT, CLIENT_ID,EXTERNAL_ID,CONTRACT_ID,TOTAL_SUM,CURRENCY,DISCOUNT_TYPE,COMMISSION_TYPE,TYPE,LOYAL_CLIENTS,NDS,NDS_PCT,PERSON_ID) values (s_x_t_invoice.NEXTVAL, 31110094, date'2020-01-01',21110000035,'Б-31110094-1',1110000035,40000,'RUR',7,7,'y_invoice',0,1,20, 77531110102);insert into x_t_person (TMP_ID,ID) values (s_x_t_person.NEXTVAL, 77531110102);insert into x_t_act_internal(TMP_ID,ID,DT,CLIENT_ID,INVOICE_ID,HIDDEN,AMOUNT,EXTERNAL_ID,PAYMENT_TERM_DT,IS_LOYAL,TYPE) values (s_x_t_act_internal.NEXTVAL, 4311100941,date'2020-01-02',21110000035, 31110094    ,1,  40000  ,'43111009411',null, 0,'generic');insert into x_t_act_trans(TMP_ID, ACT_ID, CONSUME_ID, AMOUNT, AMOUNT_NDS, AMOUNT_NSP, NETTING, COMMISSION_TYPE) values (s_x_t_act_trans.NEXTVAL, 4311100941,  5531110094, 40000, 6666.66666666666,  0,null, 7);insert into x_t_consume (TMP_ID, ID, PARENT_ORDER_ID) values (s_x_t_consume.NEXTVAL, 5531110094,  9931110094);insert into x_t_order(TMP_ID, ID, SERVICE_ID, SERVICE_ORDER_ID, CLIENT_ID) values (s_x_t_order.NEXTVAL, 9931110094,  7,  7731110094,  531110102 );insert into x_mv_oebs_receipts_2(TMP_ID, INVOICE_EID, SUM, DT, DOC_DATE, COMISS_DATE, PAYMENT_NUMBER, SOURCE_TYPE) values (s_x_mv_oebs_receipts_2.NEXTVAL, 'Б-31110094-1', 40000, date'2020-01-31',date'2020-01-31', null, '888531110102' ,'PAYCASH');insert into x_yt_ar_direct_domain_stats (ID,IS_GRAY,DOMAIN,IS_BLACKLIST,SERVICE_ID,COST,BILLING_EXPORT_ID,FROM_DT,TILL_DT,SERVICE_ORDER_ID) values(s_x_yt_ar_direct_domain_stats.NEXTVAL, 0, 'a31110094', 0,7,3330000000,7731110094,  date'2020-01-01',to_date('2020-01-31'||' '||'23:59:59','YYYY-MM-DD HH24:MI:SS'),7731110094);</v>
      </c>
    </row>
    <row r="108" spans="1:73" s="195" customFormat="1" x14ac:dyDescent="0.35">
      <c r="A108" s="127">
        <v>35</v>
      </c>
      <c r="B108" s="178"/>
      <c r="C108" s="42" t="str">
        <f t="shared" si="42"/>
        <v>1110000035</v>
      </c>
      <c r="D108" s="42" t="str">
        <f t="shared" si="43"/>
        <v>1110000035/20</v>
      </c>
      <c r="E108" s="43" t="str">
        <f t="shared" si="70"/>
        <v>2020-01-01</v>
      </c>
      <c r="F108" s="43" t="str">
        <f t="shared" si="44"/>
        <v>2021-01-01</v>
      </c>
      <c r="G108" s="44" t="str">
        <f t="shared" si="45"/>
        <v>21110000035</v>
      </c>
      <c r="H108" s="45">
        <f t="shared" si="46"/>
        <v>1</v>
      </c>
      <c r="I108" s="179">
        <v>3</v>
      </c>
      <c r="J108" s="180">
        <f t="shared" si="79"/>
        <v>31110095</v>
      </c>
      <c r="K108" s="42" t="str">
        <f t="shared" si="47"/>
        <v>Б-31110095-1</v>
      </c>
      <c r="L108" s="43" t="str">
        <f t="shared" si="48"/>
        <v>2020-01-01</v>
      </c>
      <c r="M108" s="42" t="s">
        <v>87</v>
      </c>
      <c r="N108" s="181">
        <f t="shared" si="74"/>
        <v>40000</v>
      </c>
      <c r="O108" s="42" t="s">
        <v>88</v>
      </c>
      <c r="P108" s="179">
        <v>1</v>
      </c>
      <c r="Q108" s="42">
        <v>20</v>
      </c>
      <c r="R108" s="182">
        <f>S108</f>
        <v>7</v>
      </c>
      <c r="S108" s="182">
        <v>7</v>
      </c>
      <c r="T108" s="52" t="str">
        <f t="shared" si="80"/>
        <v>4311100951</v>
      </c>
      <c r="U108" s="183" t="str">
        <f t="shared" si="81"/>
        <v>43111009511</v>
      </c>
      <c r="V108" s="42">
        <v>1</v>
      </c>
      <c r="W108" s="43" t="str">
        <f t="shared" ca="1" si="82"/>
        <v>2020-01-03</v>
      </c>
      <c r="X108" s="2"/>
      <c r="Y108" s="185">
        <v>40000</v>
      </c>
      <c r="Z108" s="185">
        <f t="shared" si="84"/>
        <v>6666.6666666666642</v>
      </c>
      <c r="AA108" s="42">
        <v>0</v>
      </c>
      <c r="AB108" s="186" t="s">
        <v>89</v>
      </c>
      <c r="AC108" s="185">
        <f t="shared" si="77"/>
        <v>40000</v>
      </c>
      <c r="AD108" s="45">
        <v>0</v>
      </c>
      <c r="AE108" s="52">
        <f t="shared" si="71"/>
        <v>531110103</v>
      </c>
      <c r="AF108" s="187">
        <f t="shared" si="85"/>
        <v>33333.333333333336</v>
      </c>
      <c r="AG108" s="188"/>
      <c r="AH108" s="58">
        <f t="shared" si="57"/>
        <v>33333.333333333336</v>
      </c>
      <c r="AI108" s="60">
        <f>Y108</f>
        <v>40000</v>
      </c>
      <c r="AJ108" s="49" t="str">
        <f t="shared" si="87"/>
        <v>2020-01-31</v>
      </c>
      <c r="AK108" s="189" t="str">
        <f t="shared" si="59"/>
        <v>888531110103</v>
      </c>
      <c r="AL108" s="45" t="str">
        <f t="shared" si="60"/>
        <v>11100000351</v>
      </c>
      <c r="AM108" s="190"/>
      <c r="AN108" s="190"/>
      <c r="AO108" s="45" t="s">
        <v>89</v>
      </c>
      <c r="AP108" s="145" t="s">
        <v>89</v>
      </c>
      <c r="AQ108" s="45"/>
      <c r="AR108" s="45"/>
      <c r="AS108" s="191" t="str">
        <f t="shared" si="88"/>
        <v>888531110103</v>
      </c>
      <c r="AT108" s="189" t="str">
        <f t="shared" si="62"/>
        <v>5531110095</v>
      </c>
      <c r="AU108" s="183" t="str">
        <f t="shared" si="63"/>
        <v>9931110095</v>
      </c>
      <c r="AV108" s="183">
        <f t="shared" si="64"/>
        <v>7</v>
      </c>
      <c r="AW108" s="183" t="str">
        <f t="shared" si="65"/>
        <v>7731110095</v>
      </c>
      <c r="AX108" s="147" t="str">
        <f t="shared" si="66"/>
        <v>77531110103</v>
      </c>
      <c r="AY108" s="183">
        <v>0</v>
      </c>
      <c r="AZ108" s="183">
        <v>0</v>
      </c>
      <c r="BA108" s="43" t="str">
        <f t="shared" si="67"/>
        <v>2020-01-01</v>
      </c>
      <c r="BB108" s="43" t="str">
        <f t="shared" si="68"/>
        <v>2020-01-31</v>
      </c>
      <c r="BC108" s="192" t="s">
        <v>90</v>
      </c>
      <c r="BD108" s="44" t="str">
        <f t="shared" si="89"/>
        <v>a31110095</v>
      </c>
      <c r="BE108" s="189"/>
      <c r="BF108" s="189"/>
      <c r="BG108" s="186"/>
      <c r="BH108" s="149"/>
      <c r="BI108" s="149"/>
      <c r="BJ108" s="149"/>
      <c r="BK108" s="149"/>
      <c r="BL108" s="149"/>
      <c r="BM108" s="149"/>
      <c r="BN108" s="149"/>
      <c r="BO108" s="342"/>
      <c r="BP108" s="328">
        <v>37</v>
      </c>
      <c r="BQ108" s="194">
        <f>AF112</f>
        <v>25000</v>
      </c>
      <c r="BR108" s="194">
        <f>BQ108*0.11</f>
        <v>2750</v>
      </c>
      <c r="BS108" s="194" t="s">
        <v>152</v>
      </c>
      <c r="BU108" s="357" t="str">
        <f t="shared" ca="1" si="69"/>
        <v>insert into x_t_invoice (TMP_ID,ID,DT, CLIENT_ID,EXTERNAL_ID,CONTRACT_ID,TOTAL_SUM,CURRENCY,DISCOUNT_TYPE,COMMISSION_TYPE,TYPE,LOYAL_CLIENTS,NDS,NDS_PCT,PERSON_ID) values (s_x_t_invoice.NEXTVAL, 31110095, date'2020-01-01',21110000035,'Б-31110095-1',1110000035,40000,'RUR',7,7,'y_invoice',0,1,20, 77531110103);insert into x_t_person (TMP_ID,ID) values (s_x_t_person.NEXTVAL, 77531110103);insert into x_t_act_internal(TMP_ID,ID,DT,CLIENT_ID,INVOICE_ID,HIDDEN,AMOUNT,EXTERNAL_ID,PAYMENT_TERM_DT,IS_LOYAL,TYPE) values (s_x_t_act_internal.NEXTVAL, 4311100951,date'2020-01-03',21110000035, 31110095    ,1,  40000  ,'43111009511',null, 0,'generic');insert into x_t_act_trans(TMP_ID, ACT_ID, CONSUME_ID, AMOUNT, AMOUNT_NDS, AMOUNT_NSP, NETTING, COMMISSION_TYPE) values (s_x_t_act_trans.NEXTVAL, 4311100951,  5531110095, 40000, 6666.66666666666,  0,null, 7);insert into x_t_consume (TMP_ID, ID, PARENT_ORDER_ID) values (s_x_t_consume.NEXTVAL, 5531110095,  9931110095);insert into x_t_order(TMP_ID, ID, SERVICE_ID, SERVICE_ORDER_ID, CLIENT_ID) values (s_x_t_order.NEXTVAL, 9931110095,  7,  7731110095,  531110103 );insert into x_mv_oebs_receipts_2(TMP_ID, INVOICE_EID, SUM, DT, DOC_DATE, COMISS_DATE, PAYMENT_NUMBER, SOURCE_TYPE) values (s_x_mv_oebs_receipts_2.NEXTVAL, 'Б-31110095-1', 40000, date'2020-01-31',date'2020-01-31', null, '888531110103' ,'PAYCASH');insert into x_yt_ar_direct_domain_stats (ID,IS_GRAY,DOMAIN,IS_BLACKLIST,SERVICE_ID,COST,BILLING_EXPORT_ID,FROM_DT,TILL_DT,SERVICE_ORDER_ID) values(s_x_yt_ar_direct_domain_stats.NEXTVAL, 0, 'a31110095', 0,7,3330000000,7731110095,  date'2020-01-01',to_date('2020-01-31'||' '||'23:59:59','YYYY-MM-DD HH24:MI:SS'),7731110095);</v>
      </c>
    </row>
    <row r="109" spans="1:73" s="195" customFormat="1" x14ac:dyDescent="0.35">
      <c r="A109" s="127">
        <v>35</v>
      </c>
      <c r="B109" s="178"/>
      <c r="C109" s="42" t="str">
        <f t="shared" si="42"/>
        <v>1110000035</v>
      </c>
      <c r="D109" s="42" t="str">
        <f t="shared" si="43"/>
        <v>1110000035/20</v>
      </c>
      <c r="E109" s="43" t="str">
        <f t="shared" si="70"/>
        <v>2020-01-01</v>
      </c>
      <c r="F109" s="43" t="str">
        <f t="shared" si="44"/>
        <v>2021-01-01</v>
      </c>
      <c r="G109" s="44" t="str">
        <f t="shared" si="45"/>
        <v>21110000035</v>
      </c>
      <c r="H109" s="45">
        <f t="shared" si="46"/>
        <v>1</v>
      </c>
      <c r="I109" s="179">
        <v>3</v>
      </c>
      <c r="J109" s="180">
        <f t="shared" si="79"/>
        <v>31110096</v>
      </c>
      <c r="K109" s="42" t="str">
        <f t="shared" si="47"/>
        <v>Б-31110096-1</v>
      </c>
      <c r="L109" s="43" t="str">
        <f t="shared" si="48"/>
        <v>2020-01-01</v>
      </c>
      <c r="M109" s="42" t="s">
        <v>87</v>
      </c>
      <c r="N109" s="181">
        <f t="shared" si="74"/>
        <v>40000</v>
      </c>
      <c r="O109" s="42" t="s">
        <v>88</v>
      </c>
      <c r="P109" s="179">
        <v>1</v>
      </c>
      <c r="Q109" s="42">
        <v>20</v>
      </c>
      <c r="R109" s="182">
        <f>S109</f>
        <v>7</v>
      </c>
      <c r="S109" s="182">
        <v>7</v>
      </c>
      <c r="T109" s="52" t="str">
        <f t="shared" si="80"/>
        <v>4311100961</v>
      </c>
      <c r="U109" s="183" t="str">
        <f t="shared" si="81"/>
        <v>43111009611</v>
      </c>
      <c r="V109" s="42">
        <v>1</v>
      </c>
      <c r="W109" s="43" t="str">
        <f t="shared" ca="1" si="82"/>
        <v>2020-01-05</v>
      </c>
      <c r="X109" s="2"/>
      <c r="Y109" s="185">
        <v>40000</v>
      </c>
      <c r="Z109" s="185">
        <f t="shared" si="84"/>
        <v>6666.6666666666642</v>
      </c>
      <c r="AA109" s="42">
        <v>0</v>
      </c>
      <c r="AB109" s="186" t="s">
        <v>89</v>
      </c>
      <c r="AC109" s="185">
        <f t="shared" si="77"/>
        <v>40000</v>
      </c>
      <c r="AD109" s="45">
        <v>0</v>
      </c>
      <c r="AE109" s="52">
        <f t="shared" si="71"/>
        <v>531110104</v>
      </c>
      <c r="AF109" s="187">
        <f t="shared" si="85"/>
        <v>33333.333333333336</v>
      </c>
      <c r="AG109" s="188"/>
      <c r="AH109" s="58">
        <f t="shared" si="57"/>
        <v>33333.333333333336</v>
      </c>
      <c r="AI109" s="60">
        <f t="shared" ref="AI109:AI125" si="92">Y109</f>
        <v>40000</v>
      </c>
      <c r="AJ109" s="49" t="str">
        <f t="shared" si="87"/>
        <v>2020-01-31</v>
      </c>
      <c r="AK109" s="189" t="str">
        <f t="shared" si="59"/>
        <v>888531110104</v>
      </c>
      <c r="AL109" s="45" t="str">
        <f t="shared" si="60"/>
        <v>11100000351</v>
      </c>
      <c r="AM109" s="190"/>
      <c r="AN109" s="190"/>
      <c r="AO109" s="45" t="s">
        <v>89</v>
      </c>
      <c r="AP109" s="145" t="s">
        <v>89</v>
      </c>
      <c r="AQ109" s="45"/>
      <c r="AR109" s="45"/>
      <c r="AS109" s="191" t="str">
        <f t="shared" si="88"/>
        <v>888531110104</v>
      </c>
      <c r="AT109" s="189" t="str">
        <f t="shared" si="62"/>
        <v>5531110096</v>
      </c>
      <c r="AU109" s="183" t="str">
        <f t="shared" si="63"/>
        <v>9931110096</v>
      </c>
      <c r="AV109" s="183">
        <f t="shared" si="64"/>
        <v>7</v>
      </c>
      <c r="AW109" s="183" t="str">
        <f t="shared" si="65"/>
        <v>7731110096</v>
      </c>
      <c r="AX109" s="147" t="str">
        <f t="shared" si="66"/>
        <v>77531110104</v>
      </c>
      <c r="AY109" s="183">
        <v>0</v>
      </c>
      <c r="AZ109" s="183">
        <v>0</v>
      </c>
      <c r="BA109" s="43" t="str">
        <f t="shared" si="67"/>
        <v>2020-01-01</v>
      </c>
      <c r="BB109" s="43" t="str">
        <f t="shared" si="68"/>
        <v>2020-01-31</v>
      </c>
      <c r="BC109" s="192" t="s">
        <v>90</v>
      </c>
      <c r="BD109" s="44" t="str">
        <f t="shared" si="89"/>
        <v>a31110096</v>
      </c>
      <c r="BE109" s="189"/>
      <c r="BF109" s="189"/>
      <c r="BG109" s="186"/>
      <c r="BH109" s="149"/>
      <c r="BI109" s="149"/>
      <c r="BJ109" s="149"/>
      <c r="BK109" s="149"/>
      <c r="BL109" s="149"/>
      <c r="BM109" s="149"/>
      <c r="BN109" s="149"/>
      <c r="BO109" s="343"/>
      <c r="BP109" s="330"/>
      <c r="BQ109" s="196"/>
      <c r="BR109" s="196"/>
      <c r="BS109" s="196"/>
      <c r="BT109" s="197"/>
      <c r="BU109" s="357" t="str">
        <f t="shared" ca="1" si="69"/>
        <v>insert into x_t_invoice (TMP_ID,ID,DT, CLIENT_ID,EXTERNAL_ID,CONTRACT_ID,TOTAL_SUM,CURRENCY,DISCOUNT_TYPE,COMMISSION_TYPE,TYPE,LOYAL_CLIENTS,NDS,NDS_PCT,PERSON_ID) values (s_x_t_invoice.NEXTVAL, 31110096, date'2020-01-01',21110000035,'Б-31110096-1',1110000035,40000,'RUR',7,7,'y_invoice',0,1,20, 77531110104);insert into x_t_person (TMP_ID,ID) values (s_x_t_person.NEXTVAL, 77531110104);insert into x_t_act_internal(TMP_ID,ID,DT,CLIENT_ID,INVOICE_ID,HIDDEN,AMOUNT,EXTERNAL_ID,PAYMENT_TERM_DT,IS_LOYAL,TYPE) values (s_x_t_act_internal.NEXTVAL, 4311100961,date'2020-01-05',21110000035, 31110096    ,1,  40000  ,'43111009611',null, 0,'generic');insert into x_t_act_trans(TMP_ID, ACT_ID, CONSUME_ID, AMOUNT, AMOUNT_NDS, AMOUNT_NSP, NETTING, COMMISSION_TYPE) values (s_x_t_act_trans.NEXTVAL, 4311100961,  5531110096, 40000, 6666.66666666666,  0,null, 7);insert into x_t_consume (TMP_ID, ID, PARENT_ORDER_ID) values (s_x_t_consume.NEXTVAL, 5531110096,  9931110096);insert into x_t_order(TMP_ID, ID, SERVICE_ID, SERVICE_ORDER_ID, CLIENT_ID) values (s_x_t_order.NEXTVAL, 9931110096,  7,  7731110096,  531110104 );insert into x_mv_oebs_receipts_2(TMP_ID, INVOICE_EID, SUM, DT, DOC_DATE, COMISS_DATE, PAYMENT_NUMBER, SOURCE_TYPE) values (s_x_mv_oebs_receipts_2.NEXTVAL, 'Б-31110096-1', 40000, date'2020-01-31',date'2020-01-31', null, '888531110104' ,'PAYCASH');insert into x_yt_ar_direct_domain_stats (ID,IS_GRAY,DOMAIN,IS_BLACKLIST,SERVICE_ID,COST,BILLING_EXPORT_ID,FROM_DT,TILL_DT,SERVICE_ORDER_ID) values(s_x_yt_ar_direct_domain_stats.NEXTVAL, 0, 'a31110096', 0,7,3330000000,7731110096,  date'2020-01-01',to_date('2020-01-31'||' '||'23:59:59','YYYY-MM-DD HH24:MI:SS'),7731110096);</v>
      </c>
    </row>
    <row r="110" spans="1:73" s="195" customFormat="1" ht="15" thickBot="1" x14ac:dyDescent="0.4">
      <c r="A110" s="127">
        <v>35</v>
      </c>
      <c r="B110" s="178"/>
      <c r="C110" s="42" t="str">
        <f t="shared" si="42"/>
        <v>1110000035</v>
      </c>
      <c r="D110" s="42" t="str">
        <f t="shared" si="43"/>
        <v>1110000035/20</v>
      </c>
      <c r="E110" s="43" t="str">
        <f t="shared" si="70"/>
        <v>2020-01-01</v>
      </c>
      <c r="F110" s="43" t="str">
        <f t="shared" si="44"/>
        <v>2021-01-01</v>
      </c>
      <c r="G110" s="44" t="str">
        <f t="shared" si="45"/>
        <v>21110000035</v>
      </c>
      <c r="H110" s="45">
        <f t="shared" si="46"/>
        <v>1</v>
      </c>
      <c r="I110" s="179">
        <v>3</v>
      </c>
      <c r="J110" s="180">
        <f t="shared" si="79"/>
        <v>31110097</v>
      </c>
      <c r="K110" s="42" t="str">
        <f t="shared" si="47"/>
        <v>Б-31110097-1</v>
      </c>
      <c r="L110" s="43" t="str">
        <f t="shared" si="48"/>
        <v>2020-01-01</v>
      </c>
      <c r="M110" s="42" t="s">
        <v>87</v>
      </c>
      <c r="N110" s="181">
        <f t="shared" si="74"/>
        <v>40000</v>
      </c>
      <c r="O110" s="42" t="s">
        <v>88</v>
      </c>
      <c r="P110" s="179">
        <v>1</v>
      </c>
      <c r="Q110" s="42">
        <v>20</v>
      </c>
      <c r="R110" s="182">
        <f>S110</f>
        <v>7</v>
      </c>
      <c r="S110" s="182">
        <v>7</v>
      </c>
      <c r="T110" s="52" t="str">
        <f t="shared" si="80"/>
        <v>4311100971</v>
      </c>
      <c r="U110" s="183" t="str">
        <f t="shared" si="81"/>
        <v>43111009711</v>
      </c>
      <c r="V110" s="42">
        <v>1</v>
      </c>
      <c r="W110" s="43" t="str">
        <f t="shared" ca="1" si="82"/>
        <v>2020-01-04</v>
      </c>
      <c r="X110" s="2"/>
      <c r="Y110" s="185">
        <v>40000</v>
      </c>
      <c r="Z110" s="185">
        <f t="shared" si="84"/>
        <v>6666.6666666666642</v>
      </c>
      <c r="AA110" s="42">
        <v>0</v>
      </c>
      <c r="AB110" s="186" t="s">
        <v>89</v>
      </c>
      <c r="AC110" s="185">
        <f t="shared" si="77"/>
        <v>40000</v>
      </c>
      <c r="AD110" s="45">
        <v>0</v>
      </c>
      <c r="AE110" s="52">
        <f t="shared" si="71"/>
        <v>531110105</v>
      </c>
      <c r="AF110" s="187">
        <f t="shared" si="85"/>
        <v>33333.333333333336</v>
      </c>
      <c r="AG110" s="188"/>
      <c r="AH110" s="58">
        <f t="shared" si="57"/>
        <v>33333.333333333336</v>
      </c>
      <c r="AI110" s="60">
        <f t="shared" si="92"/>
        <v>40000</v>
      </c>
      <c r="AJ110" s="49" t="str">
        <f t="shared" si="87"/>
        <v>2020-01-31</v>
      </c>
      <c r="AK110" s="189" t="str">
        <f t="shared" si="59"/>
        <v>888531110105</v>
      </c>
      <c r="AL110" s="45" t="str">
        <f t="shared" si="60"/>
        <v>11100000351</v>
      </c>
      <c r="AM110" s="190"/>
      <c r="AN110" s="190"/>
      <c r="AO110" s="45" t="s">
        <v>89</v>
      </c>
      <c r="AP110" s="145" t="s">
        <v>89</v>
      </c>
      <c r="AQ110" s="45"/>
      <c r="AR110" s="45"/>
      <c r="AS110" s="191" t="str">
        <f t="shared" si="88"/>
        <v>888531110105</v>
      </c>
      <c r="AT110" s="189" t="str">
        <f t="shared" si="62"/>
        <v>5531110097</v>
      </c>
      <c r="AU110" s="183" t="str">
        <f t="shared" si="63"/>
        <v>9931110097</v>
      </c>
      <c r="AV110" s="183">
        <f t="shared" si="64"/>
        <v>7</v>
      </c>
      <c r="AW110" s="183" t="str">
        <f t="shared" si="65"/>
        <v>7731110097</v>
      </c>
      <c r="AX110" s="147" t="str">
        <f t="shared" si="66"/>
        <v>77531110105</v>
      </c>
      <c r="AY110" s="183">
        <v>0</v>
      </c>
      <c r="AZ110" s="183">
        <v>0</v>
      </c>
      <c r="BA110" s="43" t="str">
        <f t="shared" si="67"/>
        <v>2020-01-01</v>
      </c>
      <c r="BB110" s="43" t="str">
        <f t="shared" si="68"/>
        <v>2020-01-31</v>
      </c>
      <c r="BC110" s="192" t="s">
        <v>90</v>
      </c>
      <c r="BD110" s="44" t="str">
        <f t="shared" si="89"/>
        <v>a31110097</v>
      </c>
      <c r="BE110" s="189"/>
      <c r="BF110" s="189"/>
      <c r="BG110" s="186"/>
      <c r="BH110" s="174"/>
      <c r="BI110" s="174"/>
      <c r="BJ110" s="174"/>
      <c r="BK110" s="174"/>
      <c r="BL110" s="149"/>
      <c r="BM110" s="149"/>
      <c r="BN110" s="149"/>
      <c r="BO110" s="345">
        <f>SUM(AF106:AF112)</f>
        <v>200000</v>
      </c>
      <c r="BP110" s="328"/>
      <c r="BQ110" s="194"/>
      <c r="BR110" s="194"/>
      <c r="BS110" s="194"/>
      <c r="BT110" s="197"/>
      <c r="BU110" s="357" t="str">
        <f t="shared" ca="1" si="69"/>
        <v>insert into x_t_invoice (TMP_ID,ID,DT, CLIENT_ID,EXTERNAL_ID,CONTRACT_ID,TOTAL_SUM,CURRENCY,DISCOUNT_TYPE,COMMISSION_TYPE,TYPE,LOYAL_CLIENTS,NDS,NDS_PCT,PERSON_ID) values (s_x_t_invoice.NEXTVAL, 31110097, date'2020-01-01',21110000035,'Б-31110097-1',1110000035,40000,'RUR',7,7,'y_invoice',0,1,20, 77531110105);insert into x_t_person (TMP_ID,ID) values (s_x_t_person.NEXTVAL, 77531110105);insert into x_t_act_internal(TMP_ID,ID,DT,CLIENT_ID,INVOICE_ID,HIDDEN,AMOUNT,EXTERNAL_ID,PAYMENT_TERM_DT,IS_LOYAL,TYPE) values (s_x_t_act_internal.NEXTVAL, 4311100971,date'2020-01-04',21110000035, 31110097    ,1,  40000  ,'43111009711',null, 0,'generic');insert into x_t_act_trans(TMP_ID, ACT_ID, CONSUME_ID, AMOUNT, AMOUNT_NDS, AMOUNT_NSP, NETTING, COMMISSION_TYPE) values (s_x_t_act_trans.NEXTVAL, 4311100971,  5531110097, 40000, 6666.66666666666,  0,null, 7);insert into x_t_consume (TMP_ID, ID, PARENT_ORDER_ID) values (s_x_t_consume.NEXTVAL, 5531110097,  9931110097);insert into x_t_order(TMP_ID, ID, SERVICE_ID, SERVICE_ORDER_ID, CLIENT_ID) values (s_x_t_order.NEXTVAL, 9931110097,  7,  7731110097,  531110105 );insert into x_mv_oebs_receipts_2(TMP_ID, INVOICE_EID, SUM, DT, DOC_DATE, COMISS_DATE, PAYMENT_NUMBER, SOURCE_TYPE) values (s_x_mv_oebs_receipts_2.NEXTVAL, 'Б-31110097-1', 40000, date'2020-01-31',date'2020-01-31', null, '888531110105' ,'PAYCASH');insert into x_yt_ar_direct_domain_stats (ID,IS_GRAY,DOMAIN,IS_BLACKLIST,SERVICE_ID,COST,BILLING_EXPORT_ID,FROM_DT,TILL_DT,SERVICE_ORDER_ID) values(s_x_yt_ar_direct_domain_stats.NEXTVAL, 0, 'a31110097', 0,7,3330000000,7731110097,  date'2020-01-01',to_date('2020-01-31'||' '||'23:59:59','YYYY-MM-DD HH24:MI:SS'),7731110097);</v>
      </c>
    </row>
    <row r="111" spans="1:73" s="195" customFormat="1" x14ac:dyDescent="0.35">
      <c r="A111" s="127">
        <v>35</v>
      </c>
      <c r="B111" s="178"/>
      <c r="C111" s="42" t="str">
        <f t="shared" si="42"/>
        <v>1110000035</v>
      </c>
      <c r="D111" s="42" t="str">
        <f t="shared" si="43"/>
        <v>1110000035/20</v>
      </c>
      <c r="E111" s="43" t="str">
        <f t="shared" si="70"/>
        <v>2020-01-01</v>
      </c>
      <c r="F111" s="43" t="str">
        <f t="shared" si="44"/>
        <v>2021-01-01</v>
      </c>
      <c r="G111" s="44" t="str">
        <f t="shared" si="45"/>
        <v>21110000035</v>
      </c>
      <c r="H111" s="45">
        <f t="shared" si="46"/>
        <v>1</v>
      </c>
      <c r="I111" s="179">
        <v>3</v>
      </c>
      <c r="J111" s="180">
        <f t="shared" si="79"/>
        <v>31110098</v>
      </c>
      <c r="K111" s="42" t="str">
        <f t="shared" si="47"/>
        <v>Б-31110098-1</v>
      </c>
      <c r="L111" s="43" t="str">
        <f t="shared" si="48"/>
        <v>2020-01-01</v>
      </c>
      <c r="M111" s="42" t="s">
        <v>87</v>
      </c>
      <c r="N111" s="181">
        <f t="shared" si="74"/>
        <v>20000</v>
      </c>
      <c r="O111" s="42" t="s">
        <v>88</v>
      </c>
      <c r="P111" s="179">
        <v>1</v>
      </c>
      <c r="Q111" s="42">
        <v>20</v>
      </c>
      <c r="R111" s="198">
        <v>1</v>
      </c>
      <c r="S111" s="198">
        <v>1</v>
      </c>
      <c r="T111" s="52" t="str">
        <f t="shared" si="80"/>
        <v>4311100981</v>
      </c>
      <c r="U111" s="183" t="str">
        <f t="shared" si="81"/>
        <v>43111009811</v>
      </c>
      <c r="V111" s="42">
        <v>1</v>
      </c>
      <c r="W111" s="43" t="str">
        <f t="shared" ca="1" si="82"/>
        <v>2020-01-01</v>
      </c>
      <c r="X111" s="2"/>
      <c r="Y111" s="185">
        <v>20000</v>
      </c>
      <c r="Z111" s="185">
        <f t="shared" si="84"/>
        <v>3333.3333333333321</v>
      </c>
      <c r="AA111" s="42">
        <v>0</v>
      </c>
      <c r="AB111" s="186" t="s">
        <v>89</v>
      </c>
      <c r="AC111" s="185">
        <f t="shared" si="77"/>
        <v>20000</v>
      </c>
      <c r="AD111" s="45">
        <v>0</v>
      </c>
      <c r="AE111" s="52">
        <f t="shared" si="71"/>
        <v>531110106</v>
      </c>
      <c r="AF111" s="187">
        <f t="shared" si="85"/>
        <v>16666.666666666668</v>
      </c>
      <c r="AG111" s="188"/>
      <c r="AH111" s="58">
        <f t="shared" si="57"/>
        <v>16666.666666666668</v>
      </c>
      <c r="AI111" s="60">
        <f t="shared" si="92"/>
        <v>20000</v>
      </c>
      <c r="AJ111" s="49" t="str">
        <f t="shared" si="87"/>
        <v>2020-01-31</v>
      </c>
      <c r="AK111" s="189" t="str">
        <f t="shared" si="59"/>
        <v>888531110106</v>
      </c>
      <c r="AL111" s="45" t="str">
        <f t="shared" si="60"/>
        <v>11100000351</v>
      </c>
      <c r="AM111" s="190"/>
      <c r="AN111" s="190"/>
      <c r="AO111" s="45" t="s">
        <v>89</v>
      </c>
      <c r="AP111" s="145" t="s">
        <v>89</v>
      </c>
      <c r="AQ111" s="45"/>
      <c r="AR111" s="45"/>
      <c r="AS111" s="191" t="str">
        <f t="shared" si="88"/>
        <v>888531110106</v>
      </c>
      <c r="AT111" s="189" t="str">
        <f t="shared" si="62"/>
        <v>5531110098</v>
      </c>
      <c r="AU111" s="183" t="str">
        <f t="shared" si="63"/>
        <v>9931110098</v>
      </c>
      <c r="AV111" s="183">
        <f t="shared" si="64"/>
        <v>1</v>
      </c>
      <c r="AW111" s="183" t="str">
        <f t="shared" si="65"/>
        <v>7731110098</v>
      </c>
      <c r="AX111" s="147" t="str">
        <f t="shared" si="66"/>
        <v>77531110106</v>
      </c>
      <c r="AY111" s="183">
        <v>0</v>
      </c>
      <c r="AZ111" s="183">
        <v>0</v>
      </c>
      <c r="BA111" s="43" t="str">
        <f t="shared" si="67"/>
        <v>2020-01-01</v>
      </c>
      <c r="BB111" s="43" t="str">
        <f t="shared" si="68"/>
        <v>2020-01-31</v>
      </c>
      <c r="BC111" s="192" t="s">
        <v>90</v>
      </c>
      <c r="BD111" s="44" t="str">
        <f t="shared" si="89"/>
        <v>a31110098</v>
      </c>
      <c r="BE111" s="189"/>
      <c r="BF111" s="189"/>
      <c r="BG111" s="186"/>
      <c r="BH111" s="149"/>
      <c r="BI111" s="149"/>
      <c r="BJ111" s="149"/>
      <c r="BK111" s="149"/>
      <c r="BL111" s="149"/>
      <c r="BM111" s="149"/>
      <c r="BN111" s="149"/>
      <c r="BO111" s="342"/>
      <c r="BP111" s="328"/>
      <c r="BQ111" s="194"/>
      <c r="BR111" s="194"/>
      <c r="BS111" s="194"/>
      <c r="BU111" s="357" t="str">
        <f t="shared" ca="1" si="69"/>
        <v>insert into x_t_invoice (TMP_ID,ID,DT, CLIENT_ID,EXTERNAL_ID,CONTRACT_ID,TOTAL_SUM,CURRENCY,DISCOUNT_TYPE,COMMISSION_TYPE,TYPE,LOYAL_CLIENTS,NDS,NDS_PCT,PERSON_ID) values (s_x_t_invoice.NEXTVAL, 31110098, date'2020-01-01',21110000035,'Б-31110098-1',1110000035,20000,'RUR',1,1,'y_invoice',0,1,20, 77531110106);insert into x_t_person (TMP_ID,ID) values (s_x_t_person.NEXTVAL, 77531110106);insert into x_t_act_internal(TMP_ID,ID,DT,CLIENT_ID,INVOICE_ID,HIDDEN,AMOUNT,EXTERNAL_ID,PAYMENT_TERM_DT,IS_LOYAL,TYPE) values (s_x_t_act_internal.NEXTVAL, 4311100981,date'2020-01-01',21110000035, 31110098    ,1,  20000  ,'43111009811',null, 0,'generic');insert into x_t_act_trans(TMP_ID, ACT_ID, CONSUME_ID, AMOUNT, AMOUNT_NDS, AMOUNT_NSP, NETTING, COMMISSION_TYPE) values (s_x_t_act_trans.NEXTVAL, 4311100981,  5531110098, 20000, 3333.33333333333,  0,null, 1);insert into x_t_consume (TMP_ID, ID, PARENT_ORDER_ID) values (s_x_t_consume.NEXTVAL, 5531110098,  9931110098);insert into x_t_order(TMP_ID, ID, SERVICE_ID, SERVICE_ORDER_ID, CLIENT_ID) values (s_x_t_order.NEXTVAL, 9931110098,  1,  7731110098,  531110106 );insert into x_mv_oebs_receipts_2(TMP_ID, INVOICE_EID, SUM, DT, DOC_DATE, COMISS_DATE, PAYMENT_NUMBER, SOURCE_TYPE) values (s_x_mv_oebs_receipts_2.NEXTVAL, 'Б-31110098-1', 20000, date'2020-01-31',date'2020-01-31', null, '888531110106' ,'PAYCASH');insert into x_yt_ar_direct_domain_stats (ID,IS_GRAY,DOMAIN,IS_BLACKLIST,SERVICE_ID,COST,BILLING_EXPORT_ID,FROM_DT,TILL_DT,SERVICE_ORDER_ID) values(s_x_yt_ar_direct_domain_stats.NEXTVAL, 0, 'a31110098', 0,1,3330000000,7731110098,  date'2020-01-01',to_date('2020-01-31'||' '||'23:59:59','YYYY-MM-DD HH24:MI:SS'),7731110098);</v>
      </c>
    </row>
    <row r="112" spans="1:73" s="215" customFormat="1" ht="15" thickBot="1" x14ac:dyDescent="0.4">
      <c r="A112" s="152">
        <v>35</v>
      </c>
      <c r="B112" s="199"/>
      <c r="C112" s="76" t="str">
        <f t="shared" si="42"/>
        <v>1110000035</v>
      </c>
      <c r="D112" s="76" t="str">
        <f t="shared" si="43"/>
        <v>1110000035/20</v>
      </c>
      <c r="E112" s="77" t="str">
        <f t="shared" si="70"/>
        <v>2020-01-01</v>
      </c>
      <c r="F112" s="77" t="str">
        <f t="shared" si="44"/>
        <v>2021-01-01</v>
      </c>
      <c r="G112" s="78" t="str">
        <f t="shared" si="45"/>
        <v>21110000035</v>
      </c>
      <c r="H112" s="79">
        <f t="shared" si="46"/>
        <v>1</v>
      </c>
      <c r="I112" s="200">
        <v>3</v>
      </c>
      <c r="J112" s="201">
        <f t="shared" si="79"/>
        <v>31110099</v>
      </c>
      <c r="K112" s="76" t="str">
        <f t="shared" si="47"/>
        <v>Б-31110099-1</v>
      </c>
      <c r="L112" s="77" t="str">
        <f t="shared" si="48"/>
        <v>2020-01-01</v>
      </c>
      <c r="M112" s="76" t="s">
        <v>87</v>
      </c>
      <c r="N112" s="202">
        <f t="shared" si="74"/>
        <v>30000</v>
      </c>
      <c r="O112" s="76" t="s">
        <v>88</v>
      </c>
      <c r="P112" s="200">
        <v>1</v>
      </c>
      <c r="Q112" s="76">
        <v>20</v>
      </c>
      <c r="R112" s="201">
        <v>37</v>
      </c>
      <c r="S112" s="201">
        <v>37</v>
      </c>
      <c r="T112" s="81" t="str">
        <f t="shared" si="80"/>
        <v>4311100991</v>
      </c>
      <c r="U112" s="203" t="str">
        <f t="shared" si="81"/>
        <v>43111009911</v>
      </c>
      <c r="V112" s="76">
        <v>1</v>
      </c>
      <c r="W112" s="77" t="str">
        <f t="shared" ca="1" si="82"/>
        <v>2020-01-09</v>
      </c>
      <c r="X112" s="218"/>
      <c r="Y112" s="205">
        <v>30000</v>
      </c>
      <c r="Z112" s="205">
        <f t="shared" si="84"/>
        <v>5000</v>
      </c>
      <c r="AA112" s="76">
        <v>0</v>
      </c>
      <c r="AB112" s="206" t="s">
        <v>89</v>
      </c>
      <c r="AC112" s="205">
        <f t="shared" si="77"/>
        <v>30000</v>
      </c>
      <c r="AD112" s="79">
        <v>0</v>
      </c>
      <c r="AE112" s="81">
        <f t="shared" si="71"/>
        <v>531110107</v>
      </c>
      <c r="AF112" s="207">
        <f t="shared" si="85"/>
        <v>25000</v>
      </c>
      <c r="AG112" s="208"/>
      <c r="AH112" s="91">
        <f t="shared" si="57"/>
        <v>25000</v>
      </c>
      <c r="AI112" s="93">
        <f t="shared" si="92"/>
        <v>30000</v>
      </c>
      <c r="AJ112" s="83" t="str">
        <f t="shared" si="87"/>
        <v>2020-01-31</v>
      </c>
      <c r="AK112" s="209" t="str">
        <f t="shared" si="59"/>
        <v>888531110107</v>
      </c>
      <c r="AL112" s="79" t="str">
        <f t="shared" si="60"/>
        <v>11100000351</v>
      </c>
      <c r="AM112" s="210"/>
      <c r="AN112" s="210"/>
      <c r="AO112" s="79" t="s">
        <v>89</v>
      </c>
      <c r="AP112" s="169" t="s">
        <v>89</v>
      </c>
      <c r="AQ112" s="79"/>
      <c r="AR112" s="79"/>
      <c r="AS112" s="211" t="str">
        <f t="shared" si="88"/>
        <v>888531110107</v>
      </c>
      <c r="AT112" s="209" t="str">
        <f t="shared" si="62"/>
        <v>5531110099</v>
      </c>
      <c r="AU112" s="203" t="str">
        <f t="shared" si="63"/>
        <v>9931110099</v>
      </c>
      <c r="AV112" s="203">
        <f t="shared" si="64"/>
        <v>37</v>
      </c>
      <c r="AW112" s="203" t="str">
        <f t="shared" si="65"/>
        <v>7731110099</v>
      </c>
      <c r="AX112" s="172" t="str">
        <f t="shared" si="66"/>
        <v>77531110107</v>
      </c>
      <c r="AY112" s="203">
        <v>0</v>
      </c>
      <c r="AZ112" s="203">
        <v>0</v>
      </c>
      <c r="BA112" s="77" t="str">
        <f t="shared" si="67"/>
        <v>2020-01-01</v>
      </c>
      <c r="BB112" s="77" t="str">
        <f t="shared" si="68"/>
        <v>2020-01-31</v>
      </c>
      <c r="BC112" s="212" t="s">
        <v>90</v>
      </c>
      <c r="BD112" s="78" t="str">
        <f t="shared" si="89"/>
        <v>a31110099</v>
      </c>
      <c r="BE112" s="209"/>
      <c r="BF112" s="209"/>
      <c r="BG112" s="206"/>
      <c r="BH112" s="174"/>
      <c r="BI112" s="174"/>
      <c r="BJ112" s="174"/>
      <c r="BK112" s="174"/>
      <c r="BL112" s="174"/>
      <c r="BM112" s="174"/>
      <c r="BN112" s="174"/>
      <c r="BO112" s="341"/>
      <c r="BP112" s="329"/>
      <c r="BQ112" s="202"/>
      <c r="BR112" s="214"/>
      <c r="BS112" s="214"/>
      <c r="BU112" s="357" t="str">
        <f t="shared" ca="1" si="69"/>
        <v>insert into x_t_invoice (TMP_ID,ID,DT, CLIENT_ID,EXTERNAL_ID,CONTRACT_ID,TOTAL_SUM,CURRENCY,DISCOUNT_TYPE,COMMISSION_TYPE,TYPE,LOYAL_CLIENTS,NDS,NDS_PCT,PERSON_ID) values (s_x_t_invoice.NEXTVAL, 31110099, date'2020-01-01',21110000035,'Б-31110099-1',1110000035,30000,'RUR',37,37,'y_invoice',0,1,20, 77531110107);insert into x_t_person (TMP_ID,ID) values (s_x_t_person.NEXTVAL, 77531110107);insert into x_t_act_internal(TMP_ID,ID,DT,CLIENT_ID,INVOICE_ID,HIDDEN,AMOUNT,EXTERNAL_ID,PAYMENT_TERM_DT,IS_LOYAL,TYPE) values (s_x_t_act_internal.NEXTVAL, 4311100991,date'2020-01-09',21110000035, 31110099    ,1,  30000  ,'43111009911',null, 0,'generic');insert into x_t_act_trans(TMP_ID, ACT_ID, CONSUME_ID, AMOUNT, AMOUNT_NDS, AMOUNT_NSP, NETTING, COMMISSION_TYPE) values (s_x_t_act_trans.NEXTVAL, 4311100991,  5531110099, 30000, 5000,  0,null, 37);insert into x_t_consume (TMP_ID, ID, PARENT_ORDER_ID) values (s_x_t_consume.NEXTVAL, 5531110099,  9931110099);insert into x_t_order(TMP_ID, ID, SERVICE_ID, SERVICE_ORDER_ID, CLIENT_ID) values (s_x_t_order.NEXTVAL, 9931110099,  37,  7731110099,  531110107 );insert into x_mv_oebs_receipts_2(TMP_ID, INVOICE_EID, SUM, DT, DOC_DATE, COMISS_DATE, PAYMENT_NUMBER, SOURCE_TYPE) values (s_x_mv_oebs_receipts_2.NEXTVAL, 'Б-31110099-1', 30000, date'2020-01-31',date'2020-01-31', null, '888531110107' ,'PAYCASH');insert into x_yt_ar_direct_domain_stats (ID,IS_GRAY,DOMAIN,IS_BLACKLIST,SERVICE_ID,COST,BILLING_EXPORT_ID,FROM_DT,TILL_DT,SERVICE_ORDER_ID) values(s_x_yt_ar_direct_domain_stats.NEXTVAL, 0, 'a31110099', 0,37,3330000000,7731110099,  date'2020-01-01',to_date('2020-01-31'||' '||'23:59:59','YYYY-MM-DD HH24:MI:SS'),7731110099);</v>
      </c>
    </row>
    <row r="113" spans="1:73" s="195" customFormat="1" ht="15.5" customHeight="1" x14ac:dyDescent="0.35">
      <c r="A113" s="127">
        <v>36</v>
      </c>
      <c r="B113" s="178"/>
      <c r="C113" s="42" t="str">
        <f t="shared" si="42"/>
        <v>1110000036</v>
      </c>
      <c r="D113" s="42" t="str">
        <f t="shared" si="43"/>
        <v>1110000036/20</v>
      </c>
      <c r="E113" s="43" t="str">
        <f t="shared" si="70"/>
        <v>2020-01-01</v>
      </c>
      <c r="F113" s="43" t="str">
        <f t="shared" si="44"/>
        <v>2021-01-01</v>
      </c>
      <c r="G113" s="44" t="str">
        <f t="shared" si="45"/>
        <v>21110000036</v>
      </c>
      <c r="H113" s="45">
        <f t="shared" si="46"/>
        <v>1</v>
      </c>
      <c r="I113" s="179">
        <v>3</v>
      </c>
      <c r="J113" s="180">
        <f t="shared" si="79"/>
        <v>31110100</v>
      </c>
      <c r="K113" s="42" t="str">
        <f t="shared" si="47"/>
        <v>Б-31110100-1</v>
      </c>
      <c r="L113" s="43" t="str">
        <f t="shared" si="48"/>
        <v>2020-01-01</v>
      </c>
      <c r="M113" s="42" t="s">
        <v>87</v>
      </c>
      <c r="N113" s="181">
        <f t="shared" si="74"/>
        <v>30000</v>
      </c>
      <c r="O113" s="42" t="s">
        <v>88</v>
      </c>
      <c r="P113" s="179">
        <v>1</v>
      </c>
      <c r="Q113" s="42">
        <v>20</v>
      </c>
      <c r="R113" s="182">
        <f>S113</f>
        <v>7</v>
      </c>
      <c r="S113" s="182">
        <v>7</v>
      </c>
      <c r="T113" s="52" t="str">
        <f t="shared" si="80"/>
        <v>4311101001</v>
      </c>
      <c r="U113" s="183" t="str">
        <f t="shared" si="81"/>
        <v>43111010011</v>
      </c>
      <c r="V113" s="42">
        <v>1</v>
      </c>
      <c r="W113" s="43" t="str">
        <f t="shared" ca="1" si="82"/>
        <v>2020-01-01</v>
      </c>
      <c r="X113" s="2"/>
      <c r="Y113" s="185">
        <v>30000</v>
      </c>
      <c r="Z113" s="185">
        <f t="shared" si="84"/>
        <v>5000</v>
      </c>
      <c r="AA113" s="42">
        <v>0</v>
      </c>
      <c r="AB113" s="186" t="s">
        <v>89</v>
      </c>
      <c r="AC113" s="185">
        <f t="shared" si="77"/>
        <v>30000</v>
      </c>
      <c r="AD113" s="45">
        <v>0</v>
      </c>
      <c r="AE113" s="52">
        <f t="shared" si="71"/>
        <v>531110108</v>
      </c>
      <c r="AF113" s="187">
        <f t="shared" si="85"/>
        <v>25000</v>
      </c>
      <c r="AG113" s="188"/>
      <c r="AH113" s="58">
        <f t="shared" si="57"/>
        <v>25000</v>
      </c>
      <c r="AI113" s="60">
        <f t="shared" si="92"/>
        <v>30000</v>
      </c>
      <c r="AJ113" s="49" t="str">
        <f t="shared" si="87"/>
        <v>2020-01-31</v>
      </c>
      <c r="AK113" s="189" t="str">
        <f t="shared" si="59"/>
        <v>888531110108</v>
      </c>
      <c r="AL113" s="45" t="str">
        <f t="shared" si="60"/>
        <v>11100000361</v>
      </c>
      <c r="AM113" s="190"/>
      <c r="AN113" s="190"/>
      <c r="AO113" s="45" t="s">
        <v>89</v>
      </c>
      <c r="AP113" s="145" t="s">
        <v>89</v>
      </c>
      <c r="AQ113" s="45"/>
      <c r="AR113" s="45"/>
      <c r="AS113" s="191" t="str">
        <f t="shared" si="88"/>
        <v>888531110108</v>
      </c>
      <c r="AT113" s="189" t="str">
        <f t="shared" si="62"/>
        <v>5531110100</v>
      </c>
      <c r="AU113" s="183" t="str">
        <f t="shared" si="63"/>
        <v>9931110100</v>
      </c>
      <c r="AV113" s="183">
        <f t="shared" si="64"/>
        <v>7</v>
      </c>
      <c r="AW113" s="183" t="str">
        <f t="shared" si="65"/>
        <v>7731110100</v>
      </c>
      <c r="AX113" s="147" t="str">
        <f t="shared" si="66"/>
        <v>77531110108</v>
      </c>
      <c r="AY113" s="183">
        <v>0</v>
      </c>
      <c r="AZ113" s="183">
        <v>0</v>
      </c>
      <c r="BA113" s="43" t="str">
        <f t="shared" si="67"/>
        <v>2020-01-01</v>
      </c>
      <c r="BB113" s="43" t="str">
        <f t="shared" si="68"/>
        <v>2020-01-31</v>
      </c>
      <c r="BC113" s="192" t="s">
        <v>90</v>
      </c>
      <c r="BD113" s="44" t="str">
        <f t="shared" si="89"/>
        <v>a31110100</v>
      </c>
      <c r="BE113" s="189"/>
      <c r="BF113" s="189"/>
      <c r="BG113" s="186"/>
      <c r="BH113" s="149"/>
      <c r="BI113" s="149"/>
      <c r="BJ113" s="149"/>
      <c r="BK113" s="149"/>
      <c r="BL113" s="149"/>
      <c r="BM113" s="149"/>
      <c r="BN113" s="149"/>
      <c r="BO113" s="340" t="s">
        <v>154</v>
      </c>
      <c r="BP113" s="328">
        <v>7</v>
      </c>
      <c r="BQ113" s="194">
        <f>SUM(AF113:AF117)</f>
        <v>158333.33333333334</v>
      </c>
      <c r="BR113" s="194">
        <f>BQ113*0.06</f>
        <v>9500</v>
      </c>
      <c r="BS113" s="194" t="s">
        <v>152</v>
      </c>
      <c r="BU113" s="357" t="str">
        <f t="shared" ca="1" si="69"/>
        <v>insert into x_t_contract2(TMP_ID,ID,EXTERNAL_ID,CLIENT_ID) values(s_x_t_contract2.NEXTVAL, 1110000036, '1110000036/20',21110000036);insert into x_t_contract_collateral(TMP_ID,ID,CONTRACT2_ID,DT,IS_SIGNED) values(s_x_t_contract_collateral.NEXTVAL, 11100000361, 1110000036, date'2020-01-01', date'2020-01-01');insert into x_mv_contract_signed_attr (TMP_ID,CONTRACT_ID,COLLATERAL_ID,CODE,VALUE_DT) values (s_x_mv_contract_signed_attr.NEXTVAL, 1110000036, 11100000361,'FINISH_DT' ,date'2021-01-01');insert into x_mv_contract_signed_attr_hist(TMP_ID,VALUE_NUM,UPDATE_DT,CONTRACT2_ID,CODE,CL_DT,STAMP,DT) values(s_x_mv_contract_signed_attr_hist.NEXTVAL, 1, date'2020-01-01', 1110000036,'FIRM',date'2020-01-01',888531110108,date'2020-01-01');insert into x_mv_contract_signed_attr_hist(TMP_ID,VALUE_NUM,UPDATE_DT,CONTRACT2_ID,CODE,CL_DT,STAMP,DT) values(s_x_mv_contract_signed_attr_hist.NEXTVAL, 1, date'2020-01-01', 1110000036,'WHOLESALE_AGENT_PREMIUM_AWARDS_SCALE_TYPE',date'2020-01-01',888531110108,date'2020-01-01');insert into x_mv_contract_signed_attr_hist(TMP_ID,VALUE_NUM,UPDATE_DT,CONTRACT2_ID,CODE,CL_DT,STAMP,DT) values(s_x_mv_contract_signed_attr_hist.NEXTVAL, 3, date'2020-01-01', 1110000036,'PAYMENT_TYPE',date'2020-01-01',888531110108,date'2020-01-01');insert into x_t_invoice (TMP_ID,ID,DT, CLIENT_ID,EXTERNAL_ID,CONTRACT_ID,TOTAL_SUM,CURRENCY,DISCOUNT_TYPE,COMMISSION_TYPE,TYPE,LOYAL_CLIENTS,NDS,NDS_PCT,PERSON_ID) values (s_x_t_invoice.NEXTVAL, 31110100, date'2020-01-01',21110000036,'Б-31110100-1',1110000036,30000,'RUR',7,7,'y_invoice',0,1,20, 77531110108);insert into x_t_person (TMP_ID,ID) values (s_x_t_person.NEXTVAL, 77531110108);insert into x_t_act_internal(TMP_ID,ID,DT,CLIENT_ID,INVOICE_ID,HIDDEN,AMOUNT,EXTERNAL_ID,PAYMENT_TERM_DT,IS_LOYAL,TYPE) values (s_x_t_act_internal.NEXTVAL, 4311101001,date'2020-01-01',21110000036, 31110100    ,1,  30000  ,'43111010011',null, 0,'generic');insert into x_t_act_trans(TMP_ID, ACT_ID, CONSUME_ID, AMOUNT, AMOUNT_NDS, AMOUNT_NSP, NETTING, COMMISSION_TYPE) values (s_x_t_act_trans.NEXTVAL, 4311101001,  5531110100, 30000, 5000,  0,null, 7);insert into x_t_consume (TMP_ID, ID, PARENT_ORDER_ID) values (s_x_t_consume.NEXTVAL, 5531110100,  9931110100);insert into x_t_order(TMP_ID, ID, SERVICE_ID, SERVICE_ORDER_ID, CLIENT_ID) values (s_x_t_order.NEXTVAL, 9931110100,  7,  7731110100,  531110108 );insert into x_mv_oebs_receipts_2(TMP_ID, INVOICE_EID, SUM, DT, DOC_DATE, COMISS_DATE, PAYMENT_NUMBER, SOURCE_TYPE) values (s_x_mv_oebs_receipts_2.NEXTVAL, 'Б-31110100-1', 30000, date'2020-01-31',date'2020-01-31', null, '888531110108' ,'PAYCASH');insert into x_yt_ar_direct_domain_stats (ID,IS_GRAY,DOMAIN,IS_BLACKLIST,SERVICE_ID,COST,BILLING_EXPORT_ID,FROM_DT,TILL_DT,SERVICE_ORDER_ID) values(s_x_yt_ar_direct_domain_stats.NEXTVAL, 0, 'a31110100', 0,7,3330000000,7731110100,  date'2020-01-01',to_date('2020-01-31'||' '||'23:59:59','YYYY-MM-DD HH24:MI:SS'),7731110100);</v>
      </c>
    </row>
    <row r="114" spans="1:73" s="195" customFormat="1" x14ac:dyDescent="0.35">
      <c r="A114" s="127">
        <v>36</v>
      </c>
      <c r="B114" s="178"/>
      <c r="C114" s="42" t="str">
        <f t="shared" si="42"/>
        <v>1110000036</v>
      </c>
      <c r="D114" s="42" t="str">
        <f t="shared" si="43"/>
        <v>1110000036/20</v>
      </c>
      <c r="E114" s="43" t="str">
        <f t="shared" si="70"/>
        <v>2020-01-01</v>
      </c>
      <c r="F114" s="43" t="str">
        <f t="shared" si="44"/>
        <v>2021-01-01</v>
      </c>
      <c r="G114" s="44" t="str">
        <f t="shared" si="45"/>
        <v>21110000036</v>
      </c>
      <c r="H114" s="45">
        <f t="shared" si="46"/>
        <v>1</v>
      </c>
      <c r="I114" s="179">
        <v>3</v>
      </c>
      <c r="J114" s="180">
        <f t="shared" si="79"/>
        <v>31110101</v>
      </c>
      <c r="K114" s="42" t="str">
        <f t="shared" si="47"/>
        <v>Б-31110101-1</v>
      </c>
      <c r="L114" s="43" t="str">
        <f t="shared" si="48"/>
        <v>2020-01-01</v>
      </c>
      <c r="M114" s="42" t="s">
        <v>87</v>
      </c>
      <c r="N114" s="181">
        <f t="shared" si="74"/>
        <v>40000</v>
      </c>
      <c r="O114" s="42" t="s">
        <v>88</v>
      </c>
      <c r="P114" s="179">
        <v>1</v>
      </c>
      <c r="Q114" s="42">
        <v>20</v>
      </c>
      <c r="R114" s="182">
        <f>S114</f>
        <v>7</v>
      </c>
      <c r="S114" s="182">
        <v>7</v>
      </c>
      <c r="T114" s="52" t="str">
        <f t="shared" si="80"/>
        <v>4311101011</v>
      </c>
      <c r="U114" s="183" t="str">
        <f t="shared" si="81"/>
        <v>43111010111</v>
      </c>
      <c r="V114" s="42">
        <v>1</v>
      </c>
      <c r="W114" s="43" t="str">
        <f t="shared" ca="1" si="82"/>
        <v>2020-01-07</v>
      </c>
      <c r="X114" s="2"/>
      <c r="Y114" s="185">
        <v>40000</v>
      </c>
      <c r="Z114" s="185">
        <f t="shared" si="84"/>
        <v>6666.6666666666642</v>
      </c>
      <c r="AA114" s="42">
        <v>0</v>
      </c>
      <c r="AB114" s="186" t="s">
        <v>89</v>
      </c>
      <c r="AC114" s="185">
        <f t="shared" si="77"/>
        <v>40000</v>
      </c>
      <c r="AD114" s="45">
        <v>0</v>
      </c>
      <c r="AE114" s="52">
        <f t="shared" si="71"/>
        <v>531110109</v>
      </c>
      <c r="AF114" s="187">
        <f t="shared" si="85"/>
        <v>33333.333333333336</v>
      </c>
      <c r="AG114" s="188"/>
      <c r="AH114" s="58">
        <f t="shared" si="57"/>
        <v>33333.333333333336</v>
      </c>
      <c r="AI114" s="60">
        <f t="shared" si="92"/>
        <v>40000</v>
      </c>
      <c r="AJ114" s="49" t="str">
        <f t="shared" si="87"/>
        <v>2020-01-31</v>
      </c>
      <c r="AK114" s="189" t="str">
        <f t="shared" si="59"/>
        <v>888531110109</v>
      </c>
      <c r="AL114" s="45" t="str">
        <f t="shared" si="60"/>
        <v>11100000361</v>
      </c>
      <c r="AM114" s="190"/>
      <c r="AN114" s="190"/>
      <c r="AO114" s="45" t="s">
        <v>89</v>
      </c>
      <c r="AP114" s="145" t="s">
        <v>89</v>
      </c>
      <c r="AQ114" s="45"/>
      <c r="AR114" s="45"/>
      <c r="AS114" s="191" t="str">
        <f t="shared" si="88"/>
        <v>888531110109</v>
      </c>
      <c r="AT114" s="189" t="str">
        <f t="shared" si="62"/>
        <v>5531110101</v>
      </c>
      <c r="AU114" s="183" t="str">
        <f t="shared" si="63"/>
        <v>9931110101</v>
      </c>
      <c r="AV114" s="183">
        <f t="shared" si="64"/>
        <v>7</v>
      </c>
      <c r="AW114" s="183" t="str">
        <f t="shared" si="65"/>
        <v>7731110101</v>
      </c>
      <c r="AX114" s="147" t="str">
        <f t="shared" si="66"/>
        <v>77531110109</v>
      </c>
      <c r="AY114" s="183">
        <v>0</v>
      </c>
      <c r="AZ114" s="183">
        <v>0</v>
      </c>
      <c r="BA114" s="43" t="str">
        <f t="shared" si="67"/>
        <v>2020-01-01</v>
      </c>
      <c r="BB114" s="43" t="str">
        <f t="shared" si="68"/>
        <v>2020-01-31</v>
      </c>
      <c r="BC114" s="192" t="s">
        <v>90</v>
      </c>
      <c r="BD114" s="44" t="str">
        <f t="shared" si="89"/>
        <v>a31110101</v>
      </c>
      <c r="BE114" s="189"/>
      <c r="BF114" s="189"/>
      <c r="BG114" s="186"/>
      <c r="BH114" s="149"/>
      <c r="BI114" s="149"/>
      <c r="BJ114" s="149"/>
      <c r="BK114" s="149"/>
      <c r="BL114" s="149"/>
      <c r="BM114" s="149"/>
      <c r="BN114" s="149"/>
      <c r="BO114" s="340" t="s">
        <v>153</v>
      </c>
      <c r="BP114" s="328">
        <v>1</v>
      </c>
      <c r="BQ114" s="194">
        <f>AF118</f>
        <v>16666.666666666668</v>
      </c>
      <c r="BR114" s="194">
        <f>BQ114*0.13</f>
        <v>2166.666666666667</v>
      </c>
      <c r="BS114" s="194" t="s">
        <v>152</v>
      </c>
      <c r="BU114" s="357" t="str">
        <f t="shared" ca="1" si="69"/>
        <v>insert into x_t_invoice (TMP_ID,ID,DT, CLIENT_ID,EXTERNAL_ID,CONTRACT_ID,TOTAL_SUM,CURRENCY,DISCOUNT_TYPE,COMMISSION_TYPE,TYPE,LOYAL_CLIENTS,NDS,NDS_PCT,PERSON_ID) values (s_x_t_invoice.NEXTVAL, 31110101, date'2020-01-01',21110000036,'Б-31110101-1',1110000036,40000,'RUR',7,7,'y_invoice',0,1,20, 77531110109);insert into x_t_person (TMP_ID,ID) values (s_x_t_person.NEXTVAL, 77531110109);insert into x_t_act_internal(TMP_ID,ID,DT,CLIENT_ID,INVOICE_ID,HIDDEN,AMOUNT,EXTERNAL_ID,PAYMENT_TERM_DT,IS_LOYAL,TYPE) values (s_x_t_act_internal.NEXTVAL, 4311101011,date'2020-01-07',21110000036, 31110101    ,1,  40000  ,'43111010111',null, 0,'generic');insert into x_t_act_trans(TMP_ID, ACT_ID, CONSUME_ID, AMOUNT, AMOUNT_NDS, AMOUNT_NSP, NETTING, COMMISSION_TYPE) values (s_x_t_act_trans.NEXTVAL, 4311101011,  5531110101, 40000, 6666.66666666666,  0,null, 7);insert into x_t_consume (TMP_ID, ID, PARENT_ORDER_ID) values (s_x_t_consume.NEXTVAL, 5531110101,  9931110101);insert into x_t_order(TMP_ID, ID, SERVICE_ID, SERVICE_ORDER_ID, CLIENT_ID) values (s_x_t_order.NEXTVAL, 9931110101,  7,  7731110101,  531110109 );insert into x_mv_oebs_receipts_2(TMP_ID, INVOICE_EID, SUM, DT, DOC_DATE, COMISS_DATE, PAYMENT_NUMBER, SOURCE_TYPE) values (s_x_mv_oebs_receipts_2.NEXTVAL, 'Б-31110101-1', 40000, date'2020-01-31',date'2020-01-31', null, '888531110109' ,'PAYCASH');insert into x_yt_ar_direct_domain_stats (ID,IS_GRAY,DOMAIN,IS_BLACKLIST,SERVICE_ID,COST,BILLING_EXPORT_ID,FROM_DT,TILL_DT,SERVICE_ORDER_ID) values(s_x_yt_ar_direct_domain_stats.NEXTVAL, 0, 'a31110101', 0,7,3330000000,7731110101,  date'2020-01-01',to_date('2020-01-31'||' '||'23:59:59','YYYY-MM-DD HH24:MI:SS'),7731110101);</v>
      </c>
    </row>
    <row r="115" spans="1:73" s="195" customFormat="1" x14ac:dyDescent="0.35">
      <c r="A115" s="127">
        <v>36</v>
      </c>
      <c r="B115" s="178"/>
      <c r="C115" s="42" t="str">
        <f t="shared" si="42"/>
        <v>1110000036</v>
      </c>
      <c r="D115" s="42" t="str">
        <f t="shared" si="43"/>
        <v>1110000036/20</v>
      </c>
      <c r="E115" s="43" t="str">
        <f t="shared" si="70"/>
        <v>2020-01-01</v>
      </c>
      <c r="F115" s="43" t="str">
        <f t="shared" si="44"/>
        <v>2021-01-01</v>
      </c>
      <c r="G115" s="44" t="str">
        <f t="shared" si="45"/>
        <v>21110000036</v>
      </c>
      <c r="H115" s="45">
        <f t="shared" si="46"/>
        <v>1</v>
      </c>
      <c r="I115" s="179">
        <v>3</v>
      </c>
      <c r="J115" s="180">
        <f t="shared" si="79"/>
        <v>31110102</v>
      </c>
      <c r="K115" s="42" t="str">
        <f t="shared" si="47"/>
        <v>Б-31110102-1</v>
      </c>
      <c r="L115" s="43" t="str">
        <f t="shared" si="48"/>
        <v>2020-01-01</v>
      </c>
      <c r="M115" s="42" t="s">
        <v>87</v>
      </c>
      <c r="N115" s="181">
        <f t="shared" si="74"/>
        <v>40000</v>
      </c>
      <c r="O115" s="42" t="s">
        <v>88</v>
      </c>
      <c r="P115" s="179">
        <v>1</v>
      </c>
      <c r="Q115" s="42">
        <v>20</v>
      </c>
      <c r="R115" s="182">
        <f>S115</f>
        <v>7</v>
      </c>
      <c r="S115" s="182">
        <v>7</v>
      </c>
      <c r="T115" s="52" t="str">
        <f t="shared" si="80"/>
        <v>4311101021</v>
      </c>
      <c r="U115" s="183" t="str">
        <f t="shared" si="81"/>
        <v>43111010211</v>
      </c>
      <c r="V115" s="42">
        <v>1</v>
      </c>
      <c r="W115" s="43" t="str">
        <f t="shared" ca="1" si="82"/>
        <v>2020-01-08</v>
      </c>
      <c r="X115" s="2"/>
      <c r="Y115" s="185">
        <v>40000</v>
      </c>
      <c r="Z115" s="185">
        <f t="shared" si="84"/>
        <v>6666.6666666666642</v>
      </c>
      <c r="AA115" s="42">
        <v>0</v>
      </c>
      <c r="AB115" s="186" t="s">
        <v>89</v>
      </c>
      <c r="AC115" s="185">
        <f t="shared" si="77"/>
        <v>40000</v>
      </c>
      <c r="AD115" s="45">
        <v>0</v>
      </c>
      <c r="AE115" s="52">
        <f t="shared" si="71"/>
        <v>531110110</v>
      </c>
      <c r="AF115" s="187">
        <f t="shared" si="85"/>
        <v>33333.333333333336</v>
      </c>
      <c r="AG115" s="188"/>
      <c r="AH115" s="58">
        <f t="shared" si="57"/>
        <v>33333.333333333336</v>
      </c>
      <c r="AI115" s="60">
        <f t="shared" si="92"/>
        <v>40000</v>
      </c>
      <c r="AJ115" s="49" t="str">
        <f t="shared" si="87"/>
        <v>2020-01-31</v>
      </c>
      <c r="AK115" s="189" t="str">
        <f t="shared" si="59"/>
        <v>888531110110</v>
      </c>
      <c r="AL115" s="45" t="str">
        <f t="shared" si="60"/>
        <v>11100000361</v>
      </c>
      <c r="AM115" s="190"/>
      <c r="AN115" s="190"/>
      <c r="AO115" s="45" t="s">
        <v>89</v>
      </c>
      <c r="AP115" s="145" t="s">
        <v>89</v>
      </c>
      <c r="AQ115" s="45"/>
      <c r="AR115" s="45"/>
      <c r="AS115" s="191" t="str">
        <f t="shared" si="88"/>
        <v>888531110110</v>
      </c>
      <c r="AT115" s="189" t="str">
        <f t="shared" si="62"/>
        <v>5531110102</v>
      </c>
      <c r="AU115" s="183" t="str">
        <f t="shared" si="63"/>
        <v>9931110102</v>
      </c>
      <c r="AV115" s="183">
        <f t="shared" si="64"/>
        <v>7</v>
      </c>
      <c r="AW115" s="183" t="str">
        <f t="shared" si="65"/>
        <v>7731110102</v>
      </c>
      <c r="AX115" s="147" t="str">
        <f t="shared" si="66"/>
        <v>77531110110</v>
      </c>
      <c r="AY115" s="183">
        <v>0</v>
      </c>
      <c r="AZ115" s="183">
        <v>0</v>
      </c>
      <c r="BA115" s="43" t="str">
        <f t="shared" si="67"/>
        <v>2020-01-01</v>
      </c>
      <c r="BB115" s="43" t="str">
        <f t="shared" si="68"/>
        <v>2020-01-31</v>
      </c>
      <c r="BC115" s="192" t="s">
        <v>90</v>
      </c>
      <c r="BD115" s="44" t="str">
        <f t="shared" si="89"/>
        <v>a31110102</v>
      </c>
      <c r="BE115" s="189"/>
      <c r="BF115" s="189"/>
      <c r="BG115" s="186"/>
      <c r="BH115" s="149"/>
      <c r="BI115" s="149"/>
      <c r="BJ115" s="149"/>
      <c r="BK115" s="149"/>
      <c r="BL115" s="149"/>
      <c r="BM115" s="149"/>
      <c r="BN115" s="149"/>
      <c r="BO115" s="342"/>
      <c r="BP115" s="328">
        <v>37</v>
      </c>
      <c r="BQ115" s="194">
        <f>AF119</f>
        <v>25000</v>
      </c>
      <c r="BR115" s="194">
        <f>BQ115*0.11</f>
        <v>2750</v>
      </c>
      <c r="BS115" s="194" t="s">
        <v>152</v>
      </c>
      <c r="BU115" s="357" t="str">
        <f t="shared" ca="1" si="69"/>
        <v>insert into x_t_invoice (TMP_ID,ID,DT, CLIENT_ID,EXTERNAL_ID,CONTRACT_ID,TOTAL_SUM,CURRENCY,DISCOUNT_TYPE,COMMISSION_TYPE,TYPE,LOYAL_CLIENTS,NDS,NDS_PCT,PERSON_ID) values (s_x_t_invoice.NEXTVAL, 31110102, date'2020-01-01',21110000036,'Б-31110102-1',1110000036,40000,'RUR',7,7,'y_invoice',0,1,20, 77531110110);insert into x_t_person (TMP_ID,ID) values (s_x_t_person.NEXTVAL, 77531110110);insert into x_t_act_internal(TMP_ID,ID,DT,CLIENT_ID,INVOICE_ID,HIDDEN,AMOUNT,EXTERNAL_ID,PAYMENT_TERM_DT,IS_LOYAL,TYPE) values (s_x_t_act_internal.NEXTVAL, 4311101021,date'2020-01-08',21110000036, 31110102    ,1,  40000  ,'43111010211',null, 0,'generic');insert into x_t_act_trans(TMP_ID, ACT_ID, CONSUME_ID, AMOUNT, AMOUNT_NDS, AMOUNT_NSP, NETTING, COMMISSION_TYPE) values (s_x_t_act_trans.NEXTVAL, 4311101021,  5531110102, 40000, 6666.66666666666,  0,null, 7);insert into x_t_consume (TMP_ID, ID, PARENT_ORDER_ID) values (s_x_t_consume.NEXTVAL, 5531110102,  9931110102);insert into x_t_order(TMP_ID, ID, SERVICE_ID, SERVICE_ORDER_ID, CLIENT_ID) values (s_x_t_order.NEXTVAL, 9931110102,  7,  7731110102,  531110110 );insert into x_mv_oebs_receipts_2(TMP_ID, INVOICE_EID, SUM, DT, DOC_DATE, COMISS_DATE, PAYMENT_NUMBER, SOURCE_TYPE) values (s_x_mv_oebs_receipts_2.NEXTVAL, 'Б-31110102-1', 40000, date'2020-01-31',date'2020-01-31', null, '888531110110' ,'PAYCASH');insert into x_yt_ar_direct_domain_stats (ID,IS_GRAY,DOMAIN,IS_BLACKLIST,SERVICE_ID,COST,BILLING_EXPORT_ID,FROM_DT,TILL_DT,SERVICE_ORDER_ID) values(s_x_yt_ar_direct_domain_stats.NEXTVAL, 0, 'a31110102', 0,7,3330000000,7731110102,  date'2020-01-01',to_date('2020-01-31'||' '||'23:59:59','YYYY-MM-DD HH24:MI:SS'),7731110102);</v>
      </c>
    </row>
    <row r="116" spans="1:73" s="195" customFormat="1" ht="15" thickBot="1" x14ac:dyDescent="0.4">
      <c r="A116" s="127">
        <v>36</v>
      </c>
      <c r="B116" s="178"/>
      <c r="C116" s="42" t="str">
        <f t="shared" si="42"/>
        <v>1110000036</v>
      </c>
      <c r="D116" s="42" t="str">
        <f t="shared" si="43"/>
        <v>1110000036/20</v>
      </c>
      <c r="E116" s="43" t="str">
        <f t="shared" si="70"/>
        <v>2020-01-01</v>
      </c>
      <c r="F116" s="43" t="str">
        <f t="shared" si="44"/>
        <v>2021-01-01</v>
      </c>
      <c r="G116" s="44" t="str">
        <f t="shared" si="45"/>
        <v>21110000036</v>
      </c>
      <c r="H116" s="45">
        <f t="shared" si="46"/>
        <v>1</v>
      </c>
      <c r="I116" s="179">
        <v>3</v>
      </c>
      <c r="J116" s="180">
        <f t="shared" si="79"/>
        <v>31110103</v>
      </c>
      <c r="K116" s="42" t="str">
        <f t="shared" si="47"/>
        <v>Б-31110103-1</v>
      </c>
      <c r="L116" s="43" t="str">
        <f t="shared" si="48"/>
        <v>2020-01-01</v>
      </c>
      <c r="M116" s="42" t="s">
        <v>87</v>
      </c>
      <c r="N116" s="181">
        <f t="shared" si="74"/>
        <v>40000</v>
      </c>
      <c r="O116" s="42" t="s">
        <v>88</v>
      </c>
      <c r="P116" s="179">
        <v>1</v>
      </c>
      <c r="Q116" s="42">
        <v>20</v>
      </c>
      <c r="R116" s="182">
        <f>S116</f>
        <v>7</v>
      </c>
      <c r="S116" s="182">
        <v>7</v>
      </c>
      <c r="T116" s="52" t="str">
        <f t="shared" si="80"/>
        <v>4311101031</v>
      </c>
      <c r="U116" s="183" t="str">
        <f t="shared" si="81"/>
        <v>43111010311</v>
      </c>
      <c r="V116" s="42">
        <v>1</v>
      </c>
      <c r="W116" s="43" t="str">
        <f t="shared" ca="1" si="82"/>
        <v>2020-01-02</v>
      </c>
      <c r="X116" s="2"/>
      <c r="Y116" s="185">
        <v>40000</v>
      </c>
      <c r="Z116" s="185">
        <f t="shared" si="84"/>
        <v>6666.6666666666642</v>
      </c>
      <c r="AA116" s="42">
        <v>0</v>
      </c>
      <c r="AB116" s="186" t="s">
        <v>89</v>
      </c>
      <c r="AC116" s="185">
        <f t="shared" si="77"/>
        <v>40000</v>
      </c>
      <c r="AD116" s="45">
        <v>0</v>
      </c>
      <c r="AE116" s="52">
        <f t="shared" si="71"/>
        <v>531110111</v>
      </c>
      <c r="AF116" s="187">
        <f t="shared" si="85"/>
        <v>33333.333333333336</v>
      </c>
      <c r="AG116" s="188"/>
      <c r="AH116" s="58">
        <f t="shared" si="57"/>
        <v>33333.333333333336</v>
      </c>
      <c r="AI116" s="60">
        <f t="shared" si="92"/>
        <v>40000</v>
      </c>
      <c r="AJ116" s="49" t="str">
        <f t="shared" si="87"/>
        <v>2020-01-31</v>
      </c>
      <c r="AK116" s="189" t="str">
        <f t="shared" si="59"/>
        <v>888531110111</v>
      </c>
      <c r="AL116" s="45" t="str">
        <f t="shared" si="60"/>
        <v>11100000361</v>
      </c>
      <c r="AM116" s="190"/>
      <c r="AN116" s="190"/>
      <c r="AO116" s="45" t="s">
        <v>89</v>
      </c>
      <c r="AP116" s="145" t="s">
        <v>89</v>
      </c>
      <c r="AQ116" s="45"/>
      <c r="AR116" s="45"/>
      <c r="AS116" s="191" t="str">
        <f t="shared" si="88"/>
        <v>888531110111</v>
      </c>
      <c r="AT116" s="189" t="str">
        <f t="shared" si="62"/>
        <v>5531110103</v>
      </c>
      <c r="AU116" s="183" t="str">
        <f t="shared" si="63"/>
        <v>9931110103</v>
      </c>
      <c r="AV116" s="183">
        <f t="shared" si="64"/>
        <v>7</v>
      </c>
      <c r="AW116" s="183" t="str">
        <f t="shared" si="65"/>
        <v>7731110103</v>
      </c>
      <c r="AX116" s="147" t="str">
        <f t="shared" si="66"/>
        <v>77531110111</v>
      </c>
      <c r="AY116" s="183">
        <v>0</v>
      </c>
      <c r="AZ116" s="183">
        <v>0</v>
      </c>
      <c r="BA116" s="43" t="str">
        <f t="shared" si="67"/>
        <v>2020-01-01</v>
      </c>
      <c r="BB116" s="43" t="str">
        <f t="shared" si="68"/>
        <v>2020-01-31</v>
      </c>
      <c r="BC116" s="192" t="s">
        <v>90</v>
      </c>
      <c r="BD116" s="44" t="str">
        <f t="shared" si="89"/>
        <v>a31110103</v>
      </c>
      <c r="BE116" s="189"/>
      <c r="BF116" s="189"/>
      <c r="BG116" s="186"/>
      <c r="BH116" s="174"/>
      <c r="BI116" s="174"/>
      <c r="BJ116" s="174"/>
      <c r="BK116" s="174"/>
      <c r="BL116" s="149"/>
      <c r="BM116" s="149"/>
      <c r="BN116" s="149"/>
      <c r="BO116" s="343"/>
      <c r="BP116" s="330"/>
      <c r="BQ116" s="196"/>
      <c r="BR116" s="196"/>
      <c r="BS116" s="196"/>
      <c r="BT116" s="197"/>
      <c r="BU116" s="357" t="str">
        <f t="shared" ca="1" si="69"/>
        <v>insert into x_t_invoice (TMP_ID,ID,DT, CLIENT_ID,EXTERNAL_ID,CONTRACT_ID,TOTAL_SUM,CURRENCY,DISCOUNT_TYPE,COMMISSION_TYPE,TYPE,LOYAL_CLIENTS,NDS,NDS_PCT,PERSON_ID) values (s_x_t_invoice.NEXTVAL, 31110103, date'2020-01-01',21110000036,'Б-31110103-1',1110000036,40000,'RUR',7,7,'y_invoice',0,1,20, 77531110111);insert into x_t_person (TMP_ID,ID) values (s_x_t_person.NEXTVAL, 77531110111);insert into x_t_act_internal(TMP_ID,ID,DT,CLIENT_ID,INVOICE_ID,HIDDEN,AMOUNT,EXTERNAL_ID,PAYMENT_TERM_DT,IS_LOYAL,TYPE) values (s_x_t_act_internal.NEXTVAL, 4311101031,date'2020-01-02',21110000036, 31110103    ,1,  40000  ,'43111010311',null, 0,'generic');insert into x_t_act_trans(TMP_ID, ACT_ID, CONSUME_ID, AMOUNT, AMOUNT_NDS, AMOUNT_NSP, NETTING, COMMISSION_TYPE) values (s_x_t_act_trans.NEXTVAL, 4311101031,  5531110103, 40000, 6666.66666666666,  0,null, 7);insert into x_t_consume (TMP_ID, ID, PARENT_ORDER_ID) values (s_x_t_consume.NEXTVAL, 5531110103,  9931110103);insert into x_t_order(TMP_ID, ID, SERVICE_ID, SERVICE_ORDER_ID, CLIENT_ID) values (s_x_t_order.NEXTVAL, 9931110103,  7,  7731110103,  531110111 );insert into x_mv_oebs_receipts_2(TMP_ID, INVOICE_EID, SUM, DT, DOC_DATE, COMISS_DATE, PAYMENT_NUMBER, SOURCE_TYPE) values (s_x_mv_oebs_receipts_2.NEXTVAL, 'Б-31110103-1', 40000, date'2020-01-31',date'2020-01-31', null, '888531110111' ,'PAYCASH');insert into x_yt_ar_direct_domain_stats (ID,IS_GRAY,DOMAIN,IS_BLACKLIST,SERVICE_ID,COST,BILLING_EXPORT_ID,FROM_DT,TILL_DT,SERVICE_ORDER_ID) values(s_x_yt_ar_direct_domain_stats.NEXTVAL, 0, 'a31110103', 0,7,3330000000,7731110103,  date'2020-01-01',to_date('2020-01-31'||' '||'23:59:59','YYYY-MM-DD HH24:MI:SS'),7731110103);</v>
      </c>
    </row>
    <row r="117" spans="1:73" s="195" customFormat="1" x14ac:dyDescent="0.35">
      <c r="A117" s="127">
        <v>36</v>
      </c>
      <c r="B117" s="178"/>
      <c r="C117" s="42" t="str">
        <f t="shared" si="42"/>
        <v>1110000036</v>
      </c>
      <c r="D117" s="42" t="str">
        <f t="shared" si="43"/>
        <v>1110000036/20</v>
      </c>
      <c r="E117" s="43" t="str">
        <f t="shared" si="70"/>
        <v>2020-01-01</v>
      </c>
      <c r="F117" s="43" t="str">
        <f t="shared" si="44"/>
        <v>2021-01-01</v>
      </c>
      <c r="G117" s="44" t="str">
        <f t="shared" si="45"/>
        <v>21110000036</v>
      </c>
      <c r="H117" s="45">
        <f t="shared" si="46"/>
        <v>1</v>
      </c>
      <c r="I117" s="179">
        <v>3</v>
      </c>
      <c r="J117" s="180">
        <f t="shared" si="79"/>
        <v>31110104</v>
      </c>
      <c r="K117" s="42" t="str">
        <f t="shared" si="47"/>
        <v>Б-31110104-1</v>
      </c>
      <c r="L117" s="43" t="str">
        <f t="shared" si="48"/>
        <v>2020-01-01</v>
      </c>
      <c r="M117" s="42" t="s">
        <v>87</v>
      </c>
      <c r="N117" s="181">
        <f t="shared" si="74"/>
        <v>40000</v>
      </c>
      <c r="O117" s="42" t="s">
        <v>88</v>
      </c>
      <c r="P117" s="179">
        <v>1</v>
      </c>
      <c r="Q117" s="42">
        <v>20</v>
      </c>
      <c r="R117" s="182">
        <f>S117</f>
        <v>7</v>
      </c>
      <c r="S117" s="182">
        <v>7</v>
      </c>
      <c r="T117" s="52" t="str">
        <f t="shared" si="80"/>
        <v>4311101041</v>
      </c>
      <c r="U117" s="183" t="str">
        <f t="shared" si="81"/>
        <v>43111010411</v>
      </c>
      <c r="V117" s="42">
        <v>1</v>
      </c>
      <c r="W117" s="43" t="str">
        <f t="shared" ca="1" si="82"/>
        <v>2020-01-01</v>
      </c>
      <c r="X117" s="2"/>
      <c r="Y117" s="185">
        <v>40000</v>
      </c>
      <c r="Z117" s="185">
        <f t="shared" si="84"/>
        <v>6666.6666666666642</v>
      </c>
      <c r="AA117" s="42">
        <v>0</v>
      </c>
      <c r="AB117" s="186" t="s">
        <v>89</v>
      </c>
      <c r="AC117" s="185">
        <f t="shared" si="77"/>
        <v>40000</v>
      </c>
      <c r="AD117" s="45">
        <v>0</v>
      </c>
      <c r="AE117" s="52">
        <f t="shared" si="71"/>
        <v>531110112</v>
      </c>
      <c r="AF117" s="187">
        <f t="shared" si="85"/>
        <v>33333.333333333336</v>
      </c>
      <c r="AG117" s="188"/>
      <c r="AH117" s="58">
        <f t="shared" si="57"/>
        <v>33333.333333333336</v>
      </c>
      <c r="AI117" s="60">
        <f t="shared" si="92"/>
        <v>40000</v>
      </c>
      <c r="AJ117" s="49" t="str">
        <f t="shared" si="87"/>
        <v>2020-01-31</v>
      </c>
      <c r="AK117" s="189" t="str">
        <f t="shared" si="59"/>
        <v>888531110112</v>
      </c>
      <c r="AL117" s="45" t="str">
        <f t="shared" si="60"/>
        <v>11100000361</v>
      </c>
      <c r="AM117" s="190"/>
      <c r="AN117" s="190"/>
      <c r="AO117" s="45" t="s">
        <v>89</v>
      </c>
      <c r="AP117" s="145" t="s">
        <v>89</v>
      </c>
      <c r="AQ117" s="45"/>
      <c r="AR117" s="45"/>
      <c r="AS117" s="191" t="str">
        <f t="shared" si="88"/>
        <v>888531110112</v>
      </c>
      <c r="AT117" s="189" t="str">
        <f t="shared" si="62"/>
        <v>5531110104</v>
      </c>
      <c r="AU117" s="183" t="str">
        <f t="shared" si="63"/>
        <v>9931110104</v>
      </c>
      <c r="AV117" s="183">
        <f t="shared" si="64"/>
        <v>7</v>
      </c>
      <c r="AW117" s="183" t="str">
        <f t="shared" si="65"/>
        <v>7731110104</v>
      </c>
      <c r="AX117" s="147" t="str">
        <f t="shared" si="66"/>
        <v>77531110112</v>
      </c>
      <c r="AY117" s="183">
        <v>0</v>
      </c>
      <c r="AZ117" s="183">
        <v>0</v>
      </c>
      <c r="BA117" s="43" t="str">
        <f t="shared" si="67"/>
        <v>2020-01-01</v>
      </c>
      <c r="BB117" s="43" t="str">
        <f t="shared" si="68"/>
        <v>2020-01-31</v>
      </c>
      <c r="BC117" s="192" t="s">
        <v>90</v>
      </c>
      <c r="BD117" s="44" t="str">
        <f t="shared" si="89"/>
        <v>a31110104</v>
      </c>
      <c r="BE117" s="189"/>
      <c r="BF117" s="189"/>
      <c r="BG117" s="186"/>
      <c r="BH117" s="149"/>
      <c r="BI117" s="149"/>
      <c r="BJ117" s="149"/>
      <c r="BK117" s="149"/>
      <c r="BL117" s="149"/>
      <c r="BM117" s="149"/>
      <c r="BN117" s="149"/>
      <c r="BO117" s="345">
        <f>SUM(AF113:AF119)</f>
        <v>200000</v>
      </c>
      <c r="BP117" s="328"/>
      <c r="BQ117" s="194"/>
      <c r="BR117" s="194"/>
      <c r="BS117" s="194"/>
      <c r="BT117" s="197"/>
      <c r="BU117" s="357" t="str">
        <f t="shared" ca="1" si="69"/>
        <v>insert into x_t_invoice (TMP_ID,ID,DT, CLIENT_ID,EXTERNAL_ID,CONTRACT_ID,TOTAL_SUM,CURRENCY,DISCOUNT_TYPE,COMMISSION_TYPE,TYPE,LOYAL_CLIENTS,NDS,NDS_PCT,PERSON_ID) values (s_x_t_invoice.NEXTVAL, 31110104, date'2020-01-01',21110000036,'Б-31110104-1',1110000036,40000,'RUR',7,7,'y_invoice',0,1,20, 77531110112);insert into x_t_person (TMP_ID,ID) values (s_x_t_person.NEXTVAL, 77531110112);insert into x_t_act_internal(TMP_ID,ID,DT,CLIENT_ID,INVOICE_ID,HIDDEN,AMOUNT,EXTERNAL_ID,PAYMENT_TERM_DT,IS_LOYAL,TYPE) values (s_x_t_act_internal.NEXTVAL, 4311101041,date'2020-01-01',21110000036, 31110104    ,1,  40000  ,'43111010411',null, 0,'generic');insert into x_t_act_trans(TMP_ID, ACT_ID, CONSUME_ID, AMOUNT, AMOUNT_NDS, AMOUNT_NSP, NETTING, COMMISSION_TYPE) values (s_x_t_act_trans.NEXTVAL, 4311101041,  5531110104, 40000, 6666.66666666666,  0,null, 7);insert into x_t_consume (TMP_ID, ID, PARENT_ORDER_ID) values (s_x_t_consume.NEXTVAL, 5531110104,  9931110104);insert into x_t_order(TMP_ID, ID, SERVICE_ID, SERVICE_ORDER_ID, CLIENT_ID) values (s_x_t_order.NEXTVAL, 9931110104,  7,  7731110104,  531110112 );insert into x_mv_oebs_receipts_2(TMP_ID, INVOICE_EID, SUM, DT, DOC_DATE, COMISS_DATE, PAYMENT_NUMBER, SOURCE_TYPE) values (s_x_mv_oebs_receipts_2.NEXTVAL, 'Б-31110104-1', 40000, date'2020-01-31',date'2020-01-31', null, '888531110112' ,'PAYCASH');insert into x_yt_ar_direct_domain_stats (ID,IS_GRAY,DOMAIN,IS_BLACKLIST,SERVICE_ID,COST,BILLING_EXPORT_ID,FROM_DT,TILL_DT,SERVICE_ORDER_ID) values(s_x_yt_ar_direct_domain_stats.NEXTVAL, 0, 'a31110104', 0,7,3330000000,7731110104,  date'2020-01-01',to_date('2020-01-31'||' '||'23:59:59','YYYY-MM-DD HH24:MI:SS'),7731110104);</v>
      </c>
    </row>
    <row r="118" spans="1:73" s="195" customFormat="1" x14ac:dyDescent="0.35">
      <c r="A118" s="127">
        <v>36</v>
      </c>
      <c r="B118" s="178"/>
      <c r="C118" s="42" t="str">
        <f t="shared" si="42"/>
        <v>1110000036</v>
      </c>
      <c r="D118" s="42" t="str">
        <f t="shared" si="43"/>
        <v>1110000036/20</v>
      </c>
      <c r="E118" s="43" t="str">
        <f t="shared" si="70"/>
        <v>2020-01-01</v>
      </c>
      <c r="F118" s="43" t="str">
        <f t="shared" si="44"/>
        <v>2021-01-01</v>
      </c>
      <c r="G118" s="44" t="str">
        <f t="shared" si="45"/>
        <v>21110000036</v>
      </c>
      <c r="H118" s="45">
        <f t="shared" si="46"/>
        <v>1</v>
      </c>
      <c r="I118" s="179">
        <v>3</v>
      </c>
      <c r="J118" s="180">
        <f t="shared" si="79"/>
        <v>31110105</v>
      </c>
      <c r="K118" s="42" t="str">
        <f t="shared" si="47"/>
        <v>Б-31110105-1</v>
      </c>
      <c r="L118" s="43" t="str">
        <f t="shared" si="48"/>
        <v>2020-01-01</v>
      </c>
      <c r="M118" s="42" t="s">
        <v>87</v>
      </c>
      <c r="N118" s="181">
        <f t="shared" si="74"/>
        <v>20000</v>
      </c>
      <c r="O118" s="42" t="s">
        <v>88</v>
      </c>
      <c r="P118" s="179">
        <v>1</v>
      </c>
      <c r="Q118" s="42">
        <v>20</v>
      </c>
      <c r="R118" s="198">
        <v>1</v>
      </c>
      <c r="S118" s="198">
        <v>1</v>
      </c>
      <c r="T118" s="52" t="str">
        <f t="shared" si="80"/>
        <v>4311101051</v>
      </c>
      <c r="U118" s="183" t="str">
        <f t="shared" si="81"/>
        <v>43111010511</v>
      </c>
      <c r="V118" s="42">
        <v>1</v>
      </c>
      <c r="W118" s="43" t="str">
        <f t="shared" ca="1" si="82"/>
        <v>2020-01-05</v>
      </c>
      <c r="X118" s="2"/>
      <c r="Y118" s="185">
        <v>20000</v>
      </c>
      <c r="Z118" s="185">
        <f t="shared" si="84"/>
        <v>3333.3333333333321</v>
      </c>
      <c r="AA118" s="42">
        <v>0</v>
      </c>
      <c r="AB118" s="186" t="s">
        <v>89</v>
      </c>
      <c r="AC118" s="185">
        <f t="shared" si="77"/>
        <v>20000</v>
      </c>
      <c r="AD118" s="45">
        <v>0</v>
      </c>
      <c r="AE118" s="52">
        <f t="shared" si="71"/>
        <v>531110113</v>
      </c>
      <c r="AF118" s="187">
        <f t="shared" si="85"/>
        <v>16666.666666666668</v>
      </c>
      <c r="AG118" s="188"/>
      <c r="AH118" s="58">
        <f t="shared" si="57"/>
        <v>8333.3333333333339</v>
      </c>
      <c r="AI118" s="125">
        <f>Y118/2</f>
        <v>10000</v>
      </c>
      <c r="AJ118" s="49" t="str">
        <f t="shared" si="87"/>
        <v>2020-01-31</v>
      </c>
      <c r="AK118" s="189" t="str">
        <f t="shared" si="59"/>
        <v>888531110113</v>
      </c>
      <c r="AL118" s="45" t="str">
        <f t="shared" si="60"/>
        <v>11100000361</v>
      </c>
      <c r="AM118" s="190"/>
      <c r="AN118" s="190"/>
      <c r="AO118" s="45" t="s">
        <v>89</v>
      </c>
      <c r="AP118" s="145" t="s">
        <v>89</v>
      </c>
      <c r="AQ118" s="45"/>
      <c r="AR118" s="45"/>
      <c r="AS118" s="191" t="str">
        <f t="shared" si="88"/>
        <v>888531110113</v>
      </c>
      <c r="AT118" s="189" t="str">
        <f t="shared" si="62"/>
        <v>5531110105</v>
      </c>
      <c r="AU118" s="183" t="str">
        <f t="shared" si="63"/>
        <v>9931110105</v>
      </c>
      <c r="AV118" s="183">
        <f t="shared" si="64"/>
        <v>1</v>
      </c>
      <c r="AW118" s="183" t="str">
        <f t="shared" si="65"/>
        <v>7731110105</v>
      </c>
      <c r="AX118" s="147" t="str">
        <f t="shared" si="66"/>
        <v>77531110113</v>
      </c>
      <c r="AY118" s="183">
        <v>0</v>
      </c>
      <c r="AZ118" s="183">
        <v>0</v>
      </c>
      <c r="BA118" s="43" t="str">
        <f t="shared" si="67"/>
        <v>2020-01-01</v>
      </c>
      <c r="BB118" s="43" t="str">
        <f t="shared" si="68"/>
        <v>2020-01-31</v>
      </c>
      <c r="BC118" s="192" t="s">
        <v>90</v>
      </c>
      <c r="BD118" s="44" t="str">
        <f t="shared" si="89"/>
        <v>a31110105</v>
      </c>
      <c r="BE118" s="189"/>
      <c r="BF118" s="189"/>
      <c r="BG118" s="186"/>
      <c r="BH118" s="149"/>
      <c r="BI118" s="149"/>
      <c r="BJ118" s="149"/>
      <c r="BK118" s="149"/>
      <c r="BL118" s="149"/>
      <c r="BM118" s="149"/>
      <c r="BN118" s="149"/>
      <c r="BO118" s="342"/>
      <c r="BP118" s="328"/>
      <c r="BQ118" s="194"/>
      <c r="BR118" s="194"/>
      <c r="BS118" s="194"/>
      <c r="BU118" s="357" t="str">
        <f t="shared" ca="1" si="69"/>
        <v>insert into x_t_invoice (TMP_ID,ID,DT, CLIENT_ID,EXTERNAL_ID,CONTRACT_ID,TOTAL_SUM,CURRENCY,DISCOUNT_TYPE,COMMISSION_TYPE,TYPE,LOYAL_CLIENTS,NDS,NDS_PCT,PERSON_ID) values (s_x_t_invoice.NEXTVAL, 31110105, date'2020-01-01',21110000036,'Б-31110105-1',1110000036,20000,'RUR',1,1,'y_invoice',0,1,20, 77531110113);insert into x_t_person (TMP_ID,ID) values (s_x_t_person.NEXTVAL, 77531110113);insert into x_t_act_internal(TMP_ID,ID,DT,CLIENT_ID,INVOICE_ID,HIDDEN,AMOUNT,EXTERNAL_ID,PAYMENT_TERM_DT,IS_LOYAL,TYPE) values (s_x_t_act_internal.NEXTVAL, 4311101051,date'2020-01-05',21110000036, 31110105    ,1,  20000  ,'43111010511',null, 0,'generic');insert into x_t_act_trans(TMP_ID, ACT_ID, CONSUME_ID, AMOUNT, AMOUNT_NDS, AMOUNT_NSP, NETTING, COMMISSION_TYPE) values (s_x_t_act_trans.NEXTVAL, 4311101051,  5531110105, 20000, 3333.33333333333,  0,null, 1);insert into x_t_consume (TMP_ID, ID, PARENT_ORDER_ID) values (s_x_t_consume.NEXTVAL, 5531110105,  9931110105);insert into x_t_order(TMP_ID, ID, SERVICE_ID, SERVICE_ORDER_ID, CLIENT_ID) values (s_x_t_order.NEXTVAL, 9931110105,  1,  7731110105,  531110113 );insert into x_mv_oebs_receipts_2(TMP_ID, INVOICE_EID, SUM, DT, DOC_DATE, COMISS_DATE, PAYMENT_NUMBER, SOURCE_TYPE) values (s_x_mv_oebs_receipts_2.NEXTVAL, 'Б-31110105-1', 10000, date'2020-01-31',date'2020-01-31', null, '888531110113' ,'PAYCASH');insert into x_yt_ar_direct_domain_stats (ID,IS_GRAY,DOMAIN,IS_BLACKLIST,SERVICE_ID,COST,BILLING_EXPORT_ID,FROM_DT,TILL_DT,SERVICE_ORDER_ID) values(s_x_yt_ar_direct_domain_stats.NEXTVAL, 0, 'a31110105', 0,1,3330000000,7731110105,  date'2020-01-01',to_date('2020-01-31'||' '||'23:59:59','YYYY-MM-DD HH24:MI:SS'),7731110105);</v>
      </c>
    </row>
    <row r="119" spans="1:73" s="215" customFormat="1" ht="15" thickBot="1" x14ac:dyDescent="0.4">
      <c r="A119" s="152">
        <v>36</v>
      </c>
      <c r="B119" s="199"/>
      <c r="C119" s="76" t="str">
        <f t="shared" si="42"/>
        <v>1110000036</v>
      </c>
      <c r="D119" s="76" t="str">
        <f t="shared" si="43"/>
        <v>1110000036/20</v>
      </c>
      <c r="E119" s="77" t="str">
        <f t="shared" si="70"/>
        <v>2020-01-01</v>
      </c>
      <c r="F119" s="77" t="str">
        <f t="shared" si="44"/>
        <v>2021-01-01</v>
      </c>
      <c r="G119" s="78" t="str">
        <f t="shared" si="45"/>
        <v>21110000036</v>
      </c>
      <c r="H119" s="79">
        <f t="shared" si="46"/>
        <v>1</v>
      </c>
      <c r="I119" s="200">
        <v>3</v>
      </c>
      <c r="J119" s="201">
        <f t="shared" si="79"/>
        <v>31110106</v>
      </c>
      <c r="K119" s="76" t="str">
        <f t="shared" si="47"/>
        <v>Б-31110106-1</v>
      </c>
      <c r="L119" s="77" t="str">
        <f t="shared" si="48"/>
        <v>2020-01-01</v>
      </c>
      <c r="M119" s="76" t="s">
        <v>87</v>
      </c>
      <c r="N119" s="202">
        <f t="shared" si="74"/>
        <v>30000</v>
      </c>
      <c r="O119" s="76" t="s">
        <v>88</v>
      </c>
      <c r="P119" s="200">
        <v>1</v>
      </c>
      <c r="Q119" s="76">
        <v>20</v>
      </c>
      <c r="R119" s="201">
        <v>37</v>
      </c>
      <c r="S119" s="201">
        <v>37</v>
      </c>
      <c r="T119" s="81" t="str">
        <f t="shared" si="80"/>
        <v>4311101061</v>
      </c>
      <c r="U119" s="203" t="str">
        <f t="shared" si="81"/>
        <v>43111010611</v>
      </c>
      <c r="V119" s="76">
        <v>1</v>
      </c>
      <c r="W119" s="77" t="str">
        <f t="shared" ca="1" si="82"/>
        <v>2020-01-03</v>
      </c>
      <c r="X119" s="218"/>
      <c r="Y119" s="205">
        <v>30000</v>
      </c>
      <c r="Z119" s="205">
        <f t="shared" si="84"/>
        <v>5000</v>
      </c>
      <c r="AA119" s="76">
        <v>0</v>
      </c>
      <c r="AB119" s="206" t="s">
        <v>89</v>
      </c>
      <c r="AC119" s="205">
        <f t="shared" si="77"/>
        <v>30000</v>
      </c>
      <c r="AD119" s="79">
        <v>0</v>
      </c>
      <c r="AE119" s="81">
        <f t="shared" si="71"/>
        <v>531110114</v>
      </c>
      <c r="AF119" s="207">
        <f t="shared" si="85"/>
        <v>25000</v>
      </c>
      <c r="AG119" s="208"/>
      <c r="AH119" s="91">
        <f t="shared" si="57"/>
        <v>25000</v>
      </c>
      <c r="AI119" s="93">
        <f t="shared" si="92"/>
        <v>30000</v>
      </c>
      <c r="AJ119" s="83" t="str">
        <f t="shared" si="87"/>
        <v>2020-01-31</v>
      </c>
      <c r="AK119" s="209" t="str">
        <f t="shared" si="59"/>
        <v>888531110114</v>
      </c>
      <c r="AL119" s="79" t="str">
        <f t="shared" si="60"/>
        <v>11100000361</v>
      </c>
      <c r="AM119" s="210"/>
      <c r="AN119" s="210"/>
      <c r="AO119" s="79" t="s">
        <v>89</v>
      </c>
      <c r="AP119" s="169" t="s">
        <v>89</v>
      </c>
      <c r="AQ119" s="79"/>
      <c r="AR119" s="79"/>
      <c r="AS119" s="211" t="str">
        <f t="shared" si="88"/>
        <v>888531110114</v>
      </c>
      <c r="AT119" s="209" t="str">
        <f t="shared" si="62"/>
        <v>5531110106</v>
      </c>
      <c r="AU119" s="203" t="str">
        <f t="shared" si="63"/>
        <v>9931110106</v>
      </c>
      <c r="AV119" s="203">
        <f t="shared" si="64"/>
        <v>37</v>
      </c>
      <c r="AW119" s="203" t="str">
        <f t="shared" si="65"/>
        <v>7731110106</v>
      </c>
      <c r="AX119" s="172" t="str">
        <f t="shared" si="66"/>
        <v>77531110114</v>
      </c>
      <c r="AY119" s="203">
        <v>0</v>
      </c>
      <c r="AZ119" s="203">
        <v>0</v>
      </c>
      <c r="BA119" s="77" t="str">
        <f t="shared" si="67"/>
        <v>2020-01-01</v>
      </c>
      <c r="BB119" s="77" t="str">
        <f t="shared" si="68"/>
        <v>2020-01-31</v>
      </c>
      <c r="BC119" s="212" t="s">
        <v>90</v>
      </c>
      <c r="BD119" s="78" t="str">
        <f t="shared" si="89"/>
        <v>a31110106</v>
      </c>
      <c r="BE119" s="209"/>
      <c r="BF119" s="209"/>
      <c r="BG119" s="206"/>
      <c r="BH119" s="174"/>
      <c r="BI119" s="174"/>
      <c r="BJ119" s="174"/>
      <c r="BK119" s="174"/>
      <c r="BL119" s="174"/>
      <c r="BM119" s="174"/>
      <c r="BN119" s="174"/>
      <c r="BO119" s="341"/>
      <c r="BP119" s="329"/>
      <c r="BQ119" s="202"/>
      <c r="BR119" s="214"/>
      <c r="BS119" s="214"/>
      <c r="BU119" s="357" t="str">
        <f t="shared" ca="1" si="69"/>
        <v>insert into x_t_invoice (TMP_ID,ID,DT, CLIENT_ID,EXTERNAL_ID,CONTRACT_ID,TOTAL_SUM,CURRENCY,DISCOUNT_TYPE,COMMISSION_TYPE,TYPE,LOYAL_CLIENTS,NDS,NDS_PCT,PERSON_ID) values (s_x_t_invoice.NEXTVAL, 31110106, date'2020-01-01',21110000036,'Б-31110106-1',1110000036,30000,'RUR',37,37,'y_invoice',0,1,20, 77531110114);insert into x_t_person (TMP_ID,ID) values (s_x_t_person.NEXTVAL, 77531110114);insert into x_t_act_internal(TMP_ID,ID,DT,CLIENT_ID,INVOICE_ID,HIDDEN,AMOUNT,EXTERNAL_ID,PAYMENT_TERM_DT,IS_LOYAL,TYPE) values (s_x_t_act_internal.NEXTVAL, 4311101061,date'2020-01-03',21110000036, 31110106    ,1,  30000  ,'43111010611',null, 0,'generic');insert into x_t_act_trans(TMP_ID, ACT_ID, CONSUME_ID, AMOUNT, AMOUNT_NDS, AMOUNT_NSP, NETTING, COMMISSION_TYPE) values (s_x_t_act_trans.NEXTVAL, 4311101061,  5531110106, 30000, 5000,  0,null, 37);insert into x_t_consume (TMP_ID, ID, PARENT_ORDER_ID) values (s_x_t_consume.NEXTVAL, 5531110106,  9931110106);insert into x_t_order(TMP_ID, ID, SERVICE_ID, SERVICE_ORDER_ID, CLIENT_ID) values (s_x_t_order.NEXTVAL, 9931110106,  37,  7731110106,  531110114 );insert into x_mv_oebs_receipts_2(TMP_ID, INVOICE_EID, SUM, DT, DOC_DATE, COMISS_DATE, PAYMENT_NUMBER, SOURCE_TYPE) values (s_x_mv_oebs_receipts_2.NEXTVAL, 'Б-31110106-1', 30000, date'2020-01-31',date'2020-01-31', null, '888531110114' ,'PAYCASH');insert into x_yt_ar_direct_domain_stats (ID,IS_GRAY,DOMAIN,IS_BLACKLIST,SERVICE_ID,COST,BILLING_EXPORT_ID,FROM_DT,TILL_DT,SERVICE_ORDER_ID) values(s_x_yt_ar_direct_domain_stats.NEXTVAL, 0, 'a31110106', 0,37,3330000000,7731110106,  date'2020-01-01',to_date('2020-01-31'||' '||'23:59:59','YYYY-MM-DD HH24:MI:SS'),7731110106);</v>
      </c>
    </row>
    <row r="120" spans="1:73" s="195" customFormat="1" ht="15.5" customHeight="1" thickBot="1" x14ac:dyDescent="0.4">
      <c r="A120" s="127">
        <v>37</v>
      </c>
      <c r="B120" s="178"/>
      <c r="C120" s="42" t="str">
        <f t="shared" si="42"/>
        <v>1110000037</v>
      </c>
      <c r="D120" s="42" t="str">
        <f t="shared" si="43"/>
        <v>1110000037/20</v>
      </c>
      <c r="E120" s="43" t="str">
        <f t="shared" si="70"/>
        <v>2020-01-01</v>
      </c>
      <c r="F120" s="43" t="str">
        <f t="shared" si="44"/>
        <v>2021-01-01</v>
      </c>
      <c r="G120" s="44" t="str">
        <f t="shared" si="45"/>
        <v>21110000037</v>
      </c>
      <c r="H120" s="45">
        <f t="shared" si="46"/>
        <v>1</v>
      </c>
      <c r="I120" s="179">
        <v>3</v>
      </c>
      <c r="J120" s="180">
        <f t="shared" si="79"/>
        <v>31110107</v>
      </c>
      <c r="K120" s="42" t="str">
        <f t="shared" si="47"/>
        <v>Б-31110107-1</v>
      </c>
      <c r="L120" s="43" t="str">
        <f t="shared" si="48"/>
        <v>2020-01-01</v>
      </c>
      <c r="M120" s="42" t="s">
        <v>87</v>
      </c>
      <c r="N120" s="181">
        <f t="shared" si="74"/>
        <v>30000</v>
      </c>
      <c r="O120" s="42" t="s">
        <v>88</v>
      </c>
      <c r="P120" s="179">
        <v>1</v>
      </c>
      <c r="Q120" s="42">
        <v>20</v>
      </c>
      <c r="R120" s="182">
        <f>S120</f>
        <v>7</v>
      </c>
      <c r="S120" s="182">
        <v>7</v>
      </c>
      <c r="T120" s="52" t="str">
        <f t="shared" si="80"/>
        <v>4311101071</v>
      </c>
      <c r="U120" s="183" t="str">
        <f t="shared" si="81"/>
        <v>43111010711</v>
      </c>
      <c r="V120" s="42">
        <v>1</v>
      </c>
      <c r="W120" s="43" t="str">
        <f t="shared" ca="1" si="82"/>
        <v>2020-01-05</v>
      </c>
      <c r="X120" s="2"/>
      <c r="Y120" s="185">
        <v>30000</v>
      </c>
      <c r="Z120" s="185">
        <f t="shared" si="84"/>
        <v>5000</v>
      </c>
      <c r="AA120" s="42">
        <v>0</v>
      </c>
      <c r="AB120" s="186" t="s">
        <v>89</v>
      </c>
      <c r="AC120" s="185">
        <f t="shared" si="77"/>
        <v>30000</v>
      </c>
      <c r="AD120" s="45">
        <v>0</v>
      </c>
      <c r="AE120" s="52">
        <f t="shared" si="71"/>
        <v>531110115</v>
      </c>
      <c r="AF120" s="187">
        <f t="shared" si="85"/>
        <v>25000</v>
      </c>
      <c r="AG120" s="188"/>
      <c r="AH120" s="58">
        <f t="shared" si="57"/>
        <v>25000</v>
      </c>
      <c r="AI120" s="60">
        <f t="shared" si="92"/>
        <v>30000</v>
      </c>
      <c r="AJ120" s="49" t="str">
        <f t="shared" si="87"/>
        <v>2020-01-31</v>
      </c>
      <c r="AK120" s="189" t="str">
        <f t="shared" si="59"/>
        <v>888531110115</v>
      </c>
      <c r="AL120" s="45" t="str">
        <f t="shared" si="60"/>
        <v>11100000371</v>
      </c>
      <c r="AM120" s="190"/>
      <c r="AN120" s="190"/>
      <c r="AO120" s="45" t="s">
        <v>89</v>
      </c>
      <c r="AP120" s="145" t="s">
        <v>89</v>
      </c>
      <c r="AQ120" s="45"/>
      <c r="AR120" s="45"/>
      <c r="AS120" s="191" t="str">
        <f t="shared" si="88"/>
        <v>888531110115</v>
      </c>
      <c r="AT120" s="189" t="str">
        <f t="shared" si="62"/>
        <v>5531110107</v>
      </c>
      <c r="AU120" s="183" t="str">
        <f t="shared" si="63"/>
        <v>9931110107</v>
      </c>
      <c r="AV120" s="183">
        <f t="shared" si="64"/>
        <v>7</v>
      </c>
      <c r="AW120" s="183" t="str">
        <f t="shared" si="65"/>
        <v>7731110107</v>
      </c>
      <c r="AX120" s="147" t="str">
        <f t="shared" si="66"/>
        <v>77531110115</v>
      </c>
      <c r="AY120" s="183">
        <v>0</v>
      </c>
      <c r="AZ120" s="183">
        <v>0</v>
      </c>
      <c r="BA120" s="43" t="str">
        <f t="shared" si="67"/>
        <v>2020-01-01</v>
      </c>
      <c r="BB120" s="43" t="str">
        <f t="shared" si="68"/>
        <v>2020-01-31</v>
      </c>
      <c r="BC120" s="192" t="s">
        <v>90</v>
      </c>
      <c r="BD120" s="44" t="str">
        <f t="shared" si="89"/>
        <v>a31110107</v>
      </c>
      <c r="BE120" s="189"/>
      <c r="BF120" s="189"/>
      <c r="BG120" s="186"/>
      <c r="BH120" s="174"/>
      <c r="BI120" s="174"/>
      <c r="BJ120" s="174"/>
      <c r="BK120" s="174"/>
      <c r="BL120" s="149"/>
      <c r="BM120" s="149"/>
      <c r="BN120" s="149"/>
      <c r="BO120" s="340" t="s">
        <v>155</v>
      </c>
      <c r="BP120" s="328">
        <v>7</v>
      </c>
      <c r="BQ120" s="194">
        <f>SUM(AF120:AF124)</f>
        <v>158333.33333333334</v>
      </c>
      <c r="BR120" s="194">
        <f>BQ120*0.06</f>
        <v>9500</v>
      </c>
      <c r="BS120" s="194" t="s">
        <v>152</v>
      </c>
      <c r="BU120" s="357" t="str">
        <f t="shared" ca="1" si="69"/>
        <v>insert into x_t_contract2(TMP_ID,ID,EXTERNAL_ID,CLIENT_ID) values(s_x_t_contract2.NEXTVAL, 1110000037, '1110000037/20',21110000037);insert into x_t_contract_collateral(TMP_ID,ID,CONTRACT2_ID,DT,IS_SIGNED) values(s_x_t_contract_collateral.NEXTVAL, 11100000371, 1110000037, date'2020-01-01', date'2020-01-01');insert into x_mv_contract_signed_attr (TMP_ID,CONTRACT_ID,COLLATERAL_ID,CODE,VALUE_DT) values (s_x_mv_contract_signed_attr.NEXTVAL, 1110000037, 11100000371,'FINISH_DT' ,date'2021-01-01');insert into x_mv_contract_signed_attr_hist(TMP_ID,VALUE_NUM,UPDATE_DT,CONTRACT2_ID,CODE,CL_DT,STAMP,DT) values(s_x_mv_contract_signed_attr_hist.NEXTVAL, 1, date'2020-01-01', 1110000037,'FIRM',date'2020-01-01',888531110115,date'2020-01-01');insert into x_mv_contract_signed_attr_hist(TMP_ID,VALUE_NUM,UPDATE_DT,CONTRACT2_ID,CODE,CL_DT,STAMP,DT) values(s_x_mv_contract_signed_attr_hist.NEXTVAL, 1, date'2020-01-01', 1110000037,'WHOLESALE_AGENT_PREMIUM_AWARDS_SCALE_TYPE',date'2020-01-01',888531110115,date'2020-01-01');insert into x_mv_contract_signed_attr_hist(TMP_ID,VALUE_NUM,UPDATE_DT,CONTRACT2_ID,CODE,CL_DT,STAMP,DT) values(s_x_mv_contract_signed_attr_hist.NEXTVAL, 3, date'2020-01-01', 1110000037,'PAYMENT_TYPE',date'2020-01-01',888531110115,date'2020-01-01');insert into x_t_invoice (TMP_ID,ID,DT, CLIENT_ID,EXTERNAL_ID,CONTRACT_ID,TOTAL_SUM,CURRENCY,DISCOUNT_TYPE,COMMISSION_TYPE,TYPE,LOYAL_CLIENTS,NDS,NDS_PCT,PERSON_ID) values (s_x_t_invoice.NEXTVAL, 31110107, date'2020-01-01',21110000037,'Б-31110107-1',1110000037,30000,'RUR',7,7,'y_invoice',0,1,20, 77531110115);insert into x_t_person (TMP_ID,ID) values (s_x_t_person.NEXTVAL, 77531110115);insert into x_t_act_internal(TMP_ID,ID,DT,CLIENT_ID,INVOICE_ID,HIDDEN,AMOUNT,EXTERNAL_ID,PAYMENT_TERM_DT,IS_LOYAL,TYPE) values (s_x_t_act_internal.NEXTVAL, 4311101071,date'2020-01-05',21110000037, 31110107    ,1,  30000  ,'43111010711',null, 0,'generic');insert into x_t_act_trans(TMP_ID, ACT_ID, CONSUME_ID, AMOUNT, AMOUNT_NDS, AMOUNT_NSP, NETTING, COMMISSION_TYPE) values (s_x_t_act_trans.NEXTVAL, 4311101071,  5531110107, 30000, 5000,  0,null, 7);insert into x_t_consume (TMP_ID, ID, PARENT_ORDER_ID) values (s_x_t_consume.NEXTVAL, 5531110107,  9931110107);insert into x_t_order(TMP_ID, ID, SERVICE_ID, SERVICE_ORDER_ID, CLIENT_ID) values (s_x_t_order.NEXTVAL, 9931110107,  7,  7731110107,  531110115 );insert into x_mv_oebs_receipts_2(TMP_ID, INVOICE_EID, SUM, DT, DOC_DATE, COMISS_DATE, PAYMENT_NUMBER, SOURCE_TYPE) values (s_x_mv_oebs_receipts_2.NEXTVAL, 'Б-31110107-1', 30000, date'2020-01-31',date'2020-01-31', null, '888531110115' ,'PAYCASH');insert into x_yt_ar_direct_domain_stats (ID,IS_GRAY,DOMAIN,IS_BLACKLIST,SERVICE_ID,COST,BILLING_EXPORT_ID,FROM_DT,TILL_DT,SERVICE_ORDER_ID) values(s_x_yt_ar_direct_domain_stats.NEXTVAL, 0, 'a31110107', 0,7,3330000000,7731110107,  date'2020-01-01',to_date('2020-01-31'||' '||'23:59:59','YYYY-MM-DD HH24:MI:SS'),7731110107);</v>
      </c>
    </row>
    <row r="121" spans="1:73" s="195" customFormat="1" x14ac:dyDescent="0.35">
      <c r="A121" s="127">
        <v>37</v>
      </c>
      <c r="B121" s="178"/>
      <c r="C121" s="42" t="str">
        <f t="shared" si="42"/>
        <v>1110000037</v>
      </c>
      <c r="D121" s="42" t="str">
        <f t="shared" si="43"/>
        <v>1110000037/20</v>
      </c>
      <c r="E121" s="43" t="str">
        <f t="shared" si="70"/>
        <v>2020-01-01</v>
      </c>
      <c r="F121" s="43" t="str">
        <f t="shared" si="44"/>
        <v>2021-01-01</v>
      </c>
      <c r="G121" s="44" t="str">
        <f t="shared" si="45"/>
        <v>21110000037</v>
      </c>
      <c r="H121" s="45">
        <f t="shared" si="46"/>
        <v>1</v>
      </c>
      <c r="I121" s="179">
        <v>3</v>
      </c>
      <c r="J121" s="180">
        <f t="shared" si="79"/>
        <v>31110108</v>
      </c>
      <c r="K121" s="42" t="str">
        <f t="shared" si="47"/>
        <v>Б-31110108-1</v>
      </c>
      <c r="L121" s="43" t="str">
        <f t="shared" si="48"/>
        <v>2020-01-01</v>
      </c>
      <c r="M121" s="42" t="s">
        <v>87</v>
      </c>
      <c r="N121" s="181">
        <f t="shared" si="74"/>
        <v>40000</v>
      </c>
      <c r="O121" s="42" t="s">
        <v>88</v>
      </c>
      <c r="P121" s="179">
        <v>1</v>
      </c>
      <c r="Q121" s="42">
        <v>20</v>
      </c>
      <c r="R121" s="182">
        <f>S121</f>
        <v>7</v>
      </c>
      <c r="S121" s="182">
        <v>7</v>
      </c>
      <c r="T121" s="52" t="str">
        <f t="shared" si="80"/>
        <v>4311101081</v>
      </c>
      <c r="U121" s="183" t="str">
        <f t="shared" si="81"/>
        <v>43111010811</v>
      </c>
      <c r="V121" s="42">
        <v>1</v>
      </c>
      <c r="W121" s="43" t="str">
        <f t="shared" ca="1" si="82"/>
        <v>2020-01-01</v>
      </c>
      <c r="X121" s="2"/>
      <c r="Y121" s="185">
        <v>40000</v>
      </c>
      <c r="Z121" s="185">
        <f t="shared" si="84"/>
        <v>6666.6666666666642</v>
      </c>
      <c r="AA121" s="42">
        <v>0</v>
      </c>
      <c r="AB121" s="186" t="s">
        <v>89</v>
      </c>
      <c r="AC121" s="185">
        <f t="shared" si="77"/>
        <v>40000</v>
      </c>
      <c r="AD121" s="45">
        <v>0</v>
      </c>
      <c r="AE121" s="52">
        <f t="shared" si="71"/>
        <v>531110116</v>
      </c>
      <c r="AF121" s="187">
        <f t="shared" si="85"/>
        <v>33333.333333333336</v>
      </c>
      <c r="AG121" s="188"/>
      <c r="AH121" s="58">
        <f t="shared" si="57"/>
        <v>33333.333333333336</v>
      </c>
      <c r="AI121" s="60">
        <f t="shared" si="92"/>
        <v>40000</v>
      </c>
      <c r="AJ121" s="49" t="str">
        <f t="shared" si="87"/>
        <v>2020-01-31</v>
      </c>
      <c r="AK121" s="189" t="str">
        <f t="shared" si="59"/>
        <v>888531110116</v>
      </c>
      <c r="AL121" s="45" t="str">
        <f t="shared" si="60"/>
        <v>11100000371</v>
      </c>
      <c r="AM121" s="190"/>
      <c r="AN121" s="190"/>
      <c r="AO121" s="45" t="s">
        <v>89</v>
      </c>
      <c r="AP121" s="145" t="s">
        <v>89</v>
      </c>
      <c r="AQ121" s="45"/>
      <c r="AR121" s="45"/>
      <c r="AS121" s="191" t="str">
        <f t="shared" si="88"/>
        <v>888531110116</v>
      </c>
      <c r="AT121" s="189" t="str">
        <f t="shared" si="62"/>
        <v>5531110108</v>
      </c>
      <c r="AU121" s="183" t="str">
        <f t="shared" si="63"/>
        <v>9931110108</v>
      </c>
      <c r="AV121" s="183">
        <f t="shared" si="64"/>
        <v>7</v>
      </c>
      <c r="AW121" s="183" t="str">
        <f t="shared" si="65"/>
        <v>7731110108</v>
      </c>
      <c r="AX121" s="147" t="str">
        <f t="shared" si="66"/>
        <v>77531110116</v>
      </c>
      <c r="AY121" s="183">
        <v>0</v>
      </c>
      <c r="AZ121" s="183">
        <v>0</v>
      </c>
      <c r="BA121" s="43" t="str">
        <f t="shared" si="67"/>
        <v>2020-01-01</v>
      </c>
      <c r="BB121" s="43" t="str">
        <f t="shared" si="68"/>
        <v>2020-01-31</v>
      </c>
      <c r="BC121" s="192" t="s">
        <v>90</v>
      </c>
      <c r="BD121" s="44" t="str">
        <f t="shared" si="89"/>
        <v>a31110108</v>
      </c>
      <c r="BE121" s="189"/>
      <c r="BF121" s="189"/>
      <c r="BG121" s="186"/>
      <c r="BH121" s="149"/>
      <c r="BI121" s="149"/>
      <c r="BJ121" s="149"/>
      <c r="BK121" s="149"/>
      <c r="BL121" s="149"/>
      <c r="BM121" s="149"/>
      <c r="BN121" s="149"/>
      <c r="BO121" s="340" t="s">
        <v>153</v>
      </c>
      <c r="BP121" s="328">
        <v>1</v>
      </c>
      <c r="BQ121" s="194">
        <f>AF125</f>
        <v>16666.666666666668</v>
      </c>
      <c r="BR121" s="194">
        <f>BQ121*0.13</f>
        <v>2166.666666666667</v>
      </c>
      <c r="BS121" s="194" t="s">
        <v>152</v>
      </c>
      <c r="BU121" s="357" t="str">
        <f t="shared" ca="1" si="69"/>
        <v>insert into x_t_invoice (TMP_ID,ID,DT, CLIENT_ID,EXTERNAL_ID,CONTRACT_ID,TOTAL_SUM,CURRENCY,DISCOUNT_TYPE,COMMISSION_TYPE,TYPE,LOYAL_CLIENTS,NDS,NDS_PCT,PERSON_ID) values (s_x_t_invoice.NEXTVAL, 31110108, date'2020-01-01',21110000037,'Б-31110108-1',1110000037,40000,'RUR',7,7,'y_invoice',0,1,20, 77531110116);insert into x_t_person (TMP_ID,ID) values (s_x_t_person.NEXTVAL, 77531110116);insert into x_t_act_internal(TMP_ID,ID,DT,CLIENT_ID,INVOICE_ID,HIDDEN,AMOUNT,EXTERNAL_ID,PAYMENT_TERM_DT,IS_LOYAL,TYPE) values (s_x_t_act_internal.NEXTVAL, 4311101081,date'2020-01-01',21110000037, 31110108    ,1,  40000  ,'43111010811',null, 0,'generic');insert into x_t_act_trans(TMP_ID, ACT_ID, CONSUME_ID, AMOUNT, AMOUNT_NDS, AMOUNT_NSP, NETTING, COMMISSION_TYPE) values (s_x_t_act_trans.NEXTVAL, 4311101081,  5531110108, 40000, 6666.66666666666,  0,null, 7);insert into x_t_consume (TMP_ID, ID, PARENT_ORDER_ID) values (s_x_t_consume.NEXTVAL, 5531110108,  9931110108);insert into x_t_order(TMP_ID, ID, SERVICE_ID, SERVICE_ORDER_ID, CLIENT_ID) values (s_x_t_order.NEXTVAL, 9931110108,  7,  7731110108,  531110116 );insert into x_mv_oebs_receipts_2(TMP_ID, INVOICE_EID, SUM, DT, DOC_DATE, COMISS_DATE, PAYMENT_NUMBER, SOURCE_TYPE) values (s_x_mv_oebs_receipts_2.NEXTVAL, 'Б-31110108-1', 40000, date'2020-01-31',date'2020-01-31', null, '888531110116' ,'PAYCASH');insert into x_yt_ar_direct_domain_stats (ID,IS_GRAY,DOMAIN,IS_BLACKLIST,SERVICE_ID,COST,BILLING_EXPORT_ID,FROM_DT,TILL_DT,SERVICE_ORDER_ID) values(s_x_yt_ar_direct_domain_stats.NEXTVAL, 0, 'a31110108', 0,7,3330000000,7731110108,  date'2020-01-01',to_date('2020-01-31'||' '||'23:59:59','YYYY-MM-DD HH24:MI:SS'),7731110108);</v>
      </c>
    </row>
    <row r="122" spans="1:73" s="195" customFormat="1" x14ac:dyDescent="0.35">
      <c r="A122" s="127">
        <v>37</v>
      </c>
      <c r="B122" s="178"/>
      <c r="C122" s="42" t="str">
        <f t="shared" si="42"/>
        <v>1110000037</v>
      </c>
      <c r="D122" s="42" t="str">
        <f t="shared" si="43"/>
        <v>1110000037/20</v>
      </c>
      <c r="E122" s="43" t="str">
        <f t="shared" si="70"/>
        <v>2020-01-01</v>
      </c>
      <c r="F122" s="43" t="str">
        <f t="shared" si="44"/>
        <v>2021-01-01</v>
      </c>
      <c r="G122" s="44" t="str">
        <f t="shared" si="45"/>
        <v>21110000037</v>
      </c>
      <c r="H122" s="45">
        <f t="shared" si="46"/>
        <v>1</v>
      </c>
      <c r="I122" s="179">
        <v>3</v>
      </c>
      <c r="J122" s="180">
        <f t="shared" si="79"/>
        <v>31110109</v>
      </c>
      <c r="K122" s="42" t="str">
        <f t="shared" si="47"/>
        <v>Б-31110109-1</v>
      </c>
      <c r="L122" s="43" t="str">
        <f t="shared" si="48"/>
        <v>2020-01-01</v>
      </c>
      <c r="M122" s="42" t="s">
        <v>87</v>
      </c>
      <c r="N122" s="181">
        <f t="shared" si="74"/>
        <v>40000</v>
      </c>
      <c r="O122" s="42" t="s">
        <v>88</v>
      </c>
      <c r="P122" s="179">
        <v>1</v>
      </c>
      <c r="Q122" s="42">
        <v>20</v>
      </c>
      <c r="R122" s="182">
        <f>S122</f>
        <v>7</v>
      </c>
      <c r="S122" s="182">
        <v>7</v>
      </c>
      <c r="T122" s="52" t="str">
        <f t="shared" si="80"/>
        <v>4311101091</v>
      </c>
      <c r="U122" s="183" t="str">
        <f t="shared" si="81"/>
        <v>43111010911</v>
      </c>
      <c r="V122" s="42">
        <v>1</v>
      </c>
      <c r="W122" s="43" t="str">
        <f t="shared" ca="1" si="82"/>
        <v>2020-01-01</v>
      </c>
      <c r="X122" s="2"/>
      <c r="Y122" s="185">
        <v>40000</v>
      </c>
      <c r="Z122" s="185">
        <f t="shared" si="84"/>
        <v>6666.6666666666642</v>
      </c>
      <c r="AA122" s="42">
        <v>0</v>
      </c>
      <c r="AB122" s="186" t="s">
        <v>89</v>
      </c>
      <c r="AC122" s="185">
        <f t="shared" si="77"/>
        <v>40000</v>
      </c>
      <c r="AD122" s="45">
        <v>0</v>
      </c>
      <c r="AE122" s="52">
        <f t="shared" si="71"/>
        <v>531110117</v>
      </c>
      <c r="AF122" s="187">
        <f t="shared" si="85"/>
        <v>33333.333333333336</v>
      </c>
      <c r="AG122" s="188"/>
      <c r="AH122" s="58">
        <f t="shared" si="57"/>
        <v>33333.333333333336</v>
      </c>
      <c r="AI122" s="60">
        <f t="shared" si="92"/>
        <v>40000</v>
      </c>
      <c r="AJ122" s="49" t="str">
        <f t="shared" si="87"/>
        <v>2020-01-31</v>
      </c>
      <c r="AK122" s="189" t="str">
        <f t="shared" si="59"/>
        <v>888531110117</v>
      </c>
      <c r="AL122" s="45" t="str">
        <f t="shared" si="60"/>
        <v>11100000371</v>
      </c>
      <c r="AM122" s="190"/>
      <c r="AN122" s="190"/>
      <c r="AO122" s="45" t="s">
        <v>89</v>
      </c>
      <c r="AP122" s="145" t="s">
        <v>89</v>
      </c>
      <c r="AQ122" s="45"/>
      <c r="AR122" s="45"/>
      <c r="AS122" s="191" t="str">
        <f t="shared" si="88"/>
        <v>888531110117</v>
      </c>
      <c r="AT122" s="189" t="str">
        <f t="shared" si="62"/>
        <v>5531110109</v>
      </c>
      <c r="AU122" s="183" t="str">
        <f t="shared" si="63"/>
        <v>9931110109</v>
      </c>
      <c r="AV122" s="183">
        <f t="shared" si="64"/>
        <v>7</v>
      </c>
      <c r="AW122" s="183" t="str">
        <f t="shared" si="65"/>
        <v>7731110109</v>
      </c>
      <c r="AX122" s="147" t="str">
        <f t="shared" si="66"/>
        <v>77531110117</v>
      </c>
      <c r="AY122" s="183">
        <v>0</v>
      </c>
      <c r="AZ122" s="183">
        <v>0</v>
      </c>
      <c r="BA122" s="43" t="str">
        <f t="shared" si="67"/>
        <v>2020-01-01</v>
      </c>
      <c r="BB122" s="43" t="str">
        <f t="shared" si="68"/>
        <v>2020-01-31</v>
      </c>
      <c r="BC122" s="192" t="s">
        <v>90</v>
      </c>
      <c r="BD122" s="44" t="str">
        <f t="shared" si="89"/>
        <v>a31110109</v>
      </c>
      <c r="BE122" s="189"/>
      <c r="BF122" s="189"/>
      <c r="BG122" s="186"/>
      <c r="BH122" s="149"/>
      <c r="BI122" s="149"/>
      <c r="BJ122" s="149"/>
      <c r="BK122" s="149"/>
      <c r="BL122" s="149"/>
      <c r="BM122" s="149"/>
      <c r="BN122" s="149"/>
      <c r="BO122" s="342"/>
      <c r="BP122" s="328">
        <v>37</v>
      </c>
      <c r="BQ122" s="194">
        <f>AF126</f>
        <v>25000</v>
      </c>
      <c r="BR122" s="194">
        <f>BQ122*0.11</f>
        <v>2750</v>
      </c>
      <c r="BS122" s="194" t="s">
        <v>152</v>
      </c>
      <c r="BU122" s="357" t="str">
        <f t="shared" ca="1" si="69"/>
        <v>insert into x_t_invoice (TMP_ID,ID,DT, CLIENT_ID,EXTERNAL_ID,CONTRACT_ID,TOTAL_SUM,CURRENCY,DISCOUNT_TYPE,COMMISSION_TYPE,TYPE,LOYAL_CLIENTS,NDS,NDS_PCT,PERSON_ID) values (s_x_t_invoice.NEXTVAL, 31110109, date'2020-01-01',21110000037,'Б-31110109-1',1110000037,40000,'RUR',7,7,'y_invoice',0,1,20, 77531110117);insert into x_t_person (TMP_ID,ID) values (s_x_t_person.NEXTVAL, 77531110117);insert into x_t_act_internal(TMP_ID,ID,DT,CLIENT_ID,INVOICE_ID,HIDDEN,AMOUNT,EXTERNAL_ID,PAYMENT_TERM_DT,IS_LOYAL,TYPE) values (s_x_t_act_internal.NEXTVAL, 4311101091,date'2020-01-01',21110000037, 31110109    ,1,  40000  ,'43111010911',null, 0,'generic');insert into x_t_act_trans(TMP_ID, ACT_ID, CONSUME_ID, AMOUNT, AMOUNT_NDS, AMOUNT_NSP, NETTING, COMMISSION_TYPE) values (s_x_t_act_trans.NEXTVAL, 4311101091,  5531110109, 40000, 6666.66666666666,  0,null, 7);insert into x_t_consume (TMP_ID, ID, PARENT_ORDER_ID) values (s_x_t_consume.NEXTVAL, 5531110109,  9931110109);insert into x_t_order(TMP_ID, ID, SERVICE_ID, SERVICE_ORDER_ID, CLIENT_ID) values (s_x_t_order.NEXTVAL, 9931110109,  7,  7731110109,  531110117 );insert into x_mv_oebs_receipts_2(TMP_ID, INVOICE_EID, SUM, DT, DOC_DATE, COMISS_DATE, PAYMENT_NUMBER, SOURCE_TYPE) values (s_x_mv_oebs_receipts_2.NEXTVAL, 'Б-31110109-1', 40000, date'2020-01-31',date'2020-01-31', null, '888531110117' ,'PAYCASH');insert into x_yt_ar_direct_domain_stats (ID,IS_GRAY,DOMAIN,IS_BLACKLIST,SERVICE_ID,COST,BILLING_EXPORT_ID,FROM_DT,TILL_DT,SERVICE_ORDER_ID) values(s_x_yt_ar_direct_domain_stats.NEXTVAL, 0, 'a31110109', 0,7,3330000000,7731110109,  date'2020-01-01',to_date('2020-01-31'||' '||'23:59:59','YYYY-MM-DD HH24:MI:SS'),7731110109);</v>
      </c>
    </row>
    <row r="123" spans="1:73" s="195" customFormat="1" x14ac:dyDescent="0.35">
      <c r="A123" s="127">
        <v>37</v>
      </c>
      <c r="B123" s="178"/>
      <c r="C123" s="42" t="str">
        <f t="shared" si="42"/>
        <v>1110000037</v>
      </c>
      <c r="D123" s="42" t="str">
        <f t="shared" si="43"/>
        <v>1110000037/20</v>
      </c>
      <c r="E123" s="43" t="str">
        <f t="shared" si="70"/>
        <v>2020-01-01</v>
      </c>
      <c r="F123" s="43" t="str">
        <f t="shared" si="44"/>
        <v>2021-01-01</v>
      </c>
      <c r="G123" s="44" t="str">
        <f t="shared" si="45"/>
        <v>21110000037</v>
      </c>
      <c r="H123" s="45">
        <f t="shared" si="46"/>
        <v>1</v>
      </c>
      <c r="I123" s="179">
        <v>3</v>
      </c>
      <c r="J123" s="180">
        <f t="shared" si="79"/>
        <v>31110110</v>
      </c>
      <c r="K123" s="42" t="str">
        <f t="shared" si="47"/>
        <v>Б-31110110-1</v>
      </c>
      <c r="L123" s="43" t="str">
        <f t="shared" si="48"/>
        <v>2020-01-01</v>
      </c>
      <c r="M123" s="42" t="s">
        <v>87</v>
      </c>
      <c r="N123" s="181">
        <f t="shared" si="74"/>
        <v>40000</v>
      </c>
      <c r="O123" s="42" t="s">
        <v>88</v>
      </c>
      <c r="P123" s="179">
        <v>1</v>
      </c>
      <c r="Q123" s="42">
        <v>20</v>
      </c>
      <c r="R123" s="182">
        <f>S123</f>
        <v>7</v>
      </c>
      <c r="S123" s="182">
        <v>7</v>
      </c>
      <c r="T123" s="52" t="str">
        <f t="shared" si="80"/>
        <v>4311101101</v>
      </c>
      <c r="U123" s="183" t="str">
        <f t="shared" si="81"/>
        <v>43111011011</v>
      </c>
      <c r="V123" s="42">
        <v>1</v>
      </c>
      <c r="W123" s="43" t="str">
        <f t="shared" ca="1" si="82"/>
        <v>2020-01-01</v>
      </c>
      <c r="X123" s="2"/>
      <c r="Y123" s="185">
        <v>40000</v>
      </c>
      <c r="Z123" s="185">
        <f t="shared" si="84"/>
        <v>6666.6666666666642</v>
      </c>
      <c r="AA123" s="42">
        <v>0</v>
      </c>
      <c r="AB123" s="186" t="s">
        <v>89</v>
      </c>
      <c r="AC123" s="185">
        <f t="shared" si="77"/>
        <v>40000</v>
      </c>
      <c r="AD123" s="45">
        <v>0</v>
      </c>
      <c r="AE123" s="52">
        <f t="shared" si="71"/>
        <v>531110118</v>
      </c>
      <c r="AF123" s="187">
        <f t="shared" si="85"/>
        <v>33333.333333333336</v>
      </c>
      <c r="AG123" s="188"/>
      <c r="AH123" s="58">
        <f t="shared" si="57"/>
        <v>33333.333333333336</v>
      </c>
      <c r="AI123" s="60">
        <f t="shared" si="92"/>
        <v>40000</v>
      </c>
      <c r="AJ123" s="49" t="str">
        <f t="shared" si="87"/>
        <v>2020-01-31</v>
      </c>
      <c r="AK123" s="189" t="str">
        <f t="shared" si="59"/>
        <v>888531110118</v>
      </c>
      <c r="AL123" s="45" t="str">
        <f t="shared" si="60"/>
        <v>11100000371</v>
      </c>
      <c r="AM123" s="190"/>
      <c r="AN123" s="190"/>
      <c r="AO123" s="45" t="s">
        <v>89</v>
      </c>
      <c r="AP123" s="145" t="s">
        <v>89</v>
      </c>
      <c r="AQ123" s="45"/>
      <c r="AR123" s="45"/>
      <c r="AS123" s="191" t="str">
        <f t="shared" si="88"/>
        <v>888531110118</v>
      </c>
      <c r="AT123" s="189" t="str">
        <f t="shared" si="62"/>
        <v>5531110110</v>
      </c>
      <c r="AU123" s="183" t="str">
        <f t="shared" si="63"/>
        <v>9931110110</v>
      </c>
      <c r="AV123" s="183">
        <f t="shared" si="64"/>
        <v>7</v>
      </c>
      <c r="AW123" s="183" t="str">
        <f t="shared" si="65"/>
        <v>7731110110</v>
      </c>
      <c r="AX123" s="147" t="str">
        <f t="shared" si="66"/>
        <v>77531110118</v>
      </c>
      <c r="AY123" s="183">
        <v>0</v>
      </c>
      <c r="AZ123" s="183">
        <v>0</v>
      </c>
      <c r="BA123" s="43" t="str">
        <f t="shared" si="67"/>
        <v>2020-01-01</v>
      </c>
      <c r="BB123" s="43" t="str">
        <f t="shared" si="68"/>
        <v>2020-01-31</v>
      </c>
      <c r="BC123" s="192" t="s">
        <v>90</v>
      </c>
      <c r="BD123" s="44" t="str">
        <f t="shared" si="89"/>
        <v>a31110110</v>
      </c>
      <c r="BE123" s="189"/>
      <c r="BF123" s="189"/>
      <c r="BG123" s="186"/>
      <c r="BH123" s="149"/>
      <c r="BI123" s="149"/>
      <c r="BJ123" s="149"/>
      <c r="BK123" s="149"/>
      <c r="BL123" s="149"/>
      <c r="BM123" s="149"/>
      <c r="BN123" s="149"/>
      <c r="BO123" s="343"/>
      <c r="BP123" s="330"/>
      <c r="BQ123" s="196"/>
      <c r="BR123" s="196"/>
      <c r="BS123" s="196"/>
      <c r="BT123" s="197"/>
      <c r="BU123" s="357" t="str">
        <f t="shared" ca="1" si="69"/>
        <v>insert into x_t_invoice (TMP_ID,ID,DT, CLIENT_ID,EXTERNAL_ID,CONTRACT_ID,TOTAL_SUM,CURRENCY,DISCOUNT_TYPE,COMMISSION_TYPE,TYPE,LOYAL_CLIENTS,NDS,NDS_PCT,PERSON_ID) values (s_x_t_invoice.NEXTVAL, 31110110, date'2020-01-01',21110000037,'Б-31110110-1',1110000037,40000,'RUR',7,7,'y_invoice',0,1,20, 77531110118);insert into x_t_person (TMP_ID,ID) values (s_x_t_person.NEXTVAL, 77531110118);insert into x_t_act_internal(TMP_ID,ID,DT,CLIENT_ID,INVOICE_ID,HIDDEN,AMOUNT,EXTERNAL_ID,PAYMENT_TERM_DT,IS_LOYAL,TYPE) values (s_x_t_act_internal.NEXTVAL, 4311101101,date'2020-01-01',21110000037, 31110110    ,1,  40000  ,'43111011011',null, 0,'generic');insert into x_t_act_trans(TMP_ID, ACT_ID, CONSUME_ID, AMOUNT, AMOUNT_NDS, AMOUNT_NSP, NETTING, COMMISSION_TYPE) values (s_x_t_act_trans.NEXTVAL, 4311101101,  5531110110, 40000, 6666.66666666666,  0,null, 7);insert into x_t_consume (TMP_ID, ID, PARENT_ORDER_ID) values (s_x_t_consume.NEXTVAL, 5531110110,  9931110110);insert into x_t_order(TMP_ID, ID, SERVICE_ID, SERVICE_ORDER_ID, CLIENT_ID) values (s_x_t_order.NEXTVAL, 9931110110,  7,  7731110110,  531110118 );insert into x_mv_oebs_receipts_2(TMP_ID, INVOICE_EID, SUM, DT, DOC_DATE, COMISS_DATE, PAYMENT_NUMBER, SOURCE_TYPE) values (s_x_mv_oebs_receipts_2.NEXTVAL, 'Б-31110110-1', 40000, date'2020-01-31',date'2020-01-31', null, '888531110118' ,'PAYCASH');insert into x_yt_ar_direct_domain_stats (ID,IS_GRAY,DOMAIN,IS_BLACKLIST,SERVICE_ID,COST,BILLING_EXPORT_ID,FROM_DT,TILL_DT,SERVICE_ORDER_ID) values(s_x_yt_ar_direct_domain_stats.NEXTVAL, 0, 'a31110110', 0,7,3330000000,7731110110,  date'2020-01-01',to_date('2020-01-31'||' '||'23:59:59','YYYY-MM-DD HH24:MI:SS'),7731110110);</v>
      </c>
    </row>
    <row r="124" spans="1:73" s="195" customFormat="1" ht="15" thickBot="1" x14ac:dyDescent="0.4">
      <c r="A124" s="127">
        <v>37</v>
      </c>
      <c r="B124" s="178"/>
      <c r="C124" s="42" t="str">
        <f t="shared" si="42"/>
        <v>1110000037</v>
      </c>
      <c r="D124" s="42" t="str">
        <f t="shared" si="43"/>
        <v>1110000037/20</v>
      </c>
      <c r="E124" s="43" t="str">
        <f t="shared" si="70"/>
        <v>2020-01-01</v>
      </c>
      <c r="F124" s="43" t="str">
        <f t="shared" si="44"/>
        <v>2021-01-01</v>
      </c>
      <c r="G124" s="44" t="str">
        <f t="shared" si="45"/>
        <v>21110000037</v>
      </c>
      <c r="H124" s="45">
        <f t="shared" si="46"/>
        <v>1</v>
      </c>
      <c r="I124" s="179">
        <v>3</v>
      </c>
      <c r="J124" s="180">
        <f t="shared" si="79"/>
        <v>31110111</v>
      </c>
      <c r="K124" s="42" t="str">
        <f t="shared" si="47"/>
        <v>Б-31110111-1</v>
      </c>
      <c r="L124" s="43" t="str">
        <f t="shared" si="48"/>
        <v>2020-01-01</v>
      </c>
      <c r="M124" s="42" t="s">
        <v>87</v>
      </c>
      <c r="N124" s="181">
        <f t="shared" si="74"/>
        <v>40000</v>
      </c>
      <c r="O124" s="42" t="s">
        <v>88</v>
      </c>
      <c r="P124" s="179">
        <v>1</v>
      </c>
      <c r="Q124" s="42">
        <v>20</v>
      </c>
      <c r="R124" s="182">
        <f>S124</f>
        <v>7</v>
      </c>
      <c r="S124" s="182">
        <v>7</v>
      </c>
      <c r="T124" s="52" t="str">
        <f t="shared" si="80"/>
        <v>4311101111</v>
      </c>
      <c r="U124" s="183" t="str">
        <f t="shared" si="81"/>
        <v>43111011111</v>
      </c>
      <c r="V124" s="42">
        <v>1</v>
      </c>
      <c r="W124" s="43" t="str">
        <f t="shared" ca="1" si="82"/>
        <v>2020-01-01</v>
      </c>
      <c r="X124" s="2"/>
      <c r="Y124" s="185">
        <v>40000</v>
      </c>
      <c r="Z124" s="185">
        <f t="shared" si="84"/>
        <v>6666.6666666666642</v>
      </c>
      <c r="AA124" s="42">
        <v>0</v>
      </c>
      <c r="AB124" s="186" t="s">
        <v>89</v>
      </c>
      <c r="AC124" s="185">
        <f t="shared" si="77"/>
        <v>40000</v>
      </c>
      <c r="AD124" s="45">
        <v>0</v>
      </c>
      <c r="AE124" s="52">
        <f t="shared" si="71"/>
        <v>531110119</v>
      </c>
      <c r="AF124" s="187">
        <f t="shared" si="85"/>
        <v>33333.333333333336</v>
      </c>
      <c r="AG124" s="188"/>
      <c r="AH124" s="58">
        <f t="shared" si="57"/>
        <v>33333.333333333336</v>
      </c>
      <c r="AI124" s="60">
        <f t="shared" si="92"/>
        <v>40000</v>
      </c>
      <c r="AJ124" s="49" t="str">
        <f t="shared" si="87"/>
        <v>2020-01-31</v>
      </c>
      <c r="AK124" s="189" t="str">
        <f t="shared" si="59"/>
        <v>888531110119</v>
      </c>
      <c r="AL124" s="45" t="str">
        <f t="shared" si="60"/>
        <v>11100000371</v>
      </c>
      <c r="AM124" s="190"/>
      <c r="AN124" s="190"/>
      <c r="AO124" s="45" t="s">
        <v>89</v>
      </c>
      <c r="AP124" s="145" t="s">
        <v>89</v>
      </c>
      <c r="AQ124" s="45"/>
      <c r="AR124" s="45"/>
      <c r="AS124" s="191" t="str">
        <f t="shared" si="88"/>
        <v>888531110119</v>
      </c>
      <c r="AT124" s="189" t="str">
        <f t="shared" si="62"/>
        <v>5531110111</v>
      </c>
      <c r="AU124" s="183" t="str">
        <f t="shared" si="63"/>
        <v>9931110111</v>
      </c>
      <c r="AV124" s="183">
        <f t="shared" si="64"/>
        <v>7</v>
      </c>
      <c r="AW124" s="183" t="str">
        <f t="shared" si="65"/>
        <v>7731110111</v>
      </c>
      <c r="AX124" s="147" t="str">
        <f t="shared" si="66"/>
        <v>77531110119</v>
      </c>
      <c r="AY124" s="183">
        <v>0</v>
      </c>
      <c r="AZ124" s="183">
        <v>0</v>
      </c>
      <c r="BA124" s="43" t="str">
        <f t="shared" si="67"/>
        <v>2020-01-01</v>
      </c>
      <c r="BB124" s="43" t="str">
        <f t="shared" si="68"/>
        <v>2020-01-31</v>
      </c>
      <c r="BC124" s="192" t="s">
        <v>90</v>
      </c>
      <c r="BD124" s="44" t="str">
        <f t="shared" si="89"/>
        <v>a31110111</v>
      </c>
      <c r="BE124" s="189"/>
      <c r="BF124" s="189"/>
      <c r="BG124" s="186"/>
      <c r="BH124" s="174"/>
      <c r="BI124" s="174"/>
      <c r="BJ124" s="174"/>
      <c r="BK124" s="174"/>
      <c r="BL124" s="149"/>
      <c r="BM124" s="149"/>
      <c r="BN124" s="149"/>
      <c r="BO124" s="345">
        <f>SUM(AF120:AF126)</f>
        <v>200000</v>
      </c>
      <c r="BP124" s="328"/>
      <c r="BQ124" s="194"/>
      <c r="BR124" s="194"/>
      <c r="BS124" s="194"/>
      <c r="BT124" s="197"/>
      <c r="BU124" s="357" t="str">
        <f t="shared" ca="1" si="69"/>
        <v>insert into x_t_invoice (TMP_ID,ID,DT, CLIENT_ID,EXTERNAL_ID,CONTRACT_ID,TOTAL_SUM,CURRENCY,DISCOUNT_TYPE,COMMISSION_TYPE,TYPE,LOYAL_CLIENTS,NDS,NDS_PCT,PERSON_ID) values (s_x_t_invoice.NEXTVAL, 31110111, date'2020-01-01',21110000037,'Б-31110111-1',1110000037,40000,'RUR',7,7,'y_invoice',0,1,20, 77531110119);insert into x_t_person (TMP_ID,ID) values (s_x_t_person.NEXTVAL, 77531110119);insert into x_t_act_internal(TMP_ID,ID,DT,CLIENT_ID,INVOICE_ID,HIDDEN,AMOUNT,EXTERNAL_ID,PAYMENT_TERM_DT,IS_LOYAL,TYPE) values (s_x_t_act_internal.NEXTVAL, 4311101111,date'2020-01-01',21110000037, 31110111    ,1,  40000  ,'43111011111',null, 0,'generic');insert into x_t_act_trans(TMP_ID, ACT_ID, CONSUME_ID, AMOUNT, AMOUNT_NDS, AMOUNT_NSP, NETTING, COMMISSION_TYPE) values (s_x_t_act_trans.NEXTVAL, 4311101111,  5531110111, 40000, 6666.66666666666,  0,null, 7);insert into x_t_consume (TMP_ID, ID, PARENT_ORDER_ID) values (s_x_t_consume.NEXTVAL, 5531110111,  9931110111);insert into x_t_order(TMP_ID, ID, SERVICE_ID, SERVICE_ORDER_ID, CLIENT_ID) values (s_x_t_order.NEXTVAL, 9931110111,  7,  7731110111,  531110119 );insert into x_mv_oebs_receipts_2(TMP_ID, INVOICE_EID, SUM, DT, DOC_DATE, COMISS_DATE, PAYMENT_NUMBER, SOURCE_TYPE) values (s_x_mv_oebs_receipts_2.NEXTVAL, 'Б-31110111-1', 40000, date'2020-01-31',date'2020-01-31', null, '888531110119' ,'PAYCASH');insert into x_yt_ar_direct_domain_stats (ID,IS_GRAY,DOMAIN,IS_BLACKLIST,SERVICE_ID,COST,BILLING_EXPORT_ID,FROM_DT,TILL_DT,SERVICE_ORDER_ID) values(s_x_yt_ar_direct_domain_stats.NEXTVAL, 0, 'a31110111', 0,7,3330000000,7731110111,  date'2020-01-01',to_date('2020-01-31'||' '||'23:59:59','YYYY-MM-DD HH24:MI:SS'),7731110111);</v>
      </c>
    </row>
    <row r="125" spans="1:73" s="195" customFormat="1" x14ac:dyDescent="0.35">
      <c r="A125" s="127">
        <v>37</v>
      </c>
      <c r="B125" s="178"/>
      <c r="C125" s="42" t="str">
        <f t="shared" ref="C125:C148" si="93">$H$2&amp;$C$2&amp;$D$2&amp;"00000"&amp;A125</f>
        <v>1110000037</v>
      </c>
      <c r="D125" s="42" t="str">
        <f t="shared" ref="D125:D148" si="94">C125&amp;"/"&amp;MID(YEAR($F$2),3,2)</f>
        <v>1110000037/20</v>
      </c>
      <c r="E125" s="43" t="str">
        <f t="shared" si="70"/>
        <v>2020-01-01</v>
      </c>
      <c r="F125" s="43" t="str">
        <f t="shared" ref="F125:F150" si="95">TEXT(DATE(YEAR($F$2)+1,MONTH($F$2),1),"ГГГГ-ММ-ДД")</f>
        <v>2021-01-01</v>
      </c>
      <c r="G125" s="44" t="str">
        <f t="shared" ref="G125:G148" si="96">$I$2&amp;C125</f>
        <v>21110000037</v>
      </c>
      <c r="H125" s="45">
        <f t="shared" ref="H125:H194" si="97">$C$2</f>
        <v>1</v>
      </c>
      <c r="I125" s="179">
        <v>3</v>
      </c>
      <c r="J125" s="180">
        <f t="shared" si="79"/>
        <v>31110112</v>
      </c>
      <c r="K125" s="42" t="str">
        <f t="shared" ref="K125:K148" si="98">"Б-"&amp;J125&amp;"-1"</f>
        <v>Б-31110112-1</v>
      </c>
      <c r="L125" s="43" t="str">
        <f t="shared" ref="L125:L150" si="99">TEXT(DATE(YEAR($F$2),MONTH($F$2),1),"ГГГГ-ММ-ДД")</f>
        <v>2020-01-01</v>
      </c>
      <c r="M125" s="42" t="s">
        <v>87</v>
      </c>
      <c r="N125" s="181">
        <f t="shared" si="74"/>
        <v>20000</v>
      </c>
      <c r="O125" s="42" t="s">
        <v>88</v>
      </c>
      <c r="P125" s="179">
        <v>1</v>
      </c>
      <c r="Q125" s="42">
        <v>20</v>
      </c>
      <c r="R125" s="198">
        <v>1</v>
      </c>
      <c r="S125" s="198">
        <v>1</v>
      </c>
      <c r="T125" s="52" t="str">
        <f t="shared" si="80"/>
        <v>4311101121</v>
      </c>
      <c r="U125" s="183" t="str">
        <f t="shared" si="81"/>
        <v>43111011211</v>
      </c>
      <c r="V125" s="42">
        <v>1</v>
      </c>
      <c r="W125" s="43" t="str">
        <f t="shared" ca="1" si="82"/>
        <v>2020-01-06</v>
      </c>
      <c r="X125" s="2"/>
      <c r="Y125" s="185">
        <v>20000</v>
      </c>
      <c r="Z125" s="185">
        <f t="shared" si="84"/>
        <v>3333.3333333333321</v>
      </c>
      <c r="AA125" s="42">
        <v>0</v>
      </c>
      <c r="AB125" s="186" t="s">
        <v>89</v>
      </c>
      <c r="AC125" s="185">
        <f t="shared" si="77"/>
        <v>20000</v>
      </c>
      <c r="AD125" s="45">
        <v>0</v>
      </c>
      <c r="AE125" s="52">
        <f t="shared" si="71"/>
        <v>531110120</v>
      </c>
      <c r="AF125" s="187">
        <f t="shared" si="85"/>
        <v>16666.666666666668</v>
      </c>
      <c r="AG125" s="188"/>
      <c r="AH125" s="58">
        <f t="shared" ref="AH125:AH148" si="100">AI125/(1+Q125/100)</f>
        <v>16666.666666666668</v>
      </c>
      <c r="AI125" s="60">
        <f t="shared" si="92"/>
        <v>20000</v>
      </c>
      <c r="AJ125" s="49" t="str">
        <f t="shared" si="87"/>
        <v>2020-01-31</v>
      </c>
      <c r="AK125" s="189" t="str">
        <f t="shared" ref="AK125:AK148" si="101">"888"&amp;AE125</f>
        <v>888531110120</v>
      </c>
      <c r="AL125" s="45" t="str">
        <f t="shared" ref="AL125:AL148" si="102">C125&amp;1</f>
        <v>11100000371</v>
      </c>
      <c r="AM125" s="190"/>
      <c r="AN125" s="190"/>
      <c r="AO125" s="45" t="s">
        <v>89</v>
      </c>
      <c r="AP125" s="145" t="s">
        <v>89</v>
      </c>
      <c r="AQ125" s="45"/>
      <c r="AR125" s="45"/>
      <c r="AS125" s="191" t="str">
        <f t="shared" si="88"/>
        <v>888531110120</v>
      </c>
      <c r="AT125" s="189" t="str">
        <f t="shared" ref="AT125:AT148" si="103">"55"&amp;J125</f>
        <v>5531110112</v>
      </c>
      <c r="AU125" s="183" t="str">
        <f t="shared" ref="AU125:AU148" si="104">"99"&amp;J125</f>
        <v>9931110112</v>
      </c>
      <c r="AV125" s="183">
        <f t="shared" ref="AV125:AV148" si="105">S125</f>
        <v>1</v>
      </c>
      <c r="AW125" s="183" t="str">
        <f t="shared" ref="AW125:AW148" si="106">"77"&amp;J125</f>
        <v>7731110112</v>
      </c>
      <c r="AX125" s="147" t="str">
        <f t="shared" ref="AX125:AX150" si="107">"77"&amp;AE125</f>
        <v>77531110120</v>
      </c>
      <c r="AY125" s="183">
        <v>0</v>
      </c>
      <c r="AZ125" s="183">
        <v>0</v>
      </c>
      <c r="BA125" s="43" t="str">
        <f t="shared" ref="BA125:BA127" si="108">TEXT(DATE(YEAR($F$2),MONTH($F$2),1),"ГГГГ-ММ-ДД")</f>
        <v>2020-01-01</v>
      </c>
      <c r="BB125" s="43" t="str">
        <f t="shared" ref="BB125:BB127" si="109">TEXT(DATE(YEAR($F$2),MONTH($F$2)+1,0),"ГГГГ-ММ-ДД")</f>
        <v>2020-01-31</v>
      </c>
      <c r="BC125" s="192" t="s">
        <v>90</v>
      </c>
      <c r="BD125" s="44" t="str">
        <f t="shared" si="89"/>
        <v>a31110112</v>
      </c>
      <c r="BE125" s="189"/>
      <c r="BF125" s="189"/>
      <c r="BG125" s="186"/>
      <c r="BH125" s="149"/>
      <c r="BI125" s="149"/>
      <c r="BJ125" s="149"/>
      <c r="BK125" s="149"/>
      <c r="BL125" s="149"/>
      <c r="BM125" s="149"/>
      <c r="BN125" s="149"/>
      <c r="BO125" s="342"/>
      <c r="BP125" s="328"/>
      <c r="BQ125" s="194"/>
      <c r="BR125" s="194"/>
      <c r="BS125" s="194"/>
      <c r="BU125" s="357" t="str">
        <f t="shared" ref="BU125:BU150" ca="1" si="110">IF(((LEN(C125)&gt;0) *(C125&lt;&gt;C124)=1), "insert into x_t_contract2(TMP_ID,ID,EXTERNAL_ID,CLIENT_ID) values(s_x_t_contract2.NEXTVAL, "&amp;C125&amp;", '"&amp;D125&amp;"',"&amp;G125&amp;");","")&amp;IF(((LEN(C125)&gt;0) *(C125&lt;&gt;C124)=1), "insert into x_t_contract_collateral(TMP_ID,ID,CONTRACT2_ID,DT,IS_SIGNED) values(s_x_t_contract_collateral.NEXTVAL, "&amp;AL125&amp;", "&amp;C125&amp;", date'"&amp;E125&amp;"', date'"&amp;E125&amp;"');","")&amp;         IF(((LEN(C125)&gt;0) *(C125&lt;&gt;C124)=1),"insert into x_mv_contract_signed_attr (TMP_ID,CONTRACT_ID,COLLATERAL_ID,CODE,VALUE_DT) values (s_x_mv_contract_signed_attr.NEXTVAL, "&amp;C125&amp;", "&amp;AL125&amp;",'FINISH_DT' ,date'"&amp;F125&amp;"');","")&amp;
IF(((LEN(C125)&gt;0) *(C125&lt;&gt;C124)=1), "insert into x_mv_contract_signed_attr_hist(TMP_ID,VALUE_NUM,UPDATE_DT,CONTRACT2_ID,CODE,CL_DT,STAMP,DT) values(s_x_mv_contract_signed_attr_hist.NEXTVAL, "&amp;$E$2&amp;", date'"&amp;E125&amp;"', "&amp;C125&amp;",'FIRM',date'"&amp;E125&amp;"',"&amp;AS125&amp;",date'"&amp;E125&amp;"');","")&amp;IF(((LEN(C125)&gt;0) *(C125&lt;&gt;C124)*($G$2="opt")=1), "insert into x_mv_contract_signed_attr_hist(TMP_ID,VALUE_NUM,UPDATE_DT,CONTRACT2_ID,CODE,CL_DT,STAMP,DT) values(s_x_mv_contract_signed_attr_hist.NEXTVAL, "&amp;H125&amp;", date'"&amp;E125&amp;"', "&amp;C125&amp;",'WHOLESALE_AGENT_PREMIUM_AWARDS_SCALE_TYPE',date'"&amp;E125&amp;"',"&amp;AS125&amp;",date'"&amp;E125&amp;"');","")&amp;IF(((LEN(C125)&gt;0) *(C125&lt;&gt;C124)*($G$2="comm")=1), "insert into x_mv_contract_signed_attr(TMP_ID,VALUE_NUM,CONTRACT_ID,CODE,DT,COLLATERAL_ID) values(s_x_mv_contract_signed_attr.NEXTVAL, "&amp;H125&amp;","&amp;C125&amp;",'COMMISSION_TYPE',date'"&amp;E125&amp;"', "&amp;AL125&amp;");","")&amp;IF(((LEN(C125)&gt;0) *(C125&lt;&gt;C124)*($G$2="opt")=1), "insert into x_mv_contract_signed_attr_hist(TMP_ID,VALUE_NUM,UPDATE_DT,CONTRACT2_ID,CODE,CL_DT,STAMP,DT) values(s_x_mv_contract_signed_attr_hist.NEXTVAL, "&amp;I125&amp;", date'"&amp;E125&amp;"', "&amp;C125&amp;",'PAYMENT_TYPE',date'"&amp;E125&amp;"',"&amp;AS125&amp;",date'"&amp;E125&amp;"');","")&amp;IF(((LEN(C125)&gt;0) *(C125&lt;&gt;C124)*($G$2="comm")=1), "insert into x_mv_contract_signed_attr(TMP_ID,VALUE_NUM,CONTRACT_ID,CODE,DT,COLLATERAL_ID) values(s_x_mv_contract_signed_attr.NEXTVAL,  "&amp;I125&amp;","&amp;C125&amp;",'PAYMENT_TYPE',date'"&amp;E125&amp;"', "&amp;AL125&amp;");","")&amp;IF(LEN(BG125)&gt;0, "insert into x_mv_contract_signed_attr_hist(TMP_ID,VALUE_NUM,UPDATE_DT,CONTRACT2_ID,CODE,CL_DT,STAMP,DT) values(s_x_mv_contract_signed_attr_hist.NEXTVAL, "&amp;BG125&amp;", date'"&amp;E125&amp;"', "&amp;C125&amp;",'AR_PAYMENT_CONTROL_TYPE',date'"&amp;E125&amp;"',"&amp;AS125&amp;",date'"&amp;E125&amp;"');","")&amp;
IF(((LEN(J125)&gt;0) *(J125&lt;&gt;J124)*(N125&lt;&gt;"null")=1), "insert into x_t_invoice (TMP_ID,ID,DT, CLIENT_ID,EXTERNAL_ID,CONTRACT_ID,TOTAL_SUM,CURRENCY,DISCOUNT_TYPE,COMMISSION_TYPE,TYPE,LOYAL_CLIENTS,NDS,NDS_PCT,PERSON_ID) values (s_x_t_invoice.NEXTVAL, "&amp;J125&amp;", date'"&amp;L125&amp;"',"&amp;G125&amp;",'"&amp;K125&amp;"',"&amp;IF((LEN(C125)&gt;0),""&amp;C125&amp;"","null")&amp;","&amp;N125&amp;",'"&amp;O125&amp;"',"&amp;R125&amp;","&amp;R125&amp;",'"&amp;M125&amp;"',"&amp;AD125&amp;","&amp;P125&amp;","&amp;Q125&amp;", "&amp;AX125&amp;");","")&amp;IF(((LEN(AX125)&gt;0) *(AX125&lt;&gt;AX124)=1), "insert into x_t_person (TMP_ID,ID) values (s_x_t_person.NEXTVAL, "&amp;AX125&amp;");","")&amp;
IF(AQ125=1,"insert into x_t_extprops(TMP_ID, CLASSNAME,ATTRNAME,OBJECT_ID,VALUE_NUM) values (s_x_t_extprops.NEXTVAL, 'PersonalAccount', 'subclient_id',"&amp;AR125&amp;" , "&amp;AE125&amp;");insert into x_t_invoice_repayment(TMP_ID, INVOICE_ID,REPAYMENT_INVOICE_ID) values (s_x_t_invoice_repayment.NEXTVAL,"&amp;AR125&amp;" , "&amp;J125&amp;");","")&amp;IF(((LEN(T125)&gt;0) *(T125&lt;&gt;T124)=1), "insert into x_t_act_internal(TMP_ID,ID,DT,CLIENT_ID,INVOICE_ID,HIDDEN,AMOUNT,EXTERNAL_ID,PAYMENT_TERM_DT,IS_LOYAL,TYPE) values (s_x_t_act_internal.NEXTVAL, "&amp;T125&amp;",date'"&amp;W125&amp;"',"&amp;G125&amp;", "&amp;J125&amp;"    ,"&amp;V125&amp;",  "&amp;AC125&amp;"  ,'"&amp;U125&amp;"',"&amp;IF((LEN(X125)&gt;0),"date'"&amp;X125&amp;"'","null")&amp;", "&amp;AD125&amp;",'generic');","")&amp;
IF(((LEN(T125)&gt;0) *(Y125&lt;&gt;"null")=1),"insert into x_t_act_trans(TMP_ID, ACT_ID, CONSUME_ID, AMOUNT, AMOUNT_NDS, AMOUNT_NSP, NETTING, COMMISSION_TYPE) values (s_x_t_act_trans.NEXTVAL, "&amp;T125&amp;",  "&amp;AT125&amp;", "&amp;Y125&amp;", "&amp;Z125&amp;",  "&amp;AA125&amp;","&amp;AB125&amp;", "&amp;S125&amp;");","")&amp;
IF(((LEN(AT125)&gt;0)*(AT125&lt;&gt;AT124)=1),"insert into x_t_consume (TMP_ID, ID, PARENT_ORDER_ID) values (s_x_t_consume.NEXTVAL, "&amp;AT125&amp;",  "&amp;AU125&amp;");","")&amp;
IF(((LEN(AU125)&gt;0)*(AU125&lt;&gt;AU124))=1,"insert into x_t_order(TMP_ID, ID, SERVICE_ID, SERVICE_ORDER_ID, CLIENT_ID) values (s_x_t_order.NEXTVAL, "&amp;AU125&amp;",  "&amp;AV125&amp;",  "&amp;AW125&amp;",  "&amp;AE125&amp;" );","")&amp;IF(LEN(AI125)&gt;0,"insert into x_mv_oebs_receipts_2(TMP_ID, INVOICE_EID, SUM, DT, DOC_DATE, COMISS_DATE, PAYMENT_NUMBER, SOURCE_TYPE) values (s_x_mv_oebs_receipts_2.NEXTVAL, '"&amp;K125&amp;"', "&amp;AI125&amp;", date'"&amp;AJ125&amp;"',date'"&amp;AJ125&amp;"', null, '"&amp;AK125&amp;"' ,'PAYCASH');","")&amp;
IF(((AP125&lt;&gt;AP124)* (AP126&lt;&gt;"null")=1),"insert into x_mv_ui_contract_apex (TMP_ID,CONTRACT_ID,CONTRACT_EID,DT,FINISH_DT,CLIENT_ID,AGENCY_ID) values (s_x_mv_ui_contract_apex.NEXTVAL, "&amp;C125&amp;", '"&amp;D125&amp;"',"&amp;IF((LEN(AM125)&gt;0),"date'"&amp;AM125&amp;"'","null")&amp;", "&amp;IF((LEN(AN125)&gt;0),"date'"&amp;AN125&amp;"'","null")&amp;","&amp;AP125&amp;","&amp;G125&amp;" );","")&amp;IF(AP125&lt;&gt;"null","insert into x_mv_contract_signed_attr (TMP_ID,CONTRACT_ID,COLLATERAL_ID,CODE,KEY_NUM,COLLATERAL_DT,VALUE_NUM) values (s_x_mv_contract_signed_attr.NEXTVAL, "&amp;C125&amp;", "&amp;AL125&amp;",'BRAND_CLIENTS' , "&amp;AE125&amp;", "&amp;IF((LEN(AM125)&gt;0),"date'"&amp;AM125&amp;"'","null")&amp;",  "&amp;AO125&amp;");","")&amp;IF(LEN(BA125)&gt;0,"insert into x_yt_ar_direct_domain_stats (ID,IS_GRAY,DOMAIN,IS_BLACKLIST,SERVICE_ID,COST,BILLING_EXPORT_ID,FROM_DT,TILL_DT,SERVICE_ORDER_ID) values(s_x_yt_ar_direct_domain_stats.NEXTVAL, "&amp;AY125&amp;", '"&amp;BD125&amp;"', "&amp;AZ125&amp;","&amp;AV125&amp;","&amp;BC125&amp;","&amp;AW125&amp;",  date'"&amp;BA125&amp;"',to_date('"&amp;BB125&amp;"'||' '||'23:59:59','YYYY-MM-DD HH24:MI:SS'),"&amp;AW125&amp;");","")&amp;IF(LEN(BE125)&gt;0,"insert into x_yt_fin_docs (ID, CONTRACT_EID, AGENCY_ID, FROM_DT, RECEIVE_DT) values (s_x_yt_fin_docs.NEXTVAL, '"&amp;D125&amp;"', "&amp;G125&amp;", date'"&amp;BE125&amp;"', date'"&amp;BF125&amp;"');","")&amp; IF(((LEN(BL125)&gt;0)*(LEN(BM125)&gt;0)=1), "insert into x_mv_contract_signed_attr_hist(TMP_ID,VALUE_DT,CODE,COLLATERAL_ID,CL_DT,CONTRACT2_ID) values(s_x_mv_contract_signed_attr_hist.NEXTVAL, date'"&amp;AN125&amp;"', 'CONSOLIDATION_FINISH_DT', "&amp;AL125&amp;",date'"&amp;AM125&amp;"',"&amp;C125&amp;");insert into x_mv_contract_signed_attr_hist(TMP_ID,VALUE_NUM,CODE,COLLATERAL_ID,CL_DT,CONTRACT2_ID,KEY_NUM) values(s_x_mv_contract_signed_attr_hist.NEXTVAL, "&amp;AO125&amp;", 'LINKED_REWARD_CONTRACTS', "&amp;AL125&amp;",date'"&amp;AM125&amp;"',"&amp;C125&amp;","&amp;BL125&amp;");","")&amp; IF(((LEN(BL125)&gt;0)*(LEN(BM125)=0)=1), "insert into x_mv_contract_signed_attr_hist(TMP_ID,VALUE_NUM,CODE,COLLATERAL_ID,CL_DT,CONTRACT2_ID,KEY_NUM) values(s_x_mv_contract_signed_attr_hist.NEXTVAL, "&amp;AO125&amp;", 'LINKED_REWARD_CONTRACTS', "&amp;AL125&amp;",date'"&amp;AM125&amp;"',"&amp;C125&amp;","&amp;BL125&amp;");","")&amp;IF(LEN(BM125)&gt;0, "insert into x_mv_contract_signed_attr_hist(TMP_ID,VALUE_NUM,CL_DT,CODE,COLLATERAL_ID,CONTRACT2_ID) values(s_x_mv_contract_signed_attr_hist.NEXTVAL,"&amp;BM125&amp;", date'"&amp;AM125&amp;"','REWARD_CONSOLIDATION_PERIOD', "&amp;AL125&amp;","&amp;C125&amp;");","")&amp;IF(LEN(BN125)&gt;0, "insert into x_mv_contract_signed_attr_hist(TMP_ID,VALUE_NUM,CL_DT,CODE,COLLATERAL_ID,CONTRACT2_ID) values(s_x_mv_contract_signed_attr_hist.NEXTVAL,"&amp;BN125&amp;", date'"&amp;AM125&amp;"','REWARD_CONSOLIDATION_TYPE', "&amp;AL125&amp;","&amp;C125&amp;");","")&amp;IF(LEN(BH125)&gt;0, "insert into x_yt_loyal_domains(TMP_ID,DOMAIN,PERIOD) values(s_x_yt_loyal_domains.NEXTVAL,'"&amp;BD125&amp;"', date'"&amp;BI125&amp;"');","")&amp;IF(LEN(BJ125)&gt;0, "insert into x_yt_new_domains(TMP_ID,DOMAIN,PERIOD) values(s_x_yt_new_domains.NEXTVAL,'"&amp;BD125&amp;"', date'"&amp;BK125&amp;"');","")</f>
        <v>insert into x_t_invoice (TMP_ID,ID,DT, CLIENT_ID,EXTERNAL_ID,CONTRACT_ID,TOTAL_SUM,CURRENCY,DISCOUNT_TYPE,COMMISSION_TYPE,TYPE,LOYAL_CLIENTS,NDS,NDS_PCT,PERSON_ID) values (s_x_t_invoice.NEXTVAL, 31110112, date'2020-01-01',21110000037,'Б-31110112-1',1110000037,20000,'RUR',1,1,'y_invoice',0,1,20, 77531110120);insert into x_t_person (TMP_ID,ID) values (s_x_t_person.NEXTVAL, 77531110120);insert into x_t_act_internal(TMP_ID,ID,DT,CLIENT_ID,INVOICE_ID,HIDDEN,AMOUNT,EXTERNAL_ID,PAYMENT_TERM_DT,IS_LOYAL,TYPE) values (s_x_t_act_internal.NEXTVAL, 4311101121,date'2020-01-06',21110000037, 31110112    ,1,  20000  ,'43111011211',null, 0,'generic');insert into x_t_act_trans(TMP_ID, ACT_ID, CONSUME_ID, AMOUNT, AMOUNT_NDS, AMOUNT_NSP, NETTING, COMMISSION_TYPE) values (s_x_t_act_trans.NEXTVAL, 4311101121,  5531110112, 20000, 3333.33333333333,  0,null, 1);insert into x_t_consume (TMP_ID, ID, PARENT_ORDER_ID) values (s_x_t_consume.NEXTVAL, 5531110112,  9931110112);insert into x_t_order(TMP_ID, ID, SERVICE_ID, SERVICE_ORDER_ID, CLIENT_ID) values (s_x_t_order.NEXTVAL, 9931110112,  1,  7731110112,  531110120 );insert into x_mv_oebs_receipts_2(TMP_ID, INVOICE_EID, SUM, DT, DOC_DATE, COMISS_DATE, PAYMENT_NUMBER, SOURCE_TYPE) values (s_x_mv_oebs_receipts_2.NEXTVAL, 'Б-31110112-1', 20000, date'2020-01-31',date'2020-01-31', null, '888531110120' ,'PAYCASH');insert into x_yt_ar_direct_domain_stats (ID,IS_GRAY,DOMAIN,IS_BLACKLIST,SERVICE_ID,COST,BILLING_EXPORT_ID,FROM_DT,TILL_DT,SERVICE_ORDER_ID) values(s_x_yt_ar_direct_domain_stats.NEXTVAL, 0, 'a31110112', 0,1,3330000000,7731110112,  date'2020-01-01',to_date('2020-01-31'||' '||'23:59:59','YYYY-MM-DD HH24:MI:SS'),7731110112);</v>
      </c>
    </row>
    <row r="126" spans="1:73" s="215" customFormat="1" ht="15" thickBot="1" x14ac:dyDescent="0.4">
      <c r="A126" s="152">
        <v>37</v>
      </c>
      <c r="B126" s="199"/>
      <c r="C126" s="76" t="str">
        <f t="shared" si="93"/>
        <v>1110000037</v>
      </c>
      <c r="D126" s="76" t="str">
        <f t="shared" si="94"/>
        <v>1110000037/20</v>
      </c>
      <c r="E126" s="77" t="str">
        <f t="shared" ref="E126:E150" si="111">TEXT(DATE(YEAR($F$2),MONTH($F$2),1),"ГГГГ-ММ-ДД")</f>
        <v>2020-01-01</v>
      </c>
      <c r="F126" s="77" t="str">
        <f t="shared" si="95"/>
        <v>2021-01-01</v>
      </c>
      <c r="G126" s="78" t="str">
        <f t="shared" si="96"/>
        <v>21110000037</v>
      </c>
      <c r="H126" s="79">
        <f t="shared" si="97"/>
        <v>1</v>
      </c>
      <c r="I126" s="200">
        <v>3</v>
      </c>
      <c r="J126" s="201">
        <f t="shared" si="79"/>
        <v>31110113</v>
      </c>
      <c r="K126" s="76" t="str">
        <f t="shared" si="98"/>
        <v>Б-31110113-1</v>
      </c>
      <c r="L126" s="77" t="str">
        <f t="shared" si="99"/>
        <v>2020-01-01</v>
      </c>
      <c r="M126" s="76" t="s">
        <v>87</v>
      </c>
      <c r="N126" s="202">
        <f t="shared" si="74"/>
        <v>30000</v>
      </c>
      <c r="O126" s="76" t="s">
        <v>88</v>
      </c>
      <c r="P126" s="200">
        <v>1</v>
      </c>
      <c r="Q126" s="76">
        <v>20</v>
      </c>
      <c r="R126" s="201">
        <v>37</v>
      </c>
      <c r="S126" s="201">
        <v>37</v>
      </c>
      <c r="T126" s="81" t="str">
        <f t="shared" si="80"/>
        <v>4311101131</v>
      </c>
      <c r="U126" s="203" t="str">
        <f t="shared" si="81"/>
        <v>43111011311</v>
      </c>
      <c r="V126" s="76">
        <v>1</v>
      </c>
      <c r="W126" s="77" t="str">
        <f t="shared" ca="1" si="82"/>
        <v>2020-01-09</v>
      </c>
      <c r="X126" s="218"/>
      <c r="Y126" s="205">
        <v>30000</v>
      </c>
      <c r="Z126" s="205">
        <f t="shared" si="84"/>
        <v>5000</v>
      </c>
      <c r="AA126" s="76">
        <v>0</v>
      </c>
      <c r="AB126" s="206" t="s">
        <v>89</v>
      </c>
      <c r="AC126" s="205">
        <f t="shared" si="77"/>
        <v>30000</v>
      </c>
      <c r="AD126" s="79">
        <v>0</v>
      </c>
      <c r="AE126" s="81">
        <f t="shared" ref="AE126:AE149" si="112">AE125+1</f>
        <v>531110121</v>
      </c>
      <c r="AF126" s="207">
        <f t="shared" si="85"/>
        <v>25000</v>
      </c>
      <c r="AG126" s="208"/>
      <c r="AH126" s="91">
        <f t="shared" si="100"/>
        <v>12500</v>
      </c>
      <c r="AI126" s="126">
        <f>Y126/2</f>
        <v>15000</v>
      </c>
      <c r="AJ126" s="83" t="str">
        <f t="shared" si="87"/>
        <v>2020-01-31</v>
      </c>
      <c r="AK126" s="209" t="str">
        <f t="shared" si="101"/>
        <v>888531110121</v>
      </c>
      <c r="AL126" s="79" t="str">
        <f t="shared" si="102"/>
        <v>11100000371</v>
      </c>
      <c r="AM126" s="210"/>
      <c r="AN126" s="210"/>
      <c r="AO126" s="79" t="s">
        <v>89</v>
      </c>
      <c r="AP126" s="169" t="s">
        <v>89</v>
      </c>
      <c r="AQ126" s="79"/>
      <c r="AR126" s="79"/>
      <c r="AS126" s="211" t="str">
        <f t="shared" si="88"/>
        <v>888531110121</v>
      </c>
      <c r="AT126" s="209" t="str">
        <f t="shared" si="103"/>
        <v>5531110113</v>
      </c>
      <c r="AU126" s="203" t="str">
        <f t="shared" si="104"/>
        <v>9931110113</v>
      </c>
      <c r="AV126" s="203">
        <f t="shared" si="105"/>
        <v>37</v>
      </c>
      <c r="AW126" s="203" t="str">
        <f t="shared" si="106"/>
        <v>7731110113</v>
      </c>
      <c r="AX126" s="172" t="str">
        <f t="shared" si="107"/>
        <v>77531110121</v>
      </c>
      <c r="AY126" s="203">
        <v>0</v>
      </c>
      <c r="AZ126" s="203">
        <v>0</v>
      </c>
      <c r="BA126" s="77" t="str">
        <f t="shared" si="108"/>
        <v>2020-01-01</v>
      </c>
      <c r="BB126" s="77" t="str">
        <f t="shared" si="109"/>
        <v>2020-01-31</v>
      </c>
      <c r="BC126" s="212" t="s">
        <v>90</v>
      </c>
      <c r="BD126" s="78" t="str">
        <f t="shared" si="89"/>
        <v>a31110113</v>
      </c>
      <c r="BE126" s="209"/>
      <c r="BF126" s="209"/>
      <c r="BG126" s="206"/>
      <c r="BH126" s="174"/>
      <c r="BI126" s="174"/>
      <c r="BJ126" s="174"/>
      <c r="BK126" s="174"/>
      <c r="BL126" s="174"/>
      <c r="BM126" s="174"/>
      <c r="BN126" s="174"/>
      <c r="BO126" s="341"/>
      <c r="BP126" s="329"/>
      <c r="BQ126" s="202"/>
      <c r="BR126" s="214"/>
      <c r="BS126" s="214"/>
      <c r="BU126" s="357" t="str">
        <f t="shared" ca="1" si="110"/>
        <v>insert into x_t_invoice (TMP_ID,ID,DT, CLIENT_ID,EXTERNAL_ID,CONTRACT_ID,TOTAL_SUM,CURRENCY,DISCOUNT_TYPE,COMMISSION_TYPE,TYPE,LOYAL_CLIENTS,NDS,NDS_PCT,PERSON_ID) values (s_x_t_invoice.NEXTVAL, 31110113, date'2020-01-01',21110000037,'Б-31110113-1',1110000037,30000,'RUR',37,37,'y_invoice',0,1,20, 77531110121);insert into x_t_person (TMP_ID,ID) values (s_x_t_person.NEXTVAL, 77531110121);insert into x_t_act_internal(TMP_ID,ID,DT,CLIENT_ID,INVOICE_ID,HIDDEN,AMOUNT,EXTERNAL_ID,PAYMENT_TERM_DT,IS_LOYAL,TYPE) values (s_x_t_act_internal.NEXTVAL, 4311101131,date'2020-01-09',21110000037, 31110113    ,1,  30000  ,'43111011311',null, 0,'generic');insert into x_t_act_trans(TMP_ID, ACT_ID, CONSUME_ID, AMOUNT, AMOUNT_NDS, AMOUNT_NSP, NETTING, COMMISSION_TYPE) values (s_x_t_act_trans.NEXTVAL, 4311101131,  5531110113, 30000, 5000,  0,null, 37);insert into x_t_consume (TMP_ID, ID, PARENT_ORDER_ID) values (s_x_t_consume.NEXTVAL, 5531110113,  9931110113);insert into x_t_order(TMP_ID, ID, SERVICE_ID, SERVICE_ORDER_ID, CLIENT_ID) values (s_x_t_order.NEXTVAL, 9931110113,  37,  7731110113,  531110121 );insert into x_mv_oebs_receipts_2(TMP_ID, INVOICE_EID, SUM, DT, DOC_DATE, COMISS_DATE, PAYMENT_NUMBER, SOURCE_TYPE) values (s_x_mv_oebs_receipts_2.NEXTVAL, 'Б-31110113-1', 15000, date'2020-01-31',date'2020-01-31', null, '888531110121' ,'PAYCASH');insert into x_yt_ar_direct_domain_stats (ID,IS_GRAY,DOMAIN,IS_BLACKLIST,SERVICE_ID,COST,BILLING_EXPORT_ID,FROM_DT,TILL_DT,SERVICE_ORDER_ID) values(s_x_yt_ar_direct_domain_stats.NEXTVAL, 0, 'a31110113', 0,37,3330000000,7731110113,  date'2020-01-01',to_date('2020-01-31'||' '||'23:59:59','YYYY-MM-DD HH24:MI:SS'),7731110113);</v>
      </c>
    </row>
    <row r="127" spans="1:73" s="151" customFormat="1" ht="15.5" customHeight="1" x14ac:dyDescent="0.35">
      <c r="A127" s="127">
        <v>38</v>
      </c>
      <c r="B127" s="128"/>
      <c r="C127" s="129" t="str">
        <f t="shared" si="93"/>
        <v>1110000038</v>
      </c>
      <c r="D127" s="129" t="str">
        <f t="shared" si="94"/>
        <v>1110000038/20</v>
      </c>
      <c r="E127" s="130" t="str">
        <f t="shared" si="111"/>
        <v>2020-01-01</v>
      </c>
      <c r="F127" s="130" t="str">
        <f t="shared" si="95"/>
        <v>2021-01-01</v>
      </c>
      <c r="G127" s="131" t="str">
        <f t="shared" si="96"/>
        <v>21110000038</v>
      </c>
      <c r="H127" s="132">
        <f t="shared" si="97"/>
        <v>1</v>
      </c>
      <c r="I127" s="133">
        <v>3</v>
      </c>
      <c r="J127" s="136">
        <f t="shared" si="79"/>
        <v>31110114</v>
      </c>
      <c r="K127" s="129" t="str">
        <f t="shared" si="98"/>
        <v>Б-31110114-1</v>
      </c>
      <c r="L127" s="43" t="str">
        <f t="shared" si="99"/>
        <v>2020-01-01</v>
      </c>
      <c r="M127" s="129" t="s">
        <v>87</v>
      </c>
      <c r="N127" s="135">
        <f t="shared" si="74"/>
        <v>30000</v>
      </c>
      <c r="O127" s="129" t="s">
        <v>88</v>
      </c>
      <c r="P127" s="133">
        <v>1</v>
      </c>
      <c r="Q127" s="129">
        <v>20</v>
      </c>
      <c r="R127" s="219">
        <f t="shared" ref="R127:R132" si="113">S127</f>
        <v>7</v>
      </c>
      <c r="S127" s="219">
        <v>7</v>
      </c>
      <c r="T127" s="52" t="str">
        <f t="shared" si="80"/>
        <v>4311101141</v>
      </c>
      <c r="U127" s="137" t="str">
        <f t="shared" si="81"/>
        <v>43111011411</v>
      </c>
      <c r="V127" s="129">
        <v>1</v>
      </c>
      <c r="W127" s="130" t="str">
        <f t="shared" ca="1" si="82"/>
        <v>2020-01-02</v>
      </c>
      <c r="X127" s="138" t="str">
        <f>TEXT(DATE(YEAR($F$2),MONTH($F$2)+2,1),"ГГГГ-ММ-ДД")</f>
        <v>2020-03-01</v>
      </c>
      <c r="Y127" s="139">
        <v>30000</v>
      </c>
      <c r="Z127" s="139">
        <f t="shared" si="84"/>
        <v>5000</v>
      </c>
      <c r="AA127" s="129">
        <v>0</v>
      </c>
      <c r="AB127" s="140" t="s">
        <v>89</v>
      </c>
      <c r="AC127" s="139">
        <f t="shared" si="77"/>
        <v>30000</v>
      </c>
      <c r="AD127" s="132">
        <v>0</v>
      </c>
      <c r="AE127" s="52">
        <f t="shared" si="112"/>
        <v>531110122</v>
      </c>
      <c r="AF127" s="141">
        <f t="shared" si="85"/>
        <v>25000</v>
      </c>
      <c r="AG127" s="220"/>
      <c r="AH127" s="58">
        <f t="shared" si="100"/>
        <v>12500</v>
      </c>
      <c r="AI127" s="125">
        <f>Y127/2</f>
        <v>15000</v>
      </c>
      <c r="AJ127" s="49" t="str">
        <f t="shared" si="87"/>
        <v>2020-01-31</v>
      </c>
      <c r="AK127" s="143" t="str">
        <f t="shared" si="101"/>
        <v>888531110122</v>
      </c>
      <c r="AL127" s="132" t="str">
        <f t="shared" si="102"/>
        <v>11100000381</v>
      </c>
      <c r="AM127" s="144"/>
      <c r="AN127" s="144"/>
      <c r="AO127" s="132" t="s">
        <v>89</v>
      </c>
      <c r="AP127" s="145" t="s">
        <v>89</v>
      </c>
      <c r="AQ127" s="132"/>
      <c r="AR127" s="132"/>
      <c r="AS127" s="146" t="str">
        <f t="shared" si="88"/>
        <v>888531110122</v>
      </c>
      <c r="AT127" s="143" t="str">
        <f t="shared" si="103"/>
        <v>5531110114</v>
      </c>
      <c r="AU127" s="137" t="str">
        <f t="shared" si="104"/>
        <v>9931110114</v>
      </c>
      <c r="AV127" s="137">
        <f t="shared" si="105"/>
        <v>7</v>
      </c>
      <c r="AW127" s="137" t="str">
        <f t="shared" si="106"/>
        <v>7731110114</v>
      </c>
      <c r="AX127" s="147" t="str">
        <f t="shared" si="107"/>
        <v>77531110122</v>
      </c>
      <c r="AY127" s="137">
        <v>0</v>
      </c>
      <c r="AZ127" s="137">
        <v>0</v>
      </c>
      <c r="BA127" s="43" t="str">
        <f t="shared" si="108"/>
        <v>2020-01-01</v>
      </c>
      <c r="BB127" s="130" t="str">
        <f t="shared" si="109"/>
        <v>2020-01-31</v>
      </c>
      <c r="BC127" s="148" t="s">
        <v>90</v>
      </c>
      <c r="BD127" s="131" t="str">
        <f t="shared" si="89"/>
        <v>a31110114</v>
      </c>
      <c r="BE127" s="143"/>
      <c r="BF127" s="143"/>
      <c r="BG127" s="140"/>
      <c r="BH127" s="149"/>
      <c r="BI127" s="149"/>
      <c r="BJ127" s="149"/>
      <c r="BK127" s="149"/>
      <c r="BL127" s="149"/>
      <c r="BM127" s="149"/>
      <c r="BN127" s="149"/>
      <c r="BO127" s="347" t="s">
        <v>156</v>
      </c>
      <c r="BP127" s="229">
        <v>7</v>
      </c>
      <c r="BQ127" s="150">
        <f>SUM(AF129:AF132)+AF127</f>
        <v>158333.33333333334</v>
      </c>
      <c r="BR127" s="150">
        <f>BQ127*0.06</f>
        <v>9500</v>
      </c>
      <c r="BS127" s="150" t="s">
        <v>152</v>
      </c>
      <c r="BU127" s="357" t="str">
        <f t="shared" ca="1" si="110"/>
        <v>insert into x_t_contract2(TMP_ID,ID,EXTERNAL_ID,CLIENT_ID) values(s_x_t_contract2.NEXTVAL, 1110000038, '1110000038/20',21110000038);insert into x_t_contract_collateral(TMP_ID,ID,CONTRACT2_ID,DT,IS_SIGNED) values(s_x_t_contract_collateral.NEXTVAL, 11100000381, 1110000038, date'2020-01-01', date'2020-01-01');insert into x_mv_contract_signed_attr (TMP_ID,CONTRACT_ID,COLLATERAL_ID,CODE,VALUE_DT) values (s_x_mv_contract_signed_attr.NEXTVAL, 1110000038, 11100000381,'FINISH_DT' ,date'2021-01-01');insert into x_mv_contract_signed_attr_hist(TMP_ID,VALUE_NUM,UPDATE_DT,CONTRACT2_ID,CODE,CL_DT,STAMP,DT) values(s_x_mv_contract_signed_attr_hist.NEXTVAL, 1, date'2020-01-01', 1110000038,'FIRM',date'2020-01-01',888531110122,date'2020-01-01');insert into x_mv_contract_signed_attr_hist(TMP_ID,VALUE_NUM,UPDATE_DT,CONTRACT2_ID,CODE,CL_DT,STAMP,DT) values(s_x_mv_contract_signed_attr_hist.NEXTVAL, 1, date'2020-01-01', 1110000038,'WHOLESALE_AGENT_PREMIUM_AWARDS_SCALE_TYPE',date'2020-01-01',888531110122,date'2020-01-01');insert into x_mv_contract_signed_attr_hist(TMP_ID,VALUE_NUM,UPDATE_DT,CONTRACT2_ID,CODE,CL_DT,STAMP,DT) values(s_x_mv_contract_signed_attr_hist.NEXTVAL, 3, date'2020-01-01', 1110000038,'PAYMENT_TYPE',date'2020-01-01',888531110122,date'2020-01-01');insert into x_t_invoice (TMP_ID,ID,DT, CLIENT_ID,EXTERNAL_ID,CONTRACT_ID,TOTAL_SUM,CURRENCY,DISCOUNT_TYPE,COMMISSION_TYPE,TYPE,LOYAL_CLIENTS,NDS,NDS_PCT,PERSON_ID) values (s_x_t_invoice.NEXTVAL, 31110114, date'2020-01-01',21110000038,'Б-31110114-1',1110000038,30000,'RUR',7,7,'y_invoice',0,1,20, 77531110122);insert into x_t_person (TMP_ID,ID) values (s_x_t_person.NEXTVAL, 77531110122);insert into x_t_act_internal(TMP_ID,ID,DT,CLIENT_ID,INVOICE_ID,HIDDEN,AMOUNT,EXTERNAL_ID,PAYMENT_TERM_DT,IS_LOYAL,TYPE) values (s_x_t_act_internal.NEXTVAL, 4311101141,date'2020-01-02',21110000038, 31110114    ,1,  30000  ,'43111011411',date'2020-03-01', 0,'generic');insert into x_t_act_trans(TMP_ID, ACT_ID, CONSUME_ID, AMOUNT, AMOUNT_NDS, AMOUNT_NSP, NETTING, COMMISSION_TYPE) values (s_x_t_act_trans.NEXTVAL, 4311101141,  5531110114, 30000, 5000,  0,null, 7);insert into x_t_consume (TMP_ID, ID, PARENT_ORDER_ID) values (s_x_t_consume.NEXTVAL, 5531110114,  9931110114);insert into x_t_order(TMP_ID, ID, SERVICE_ID, SERVICE_ORDER_ID, CLIENT_ID) values (s_x_t_order.NEXTVAL, 9931110114,  7,  7731110114,  531110122 );insert into x_mv_oebs_receipts_2(TMP_ID, INVOICE_EID, SUM, DT, DOC_DATE, COMISS_DATE, PAYMENT_NUMBER, SOURCE_TYPE) values (s_x_mv_oebs_receipts_2.NEXTVAL, 'Б-31110114-1', 15000, date'2020-01-31',date'2020-01-31', null, '888531110122' ,'PAYCASH');insert into x_yt_ar_direct_domain_stats (ID,IS_GRAY,DOMAIN,IS_BLACKLIST,SERVICE_ID,COST,BILLING_EXPORT_ID,FROM_DT,TILL_DT,SERVICE_ORDER_ID) values(s_x_yt_ar_direct_domain_stats.NEXTVAL, 0, 'a31110114', 0,7,3330000000,7731110114,  date'2020-01-01',to_date('2020-01-31'||' '||'23:59:59','YYYY-MM-DD HH24:MI:SS'),7731110114);</v>
      </c>
    </row>
    <row r="128" spans="1:73" s="151" customFormat="1" ht="15.5" customHeight="1" thickBot="1" x14ac:dyDescent="0.4">
      <c r="A128" s="127">
        <v>38</v>
      </c>
      <c r="B128" s="128"/>
      <c r="C128" s="129" t="str">
        <f t="shared" si="93"/>
        <v>1110000038</v>
      </c>
      <c r="D128" s="129" t="str">
        <f t="shared" si="94"/>
        <v>1110000038/20</v>
      </c>
      <c r="E128" s="130" t="str">
        <f t="shared" si="111"/>
        <v>2020-01-01</v>
      </c>
      <c r="F128" s="130" t="str">
        <f t="shared" si="95"/>
        <v>2021-01-01</v>
      </c>
      <c r="G128" s="131" t="str">
        <f t="shared" si="96"/>
        <v>21110000038</v>
      </c>
      <c r="H128" s="132">
        <f t="shared" si="97"/>
        <v>1</v>
      </c>
      <c r="I128" s="133">
        <v>3</v>
      </c>
      <c r="J128" s="136">
        <f>J127</f>
        <v>31110114</v>
      </c>
      <c r="K128" s="129" t="str">
        <f t="shared" si="98"/>
        <v>Б-31110114-1</v>
      </c>
      <c r="L128" s="43" t="str">
        <f t="shared" si="99"/>
        <v>2020-01-01</v>
      </c>
      <c r="M128" s="129" t="s">
        <v>87</v>
      </c>
      <c r="N128" s="135" t="str">
        <f t="shared" si="74"/>
        <v>null</v>
      </c>
      <c r="O128" s="129" t="s">
        <v>88</v>
      </c>
      <c r="P128" s="133">
        <v>1</v>
      </c>
      <c r="Q128" s="129">
        <v>20</v>
      </c>
      <c r="R128" s="219">
        <f t="shared" si="113"/>
        <v>7</v>
      </c>
      <c r="S128" s="219">
        <v>7</v>
      </c>
      <c r="T128" s="104"/>
      <c r="U128" s="221"/>
      <c r="V128" s="129">
        <v>1</v>
      </c>
      <c r="W128" s="130" t="str">
        <f ca="1">W127</f>
        <v>2020-01-02</v>
      </c>
      <c r="X128" s="138"/>
      <c r="Y128" s="136" t="s">
        <v>89</v>
      </c>
      <c r="Z128" s="136" t="s">
        <v>89</v>
      </c>
      <c r="AA128" s="129">
        <v>0</v>
      </c>
      <c r="AB128" s="140" t="s">
        <v>89</v>
      </c>
      <c r="AC128" s="222" t="str">
        <f t="shared" si="77"/>
        <v>null</v>
      </c>
      <c r="AD128" s="132">
        <v>0</v>
      </c>
      <c r="AE128" s="52">
        <f t="shared" si="112"/>
        <v>531110123</v>
      </c>
      <c r="AF128" s="141"/>
      <c r="AG128" s="220"/>
      <c r="AH128" s="58"/>
      <c r="AI128" s="125">
        <f>AI127</f>
        <v>15000</v>
      </c>
      <c r="AJ128" s="112" t="str">
        <f>TEXT(DATE(YEAR($F$2),MONTH($F$2)+2,0),"ГГГГ-ММ-ДД")</f>
        <v>2020-02-29</v>
      </c>
      <c r="AK128" s="143" t="str">
        <f t="shared" si="101"/>
        <v>888531110123</v>
      </c>
      <c r="AL128" s="132" t="str">
        <f t="shared" si="102"/>
        <v>11100000381</v>
      </c>
      <c r="AM128" s="144"/>
      <c r="AN128" s="144"/>
      <c r="AO128" s="132" t="s">
        <v>89</v>
      </c>
      <c r="AP128" s="145" t="s">
        <v>89</v>
      </c>
      <c r="AQ128" s="132"/>
      <c r="AR128" s="132"/>
      <c r="AS128" s="146" t="str">
        <f t="shared" si="88"/>
        <v>888531110123</v>
      </c>
      <c r="AT128" s="143" t="str">
        <f t="shared" si="103"/>
        <v>5531110114</v>
      </c>
      <c r="AU128" s="137" t="str">
        <f t="shared" si="104"/>
        <v>9931110114</v>
      </c>
      <c r="AV128" s="137">
        <f t="shared" si="105"/>
        <v>7</v>
      </c>
      <c r="AW128" s="137" t="str">
        <f t="shared" si="106"/>
        <v>7731110114</v>
      </c>
      <c r="AX128" s="147" t="str">
        <f t="shared" si="107"/>
        <v>77531110123</v>
      </c>
      <c r="AY128" s="137">
        <v>0</v>
      </c>
      <c r="AZ128" s="137">
        <v>0</v>
      </c>
      <c r="BA128" s="138"/>
      <c r="BB128" s="138"/>
      <c r="BC128" s="148" t="s">
        <v>90</v>
      </c>
      <c r="BD128" s="131" t="str">
        <f t="shared" si="89"/>
        <v>a31110114</v>
      </c>
      <c r="BE128" s="143"/>
      <c r="BF128" s="143"/>
      <c r="BG128" s="140"/>
      <c r="BH128" s="174"/>
      <c r="BI128" s="174"/>
      <c r="BJ128" s="174"/>
      <c r="BK128" s="174"/>
      <c r="BL128" s="149"/>
      <c r="BM128" s="149"/>
      <c r="BN128" s="149"/>
      <c r="BO128" s="349" t="s">
        <v>157</v>
      </c>
      <c r="BP128" s="229">
        <v>1</v>
      </c>
      <c r="BQ128" s="150">
        <f>AF133</f>
        <v>16666.666666666668</v>
      </c>
      <c r="BR128" s="150">
        <f>BQ128*0.13</f>
        <v>2166.666666666667</v>
      </c>
      <c r="BS128" s="150" t="s">
        <v>152</v>
      </c>
      <c r="BU128" s="357" t="str">
        <f t="shared" si="110"/>
        <v>insert into x_t_person (TMP_ID,ID) values (s_x_t_person.NEXTVAL, 77531110123);insert into x_mv_oebs_receipts_2(TMP_ID, INVOICE_EID, SUM, DT, DOC_DATE, COMISS_DATE, PAYMENT_NUMBER, SOURCE_TYPE) values (s_x_mv_oebs_receipts_2.NEXTVAL, 'Б-31110114-1', 15000, date'2020-02-29',date'2020-02-29', null, '888531110123' ,'PAYCASH');</v>
      </c>
    </row>
    <row r="129" spans="1:73" s="151" customFormat="1" ht="15" thickBot="1" x14ac:dyDescent="0.4">
      <c r="A129" s="127">
        <v>38</v>
      </c>
      <c r="B129" s="128"/>
      <c r="C129" s="129" t="str">
        <f t="shared" si="93"/>
        <v>1110000038</v>
      </c>
      <c r="D129" s="129" t="str">
        <f t="shared" si="94"/>
        <v>1110000038/20</v>
      </c>
      <c r="E129" s="130" t="str">
        <f t="shared" si="111"/>
        <v>2020-01-01</v>
      </c>
      <c r="F129" s="130" t="str">
        <f t="shared" si="95"/>
        <v>2021-01-01</v>
      </c>
      <c r="G129" s="131" t="str">
        <f t="shared" si="96"/>
        <v>21110000038</v>
      </c>
      <c r="H129" s="132">
        <f t="shared" si="97"/>
        <v>1</v>
      </c>
      <c r="I129" s="133">
        <v>3</v>
      </c>
      <c r="J129" s="134">
        <f>J127+1</f>
        <v>31110115</v>
      </c>
      <c r="K129" s="129" t="str">
        <f t="shared" si="98"/>
        <v>Б-31110115-1</v>
      </c>
      <c r="L129" s="43" t="str">
        <f t="shared" si="99"/>
        <v>2020-01-01</v>
      </c>
      <c r="M129" s="129" t="s">
        <v>87</v>
      </c>
      <c r="N129" s="135">
        <f t="shared" si="74"/>
        <v>40000</v>
      </c>
      <c r="O129" s="129" t="s">
        <v>88</v>
      </c>
      <c r="P129" s="133">
        <v>1</v>
      </c>
      <c r="Q129" s="129">
        <v>20</v>
      </c>
      <c r="R129" s="219">
        <f t="shared" si="113"/>
        <v>7</v>
      </c>
      <c r="S129" s="219">
        <v>7</v>
      </c>
      <c r="T129" s="52" t="str">
        <f t="shared" ref="T129:T148" si="114">$K$2&amp;J129&amp;"1"</f>
        <v>4311101151</v>
      </c>
      <c r="U129" s="137" t="str">
        <f t="shared" ref="U129:U148" si="115">T129&amp;1</f>
        <v>43111011511</v>
      </c>
      <c r="V129" s="129">
        <v>1</v>
      </c>
      <c r="W129" s="130" t="str">
        <f t="shared" ref="W129:W150" ca="1" si="116">TEXT(DATE(YEAR($F$2),MONTH($F$2),RANDBETWEEN(1,9)),"ГГГГ-ММ-ДД")</f>
        <v>2020-01-09</v>
      </c>
      <c r="X129" s="138" t="str">
        <f t="shared" ref="X129:X134" si="117">TEXT(DATE(YEAR($F$2),MONTH($F$2)+1,1),"ГГГГ-ММ-ДД")</f>
        <v>2020-02-01</v>
      </c>
      <c r="Y129" s="139">
        <v>40000</v>
      </c>
      <c r="Z129" s="139">
        <f>Y129-(Y129/1.2)</f>
        <v>6666.6666666666642</v>
      </c>
      <c r="AA129" s="129">
        <v>0</v>
      </c>
      <c r="AB129" s="140" t="s">
        <v>89</v>
      </c>
      <c r="AC129" s="139">
        <f t="shared" si="77"/>
        <v>40000</v>
      </c>
      <c r="AD129" s="132">
        <v>0</v>
      </c>
      <c r="AE129" s="52">
        <f t="shared" si="112"/>
        <v>531110124</v>
      </c>
      <c r="AF129" s="141">
        <f t="shared" ref="AF129:AF137" si="118">Y129-Z129</f>
        <v>33333.333333333336</v>
      </c>
      <c r="AG129" s="220"/>
      <c r="AH129" s="58">
        <f t="shared" si="100"/>
        <v>33333.333333333336</v>
      </c>
      <c r="AI129" s="60">
        <f>Y129</f>
        <v>40000</v>
      </c>
      <c r="AJ129" s="49" t="str">
        <f t="shared" ref="AJ129:AJ134" si="119">TEXT(DATE(YEAR($F$2),MONTH($F$2)+1,0),"ГГГГ-ММ-ДД")</f>
        <v>2020-01-31</v>
      </c>
      <c r="AK129" s="143" t="str">
        <f t="shared" si="101"/>
        <v>888531110124</v>
      </c>
      <c r="AL129" s="132" t="str">
        <f t="shared" si="102"/>
        <v>11100000381</v>
      </c>
      <c r="AM129" s="144"/>
      <c r="AN129" s="144"/>
      <c r="AO129" s="132" t="s">
        <v>89</v>
      </c>
      <c r="AP129" s="145" t="s">
        <v>89</v>
      </c>
      <c r="AQ129" s="132"/>
      <c r="AR129" s="132"/>
      <c r="AS129" s="146" t="str">
        <f t="shared" si="88"/>
        <v>888531110124</v>
      </c>
      <c r="AT129" s="143" t="str">
        <f t="shared" si="103"/>
        <v>5531110115</v>
      </c>
      <c r="AU129" s="137" t="str">
        <f t="shared" si="104"/>
        <v>9931110115</v>
      </c>
      <c r="AV129" s="137">
        <f t="shared" si="105"/>
        <v>7</v>
      </c>
      <c r="AW129" s="137" t="str">
        <f t="shared" si="106"/>
        <v>7731110115</v>
      </c>
      <c r="AX129" s="147" t="str">
        <f t="shared" si="107"/>
        <v>77531110124</v>
      </c>
      <c r="AY129" s="137">
        <v>0</v>
      </c>
      <c r="AZ129" s="137">
        <v>0</v>
      </c>
      <c r="BA129" s="43" t="str">
        <f t="shared" ref="BA129:BA150" si="120">TEXT(DATE(YEAR($F$2),MONTH($F$2),1),"ГГГГ-ММ-ДД")</f>
        <v>2020-01-01</v>
      </c>
      <c r="BB129" s="130" t="str">
        <f t="shared" ref="BB129:BB150" si="121">TEXT(DATE(YEAR($F$2),MONTH($F$2)+1,0),"ГГГГ-ММ-ДД")</f>
        <v>2020-01-31</v>
      </c>
      <c r="BC129" s="148" t="s">
        <v>90</v>
      </c>
      <c r="BD129" s="131" t="str">
        <f t="shared" si="89"/>
        <v>a31110115</v>
      </c>
      <c r="BE129" s="143"/>
      <c r="BF129" s="143"/>
      <c r="BG129" s="140"/>
      <c r="BH129" s="149"/>
      <c r="BI129" s="149"/>
      <c r="BJ129" s="149"/>
      <c r="BK129" s="149"/>
      <c r="BL129" s="149"/>
      <c r="BM129" s="149"/>
      <c r="BN129" s="149"/>
      <c r="BO129" s="347" t="s">
        <v>158</v>
      </c>
      <c r="BP129" s="228">
        <v>37</v>
      </c>
      <c r="BQ129" s="175">
        <f>AF134</f>
        <v>25000</v>
      </c>
      <c r="BR129" s="175">
        <f>BQ129*0.11</f>
        <v>2750</v>
      </c>
      <c r="BS129" s="175" t="s">
        <v>152</v>
      </c>
      <c r="BU129" s="357" t="str">
        <f t="shared" ca="1" si="110"/>
        <v>insert into x_t_invoice (TMP_ID,ID,DT, CLIENT_ID,EXTERNAL_ID,CONTRACT_ID,TOTAL_SUM,CURRENCY,DISCOUNT_TYPE,COMMISSION_TYPE,TYPE,LOYAL_CLIENTS,NDS,NDS_PCT,PERSON_ID) values (s_x_t_invoice.NEXTVAL, 31110115, date'2020-01-01',21110000038,'Б-31110115-1',1110000038,40000,'RUR',7,7,'y_invoice',0,1,20, 77531110124);insert into x_t_person (TMP_ID,ID) values (s_x_t_person.NEXTVAL, 77531110124);insert into x_t_act_internal(TMP_ID,ID,DT,CLIENT_ID,INVOICE_ID,HIDDEN,AMOUNT,EXTERNAL_ID,PAYMENT_TERM_DT,IS_LOYAL,TYPE) values (s_x_t_act_internal.NEXTVAL, 4311101151,date'2020-01-09',21110000038, 31110115    ,1,  40000  ,'43111011511',date'2020-02-01', 0,'generic');insert into x_t_act_trans(TMP_ID, ACT_ID, CONSUME_ID, AMOUNT, AMOUNT_NDS, AMOUNT_NSP, NETTING, COMMISSION_TYPE) values (s_x_t_act_trans.NEXTVAL, 4311101151,  5531110115, 40000, 6666.66666666666,  0,null, 7);insert into x_t_consume (TMP_ID, ID, PARENT_ORDER_ID) values (s_x_t_consume.NEXTVAL, 5531110115,  9931110115);insert into x_t_order(TMP_ID, ID, SERVICE_ID, SERVICE_ORDER_ID, CLIENT_ID) values (s_x_t_order.NEXTVAL, 9931110115,  7,  7731110115,  531110124 );insert into x_mv_oebs_receipts_2(TMP_ID, INVOICE_EID, SUM, DT, DOC_DATE, COMISS_DATE, PAYMENT_NUMBER, SOURCE_TYPE) values (s_x_mv_oebs_receipts_2.NEXTVAL, 'Б-31110115-1', 40000, date'2020-01-31',date'2020-01-31', null, '888531110124' ,'PAYCASH');insert into x_yt_ar_direct_domain_stats (ID,IS_GRAY,DOMAIN,IS_BLACKLIST,SERVICE_ID,COST,BILLING_EXPORT_ID,FROM_DT,TILL_DT,SERVICE_ORDER_ID) values(s_x_yt_ar_direct_domain_stats.NEXTVAL, 0, 'a31110115', 0,7,3330000000,7731110115,  date'2020-01-01',to_date('2020-01-31'||' '||'23:59:59','YYYY-MM-DD HH24:MI:SS'),7731110115);</v>
      </c>
    </row>
    <row r="130" spans="1:73" s="151" customFormat="1" x14ac:dyDescent="0.35">
      <c r="A130" s="127">
        <v>38</v>
      </c>
      <c r="B130" s="128"/>
      <c r="C130" s="129" t="str">
        <f t="shared" si="93"/>
        <v>1110000038</v>
      </c>
      <c r="D130" s="129" t="str">
        <f t="shared" si="94"/>
        <v>1110000038/20</v>
      </c>
      <c r="E130" s="130" t="str">
        <f t="shared" si="111"/>
        <v>2020-01-01</v>
      </c>
      <c r="F130" s="130" t="str">
        <f t="shared" si="95"/>
        <v>2021-01-01</v>
      </c>
      <c r="G130" s="131" t="str">
        <f t="shared" si="96"/>
        <v>21110000038</v>
      </c>
      <c r="H130" s="132">
        <f t="shared" si="97"/>
        <v>1</v>
      </c>
      <c r="I130" s="133">
        <v>3</v>
      </c>
      <c r="J130" s="134">
        <f t="shared" si="79"/>
        <v>31110116</v>
      </c>
      <c r="K130" s="129" t="str">
        <f t="shared" si="98"/>
        <v>Б-31110116-1</v>
      </c>
      <c r="L130" s="43" t="str">
        <f t="shared" si="99"/>
        <v>2020-01-01</v>
      </c>
      <c r="M130" s="129" t="s">
        <v>87</v>
      </c>
      <c r="N130" s="135">
        <f t="shared" si="74"/>
        <v>40000</v>
      </c>
      <c r="O130" s="129" t="s">
        <v>88</v>
      </c>
      <c r="P130" s="133">
        <v>1</v>
      </c>
      <c r="Q130" s="129">
        <v>20</v>
      </c>
      <c r="R130" s="219">
        <f t="shared" si="113"/>
        <v>7</v>
      </c>
      <c r="S130" s="219">
        <v>7</v>
      </c>
      <c r="T130" s="52" t="str">
        <f t="shared" si="114"/>
        <v>4311101161</v>
      </c>
      <c r="U130" s="137" t="str">
        <f t="shared" si="115"/>
        <v>43111011611</v>
      </c>
      <c r="V130" s="129">
        <v>1</v>
      </c>
      <c r="W130" s="130" t="str">
        <f t="shared" ca="1" si="116"/>
        <v>2020-01-09</v>
      </c>
      <c r="X130" s="138" t="str">
        <f t="shared" si="117"/>
        <v>2020-02-01</v>
      </c>
      <c r="Y130" s="139">
        <v>40000</v>
      </c>
      <c r="Z130" s="139">
        <f t="shared" ref="Z130:Z150" si="122">Y130-(Y130/1.2)</f>
        <v>6666.6666666666642</v>
      </c>
      <c r="AA130" s="129">
        <v>0</v>
      </c>
      <c r="AB130" s="140" t="s">
        <v>89</v>
      </c>
      <c r="AC130" s="139">
        <f t="shared" si="77"/>
        <v>40000</v>
      </c>
      <c r="AD130" s="132">
        <v>0</v>
      </c>
      <c r="AE130" s="52">
        <f t="shared" si="112"/>
        <v>531110125</v>
      </c>
      <c r="AF130" s="141">
        <f t="shared" si="118"/>
        <v>33333.333333333336</v>
      </c>
      <c r="AG130" s="220"/>
      <c r="AH130" s="58">
        <f t="shared" si="100"/>
        <v>33333.333333333336</v>
      </c>
      <c r="AI130" s="60">
        <f>Y130</f>
        <v>40000</v>
      </c>
      <c r="AJ130" s="49" t="str">
        <f t="shared" si="119"/>
        <v>2020-01-31</v>
      </c>
      <c r="AK130" s="143" t="str">
        <f t="shared" si="101"/>
        <v>888531110125</v>
      </c>
      <c r="AL130" s="132" t="str">
        <f t="shared" si="102"/>
        <v>11100000381</v>
      </c>
      <c r="AM130" s="144"/>
      <c r="AN130" s="144"/>
      <c r="AO130" s="132" t="s">
        <v>89</v>
      </c>
      <c r="AP130" s="145" t="s">
        <v>89</v>
      </c>
      <c r="AQ130" s="132"/>
      <c r="AR130" s="132"/>
      <c r="AS130" s="146" t="str">
        <f t="shared" si="88"/>
        <v>888531110125</v>
      </c>
      <c r="AT130" s="143" t="str">
        <f t="shared" si="103"/>
        <v>5531110116</v>
      </c>
      <c r="AU130" s="137" t="str">
        <f t="shared" si="104"/>
        <v>9931110116</v>
      </c>
      <c r="AV130" s="137">
        <f t="shared" si="105"/>
        <v>7</v>
      </c>
      <c r="AW130" s="137" t="str">
        <f t="shared" si="106"/>
        <v>7731110116</v>
      </c>
      <c r="AX130" s="147" t="str">
        <f t="shared" si="107"/>
        <v>77531110125</v>
      </c>
      <c r="AY130" s="137">
        <v>0</v>
      </c>
      <c r="AZ130" s="137">
        <v>0</v>
      </c>
      <c r="BA130" s="43" t="str">
        <f t="shared" si="120"/>
        <v>2020-01-01</v>
      </c>
      <c r="BB130" s="130" t="str">
        <f t="shared" si="121"/>
        <v>2020-01-31</v>
      </c>
      <c r="BC130" s="148" t="s">
        <v>90</v>
      </c>
      <c r="BD130" s="131" t="str">
        <f t="shared" si="89"/>
        <v>a31110116</v>
      </c>
      <c r="BE130" s="143"/>
      <c r="BF130" s="143"/>
      <c r="BG130" s="140"/>
      <c r="BH130" s="149"/>
      <c r="BI130" s="149"/>
      <c r="BJ130" s="149"/>
      <c r="BK130" s="149"/>
      <c r="BL130" s="149"/>
      <c r="BM130" s="149"/>
      <c r="BN130" s="149"/>
      <c r="BO130" s="349" t="s">
        <v>159</v>
      </c>
      <c r="BP130" s="229">
        <v>7</v>
      </c>
      <c r="BQ130" s="150" t="s">
        <v>152</v>
      </c>
      <c r="BR130" s="150" t="s">
        <v>152</v>
      </c>
      <c r="BS130" s="150">
        <f>BR127</f>
        <v>9500</v>
      </c>
      <c r="BU130" s="357" t="str">
        <f t="shared" ca="1" si="110"/>
        <v>insert into x_t_invoice (TMP_ID,ID,DT, CLIENT_ID,EXTERNAL_ID,CONTRACT_ID,TOTAL_SUM,CURRENCY,DISCOUNT_TYPE,COMMISSION_TYPE,TYPE,LOYAL_CLIENTS,NDS,NDS_PCT,PERSON_ID) values (s_x_t_invoice.NEXTVAL, 31110116, date'2020-01-01',21110000038,'Б-31110116-1',1110000038,40000,'RUR',7,7,'y_invoice',0,1,20, 77531110125);insert into x_t_person (TMP_ID,ID) values (s_x_t_person.NEXTVAL, 77531110125);insert into x_t_act_internal(TMP_ID,ID,DT,CLIENT_ID,INVOICE_ID,HIDDEN,AMOUNT,EXTERNAL_ID,PAYMENT_TERM_DT,IS_LOYAL,TYPE) values (s_x_t_act_internal.NEXTVAL, 4311101161,date'2020-01-09',21110000038, 31110116    ,1,  40000  ,'43111011611',date'2020-02-01', 0,'generic');insert into x_t_act_trans(TMP_ID, ACT_ID, CONSUME_ID, AMOUNT, AMOUNT_NDS, AMOUNT_NSP, NETTING, COMMISSION_TYPE) values (s_x_t_act_trans.NEXTVAL, 4311101161,  5531110116, 40000, 6666.66666666666,  0,null, 7);insert into x_t_consume (TMP_ID, ID, PARENT_ORDER_ID) values (s_x_t_consume.NEXTVAL, 5531110116,  9931110116);insert into x_t_order(TMP_ID, ID, SERVICE_ID, SERVICE_ORDER_ID, CLIENT_ID) values (s_x_t_order.NEXTVAL, 9931110116,  7,  7731110116,  531110125 );insert into x_mv_oebs_receipts_2(TMP_ID, INVOICE_EID, SUM, DT, DOC_DATE, COMISS_DATE, PAYMENT_NUMBER, SOURCE_TYPE) values (s_x_mv_oebs_receipts_2.NEXTVAL, 'Б-31110116-1', 40000, date'2020-01-31',date'2020-01-31', null, '888531110125' ,'PAYCASH');insert into x_yt_ar_direct_domain_stats (ID,IS_GRAY,DOMAIN,IS_BLACKLIST,SERVICE_ID,COST,BILLING_EXPORT_ID,FROM_DT,TILL_DT,SERVICE_ORDER_ID) values(s_x_yt_ar_direct_domain_stats.NEXTVAL, 0, 'a31110116', 0,7,3330000000,7731110116,  date'2020-01-01',to_date('2020-01-31'||' '||'23:59:59','YYYY-MM-DD HH24:MI:SS'),7731110116);</v>
      </c>
    </row>
    <row r="131" spans="1:73" s="151" customFormat="1" x14ac:dyDescent="0.35">
      <c r="A131" s="127">
        <v>38</v>
      </c>
      <c r="B131" s="128"/>
      <c r="C131" s="129" t="str">
        <f t="shared" si="93"/>
        <v>1110000038</v>
      </c>
      <c r="D131" s="129" t="str">
        <f t="shared" si="94"/>
        <v>1110000038/20</v>
      </c>
      <c r="E131" s="130" t="str">
        <f t="shared" si="111"/>
        <v>2020-01-01</v>
      </c>
      <c r="F131" s="130" t="str">
        <f t="shared" si="95"/>
        <v>2021-01-01</v>
      </c>
      <c r="G131" s="131" t="str">
        <f t="shared" si="96"/>
        <v>21110000038</v>
      </c>
      <c r="H131" s="132">
        <f t="shared" si="97"/>
        <v>1</v>
      </c>
      <c r="I131" s="133">
        <v>3</v>
      </c>
      <c r="J131" s="134">
        <f t="shared" si="79"/>
        <v>31110117</v>
      </c>
      <c r="K131" s="129" t="str">
        <f t="shared" si="98"/>
        <v>Б-31110117-1</v>
      </c>
      <c r="L131" s="43" t="str">
        <f t="shared" si="99"/>
        <v>2020-01-01</v>
      </c>
      <c r="M131" s="129" t="s">
        <v>87</v>
      </c>
      <c r="N131" s="135">
        <f t="shared" si="74"/>
        <v>40000</v>
      </c>
      <c r="O131" s="129" t="s">
        <v>88</v>
      </c>
      <c r="P131" s="133">
        <v>1</v>
      </c>
      <c r="Q131" s="129">
        <v>20</v>
      </c>
      <c r="R131" s="219">
        <f t="shared" si="113"/>
        <v>7</v>
      </c>
      <c r="S131" s="219">
        <v>7</v>
      </c>
      <c r="T131" s="52" t="str">
        <f t="shared" si="114"/>
        <v>4311101171</v>
      </c>
      <c r="U131" s="137" t="str">
        <f t="shared" si="115"/>
        <v>43111011711</v>
      </c>
      <c r="V131" s="129">
        <v>1</v>
      </c>
      <c r="W131" s="130" t="str">
        <f t="shared" ca="1" si="116"/>
        <v>2020-01-06</v>
      </c>
      <c r="X131" s="138" t="str">
        <f t="shared" si="117"/>
        <v>2020-02-01</v>
      </c>
      <c r="Y131" s="139">
        <v>40000</v>
      </c>
      <c r="Z131" s="139">
        <f t="shared" si="122"/>
        <v>6666.6666666666642</v>
      </c>
      <c r="AA131" s="129">
        <v>0</v>
      </c>
      <c r="AB131" s="140" t="s">
        <v>89</v>
      </c>
      <c r="AC131" s="139">
        <f t="shared" si="77"/>
        <v>40000</v>
      </c>
      <c r="AD131" s="132">
        <v>0</v>
      </c>
      <c r="AE131" s="52">
        <f t="shared" si="112"/>
        <v>531110126</v>
      </c>
      <c r="AF131" s="141">
        <f t="shared" si="118"/>
        <v>33333.333333333336</v>
      </c>
      <c r="AG131" s="220"/>
      <c r="AH131" s="58">
        <f t="shared" si="100"/>
        <v>33333.333333333336</v>
      </c>
      <c r="AI131" s="60">
        <f t="shared" ref="AI131:AI150" si="123">Y131</f>
        <v>40000</v>
      </c>
      <c r="AJ131" s="49" t="str">
        <f t="shared" si="119"/>
        <v>2020-01-31</v>
      </c>
      <c r="AK131" s="143" t="str">
        <f t="shared" si="101"/>
        <v>888531110126</v>
      </c>
      <c r="AL131" s="132" t="str">
        <f t="shared" si="102"/>
        <v>11100000381</v>
      </c>
      <c r="AM131" s="144"/>
      <c r="AN131" s="144"/>
      <c r="AO131" s="132" t="s">
        <v>89</v>
      </c>
      <c r="AP131" s="145" t="s">
        <v>89</v>
      </c>
      <c r="AQ131" s="132"/>
      <c r="AR131" s="132"/>
      <c r="AS131" s="146" t="str">
        <f t="shared" si="88"/>
        <v>888531110126</v>
      </c>
      <c r="AT131" s="143" t="str">
        <f t="shared" si="103"/>
        <v>5531110117</v>
      </c>
      <c r="AU131" s="137" t="str">
        <f t="shared" si="104"/>
        <v>9931110117</v>
      </c>
      <c r="AV131" s="137">
        <f t="shared" si="105"/>
        <v>7</v>
      </c>
      <c r="AW131" s="137" t="str">
        <f t="shared" si="106"/>
        <v>7731110117</v>
      </c>
      <c r="AX131" s="147" t="str">
        <f t="shared" si="107"/>
        <v>77531110126</v>
      </c>
      <c r="AY131" s="137">
        <v>0</v>
      </c>
      <c r="AZ131" s="137">
        <v>0</v>
      </c>
      <c r="BA131" s="43" t="str">
        <f t="shared" si="120"/>
        <v>2020-01-01</v>
      </c>
      <c r="BB131" s="130" t="str">
        <f t="shared" si="121"/>
        <v>2020-01-31</v>
      </c>
      <c r="BC131" s="148" t="s">
        <v>90</v>
      </c>
      <c r="BD131" s="131" t="str">
        <f t="shared" si="89"/>
        <v>a31110117</v>
      </c>
      <c r="BE131" s="143"/>
      <c r="BF131" s="143"/>
      <c r="BG131" s="140"/>
      <c r="BH131" s="149"/>
      <c r="BI131" s="149"/>
      <c r="BJ131" s="149"/>
      <c r="BK131" s="149"/>
      <c r="BL131" s="149"/>
      <c r="BM131" s="149"/>
      <c r="BN131" s="149"/>
      <c r="BO131" s="349"/>
      <c r="BP131" s="229">
        <v>1</v>
      </c>
      <c r="BQ131" s="150" t="s">
        <v>152</v>
      </c>
      <c r="BR131" s="150" t="s">
        <v>152</v>
      </c>
      <c r="BS131" s="150">
        <f>BR128</f>
        <v>2166.666666666667</v>
      </c>
      <c r="BT131" s="223"/>
      <c r="BU131" s="357" t="str">
        <f t="shared" ca="1" si="110"/>
        <v>insert into x_t_invoice (TMP_ID,ID,DT, CLIENT_ID,EXTERNAL_ID,CONTRACT_ID,TOTAL_SUM,CURRENCY,DISCOUNT_TYPE,COMMISSION_TYPE,TYPE,LOYAL_CLIENTS,NDS,NDS_PCT,PERSON_ID) values (s_x_t_invoice.NEXTVAL, 31110117, date'2020-01-01',21110000038,'Б-31110117-1',1110000038,40000,'RUR',7,7,'y_invoice',0,1,20, 77531110126);insert into x_t_person (TMP_ID,ID) values (s_x_t_person.NEXTVAL, 77531110126);insert into x_t_act_internal(TMP_ID,ID,DT,CLIENT_ID,INVOICE_ID,HIDDEN,AMOUNT,EXTERNAL_ID,PAYMENT_TERM_DT,IS_LOYAL,TYPE) values (s_x_t_act_internal.NEXTVAL, 4311101171,date'2020-01-06',21110000038, 31110117    ,1,  40000  ,'43111011711',date'2020-02-01', 0,'generic');insert into x_t_act_trans(TMP_ID, ACT_ID, CONSUME_ID, AMOUNT, AMOUNT_NDS, AMOUNT_NSP, NETTING, COMMISSION_TYPE) values (s_x_t_act_trans.NEXTVAL, 4311101171,  5531110117, 40000, 6666.66666666666,  0,null, 7);insert into x_t_consume (TMP_ID, ID, PARENT_ORDER_ID) values (s_x_t_consume.NEXTVAL, 5531110117,  9931110117);insert into x_t_order(TMP_ID, ID, SERVICE_ID, SERVICE_ORDER_ID, CLIENT_ID) values (s_x_t_order.NEXTVAL, 9931110117,  7,  7731110117,  531110126 );insert into x_mv_oebs_receipts_2(TMP_ID, INVOICE_EID, SUM, DT, DOC_DATE, COMISS_DATE, PAYMENT_NUMBER, SOURCE_TYPE) values (s_x_mv_oebs_receipts_2.NEXTVAL, 'Б-31110117-1', 40000, date'2020-01-31',date'2020-01-31', null, '888531110126' ,'PAYCASH');insert into x_yt_ar_direct_domain_stats (ID,IS_GRAY,DOMAIN,IS_BLACKLIST,SERVICE_ID,COST,BILLING_EXPORT_ID,FROM_DT,TILL_DT,SERVICE_ORDER_ID) values(s_x_yt_ar_direct_domain_stats.NEXTVAL, 0, 'a31110117', 0,7,3330000000,7731110117,  date'2020-01-01',to_date('2020-01-31'||' '||'23:59:59','YYYY-MM-DD HH24:MI:SS'),7731110117);</v>
      </c>
    </row>
    <row r="132" spans="1:73" s="151" customFormat="1" ht="15" thickBot="1" x14ac:dyDescent="0.4">
      <c r="A132" s="127">
        <v>38</v>
      </c>
      <c r="B132" s="128"/>
      <c r="C132" s="129" t="str">
        <f t="shared" si="93"/>
        <v>1110000038</v>
      </c>
      <c r="D132" s="129" t="str">
        <f t="shared" si="94"/>
        <v>1110000038/20</v>
      </c>
      <c r="E132" s="130" t="str">
        <f t="shared" si="111"/>
        <v>2020-01-01</v>
      </c>
      <c r="F132" s="130" t="str">
        <f t="shared" si="95"/>
        <v>2021-01-01</v>
      </c>
      <c r="G132" s="131" t="str">
        <f t="shared" si="96"/>
        <v>21110000038</v>
      </c>
      <c r="H132" s="132">
        <f t="shared" si="97"/>
        <v>1</v>
      </c>
      <c r="I132" s="133">
        <v>3</v>
      </c>
      <c r="J132" s="134">
        <f t="shared" si="79"/>
        <v>31110118</v>
      </c>
      <c r="K132" s="129" t="str">
        <f t="shared" si="98"/>
        <v>Б-31110118-1</v>
      </c>
      <c r="L132" s="43" t="str">
        <f t="shared" si="99"/>
        <v>2020-01-01</v>
      </c>
      <c r="M132" s="129" t="s">
        <v>87</v>
      </c>
      <c r="N132" s="135">
        <f t="shared" si="74"/>
        <v>40000</v>
      </c>
      <c r="O132" s="129" t="s">
        <v>88</v>
      </c>
      <c r="P132" s="133">
        <v>1</v>
      </c>
      <c r="Q132" s="129">
        <v>20</v>
      </c>
      <c r="R132" s="219">
        <f t="shared" si="113"/>
        <v>7</v>
      </c>
      <c r="S132" s="219">
        <v>7</v>
      </c>
      <c r="T132" s="52" t="str">
        <f t="shared" si="114"/>
        <v>4311101181</v>
      </c>
      <c r="U132" s="137" t="str">
        <f t="shared" si="115"/>
        <v>43111011811</v>
      </c>
      <c r="V132" s="129">
        <v>1</v>
      </c>
      <c r="W132" s="130" t="str">
        <f t="shared" ca="1" si="116"/>
        <v>2020-01-05</v>
      </c>
      <c r="X132" s="138" t="str">
        <f t="shared" si="117"/>
        <v>2020-02-01</v>
      </c>
      <c r="Y132" s="139">
        <v>40000</v>
      </c>
      <c r="Z132" s="139">
        <f t="shared" si="122"/>
        <v>6666.6666666666642</v>
      </c>
      <c r="AA132" s="129">
        <v>0</v>
      </c>
      <c r="AB132" s="140" t="s">
        <v>89</v>
      </c>
      <c r="AC132" s="139">
        <f t="shared" si="77"/>
        <v>40000</v>
      </c>
      <c r="AD132" s="132">
        <v>0</v>
      </c>
      <c r="AE132" s="52">
        <f t="shared" si="112"/>
        <v>531110127</v>
      </c>
      <c r="AF132" s="141">
        <f t="shared" si="118"/>
        <v>33333.333333333336</v>
      </c>
      <c r="AG132" s="220"/>
      <c r="AH132" s="58">
        <f t="shared" si="100"/>
        <v>33333.333333333336</v>
      </c>
      <c r="AI132" s="60">
        <f t="shared" si="123"/>
        <v>40000</v>
      </c>
      <c r="AJ132" s="49" t="str">
        <f t="shared" si="119"/>
        <v>2020-01-31</v>
      </c>
      <c r="AK132" s="143" t="str">
        <f t="shared" si="101"/>
        <v>888531110127</v>
      </c>
      <c r="AL132" s="132" t="str">
        <f t="shared" si="102"/>
        <v>11100000381</v>
      </c>
      <c r="AM132" s="144"/>
      <c r="AN132" s="144"/>
      <c r="AO132" s="132" t="s">
        <v>89</v>
      </c>
      <c r="AP132" s="145" t="s">
        <v>89</v>
      </c>
      <c r="AQ132" s="132"/>
      <c r="AR132" s="132"/>
      <c r="AS132" s="146" t="str">
        <f t="shared" si="88"/>
        <v>888531110127</v>
      </c>
      <c r="AT132" s="143" t="str">
        <f t="shared" si="103"/>
        <v>5531110118</v>
      </c>
      <c r="AU132" s="137" t="str">
        <f t="shared" si="104"/>
        <v>9931110118</v>
      </c>
      <c r="AV132" s="137">
        <f t="shared" si="105"/>
        <v>7</v>
      </c>
      <c r="AW132" s="137" t="str">
        <f t="shared" si="106"/>
        <v>7731110118</v>
      </c>
      <c r="AX132" s="147" t="str">
        <f t="shared" si="107"/>
        <v>77531110127</v>
      </c>
      <c r="AY132" s="137">
        <v>0</v>
      </c>
      <c r="AZ132" s="137">
        <v>0</v>
      </c>
      <c r="BA132" s="43" t="str">
        <f t="shared" si="120"/>
        <v>2020-01-01</v>
      </c>
      <c r="BB132" s="130" t="str">
        <f t="shared" si="121"/>
        <v>2020-01-31</v>
      </c>
      <c r="BC132" s="148" t="s">
        <v>90</v>
      </c>
      <c r="BD132" s="131" t="str">
        <f t="shared" si="89"/>
        <v>a31110118</v>
      </c>
      <c r="BE132" s="143"/>
      <c r="BF132" s="143"/>
      <c r="BG132" s="140"/>
      <c r="BH132" s="174"/>
      <c r="BI132" s="174"/>
      <c r="BJ132" s="174"/>
      <c r="BK132" s="174"/>
      <c r="BL132" s="149"/>
      <c r="BM132" s="149"/>
      <c r="BN132" s="149"/>
      <c r="BO132" s="350">
        <f>SUM(AF127:AF134)</f>
        <v>200000</v>
      </c>
      <c r="BP132" s="229">
        <v>37</v>
      </c>
      <c r="BQ132" s="150" t="s">
        <v>152</v>
      </c>
      <c r="BR132" s="150" t="s">
        <v>152</v>
      </c>
      <c r="BS132" s="150">
        <f>BR129</f>
        <v>2750</v>
      </c>
      <c r="BT132" s="223"/>
      <c r="BU132" s="357" t="str">
        <f t="shared" ca="1" si="110"/>
        <v>insert into x_t_invoice (TMP_ID,ID,DT, CLIENT_ID,EXTERNAL_ID,CONTRACT_ID,TOTAL_SUM,CURRENCY,DISCOUNT_TYPE,COMMISSION_TYPE,TYPE,LOYAL_CLIENTS,NDS,NDS_PCT,PERSON_ID) values (s_x_t_invoice.NEXTVAL, 31110118, date'2020-01-01',21110000038,'Б-31110118-1',1110000038,40000,'RUR',7,7,'y_invoice',0,1,20, 77531110127);insert into x_t_person (TMP_ID,ID) values (s_x_t_person.NEXTVAL, 77531110127);insert into x_t_act_internal(TMP_ID,ID,DT,CLIENT_ID,INVOICE_ID,HIDDEN,AMOUNT,EXTERNAL_ID,PAYMENT_TERM_DT,IS_LOYAL,TYPE) values (s_x_t_act_internal.NEXTVAL, 4311101181,date'2020-01-05',21110000038, 31110118    ,1,  40000  ,'43111011811',date'2020-02-01', 0,'generic');insert into x_t_act_trans(TMP_ID, ACT_ID, CONSUME_ID, AMOUNT, AMOUNT_NDS, AMOUNT_NSP, NETTING, COMMISSION_TYPE) values (s_x_t_act_trans.NEXTVAL, 4311101181,  5531110118, 40000, 6666.66666666666,  0,null, 7);insert into x_t_consume (TMP_ID, ID, PARENT_ORDER_ID) values (s_x_t_consume.NEXTVAL, 5531110118,  9931110118);insert into x_t_order(TMP_ID, ID, SERVICE_ID, SERVICE_ORDER_ID, CLIENT_ID) values (s_x_t_order.NEXTVAL, 9931110118,  7,  7731110118,  531110127 );insert into x_mv_oebs_receipts_2(TMP_ID, INVOICE_EID, SUM, DT, DOC_DATE, COMISS_DATE, PAYMENT_NUMBER, SOURCE_TYPE) values (s_x_mv_oebs_receipts_2.NEXTVAL, 'Б-31110118-1', 40000, date'2020-01-31',date'2020-01-31', null, '888531110127' ,'PAYCASH');insert into x_yt_ar_direct_domain_stats (ID,IS_GRAY,DOMAIN,IS_BLACKLIST,SERVICE_ID,COST,BILLING_EXPORT_ID,FROM_DT,TILL_DT,SERVICE_ORDER_ID) values(s_x_yt_ar_direct_domain_stats.NEXTVAL, 0, 'a31110118', 0,7,3330000000,7731110118,  date'2020-01-01',to_date('2020-01-31'||' '||'23:59:59','YYYY-MM-DD HH24:MI:SS'),7731110118);</v>
      </c>
    </row>
    <row r="133" spans="1:73" s="151" customFormat="1" x14ac:dyDescent="0.35">
      <c r="A133" s="127">
        <v>38</v>
      </c>
      <c r="B133" s="128"/>
      <c r="C133" s="129" t="str">
        <f t="shared" si="93"/>
        <v>1110000038</v>
      </c>
      <c r="D133" s="129" t="str">
        <f t="shared" si="94"/>
        <v>1110000038/20</v>
      </c>
      <c r="E133" s="130" t="str">
        <f t="shared" si="111"/>
        <v>2020-01-01</v>
      </c>
      <c r="F133" s="130" t="str">
        <f t="shared" si="95"/>
        <v>2021-01-01</v>
      </c>
      <c r="G133" s="131" t="str">
        <f t="shared" si="96"/>
        <v>21110000038</v>
      </c>
      <c r="H133" s="132">
        <f t="shared" si="97"/>
        <v>1</v>
      </c>
      <c r="I133" s="133">
        <v>3</v>
      </c>
      <c r="J133" s="134">
        <f t="shared" si="79"/>
        <v>31110119</v>
      </c>
      <c r="K133" s="129" t="str">
        <f t="shared" si="98"/>
        <v>Б-31110119-1</v>
      </c>
      <c r="L133" s="43" t="str">
        <f t="shared" si="99"/>
        <v>2020-01-01</v>
      </c>
      <c r="M133" s="129" t="s">
        <v>87</v>
      </c>
      <c r="N133" s="135">
        <f t="shared" si="74"/>
        <v>20000</v>
      </c>
      <c r="O133" s="129" t="s">
        <v>88</v>
      </c>
      <c r="P133" s="133">
        <v>1</v>
      </c>
      <c r="Q133" s="129">
        <v>20</v>
      </c>
      <c r="R133" s="224">
        <v>1</v>
      </c>
      <c r="S133" s="224">
        <v>1</v>
      </c>
      <c r="T133" s="52" t="str">
        <f t="shared" si="114"/>
        <v>4311101191</v>
      </c>
      <c r="U133" s="137" t="str">
        <f t="shared" si="115"/>
        <v>43111011911</v>
      </c>
      <c r="V133" s="129">
        <v>1</v>
      </c>
      <c r="W133" s="130" t="str">
        <f t="shared" ca="1" si="116"/>
        <v>2020-01-08</v>
      </c>
      <c r="X133" s="138" t="str">
        <f t="shared" si="117"/>
        <v>2020-02-01</v>
      </c>
      <c r="Y133" s="139">
        <v>20000</v>
      </c>
      <c r="Z133" s="139">
        <f t="shared" si="122"/>
        <v>3333.3333333333321</v>
      </c>
      <c r="AA133" s="129">
        <v>0</v>
      </c>
      <c r="AB133" s="140" t="s">
        <v>89</v>
      </c>
      <c r="AC133" s="139">
        <f t="shared" si="77"/>
        <v>20000</v>
      </c>
      <c r="AD133" s="132">
        <v>0</v>
      </c>
      <c r="AE133" s="52">
        <f t="shared" si="112"/>
        <v>531110128</v>
      </c>
      <c r="AF133" s="141">
        <f t="shared" si="118"/>
        <v>16666.666666666668</v>
      </c>
      <c r="AG133" s="220"/>
      <c r="AH133" s="58">
        <f t="shared" si="100"/>
        <v>16666.666666666668</v>
      </c>
      <c r="AI133" s="60">
        <f t="shared" si="123"/>
        <v>20000</v>
      </c>
      <c r="AJ133" s="49" t="str">
        <f t="shared" si="119"/>
        <v>2020-01-31</v>
      </c>
      <c r="AK133" s="143" t="str">
        <f t="shared" si="101"/>
        <v>888531110128</v>
      </c>
      <c r="AL133" s="132" t="str">
        <f t="shared" si="102"/>
        <v>11100000381</v>
      </c>
      <c r="AM133" s="144"/>
      <c r="AN133" s="144"/>
      <c r="AO133" s="132" t="s">
        <v>89</v>
      </c>
      <c r="AP133" s="145" t="s">
        <v>89</v>
      </c>
      <c r="AQ133" s="132"/>
      <c r="AR133" s="132"/>
      <c r="AS133" s="146" t="str">
        <f t="shared" si="88"/>
        <v>888531110128</v>
      </c>
      <c r="AT133" s="143" t="str">
        <f t="shared" si="103"/>
        <v>5531110119</v>
      </c>
      <c r="AU133" s="137" t="str">
        <f t="shared" si="104"/>
        <v>9931110119</v>
      </c>
      <c r="AV133" s="137">
        <f t="shared" si="105"/>
        <v>1</v>
      </c>
      <c r="AW133" s="137" t="str">
        <f t="shared" si="106"/>
        <v>7731110119</v>
      </c>
      <c r="AX133" s="147" t="str">
        <f t="shared" si="107"/>
        <v>77531110128</v>
      </c>
      <c r="AY133" s="137">
        <v>0</v>
      </c>
      <c r="AZ133" s="137">
        <v>0</v>
      </c>
      <c r="BA133" s="43" t="str">
        <f t="shared" si="120"/>
        <v>2020-01-01</v>
      </c>
      <c r="BB133" s="130" t="str">
        <f t="shared" si="121"/>
        <v>2020-01-31</v>
      </c>
      <c r="BC133" s="148" t="s">
        <v>90</v>
      </c>
      <c r="BD133" s="131" t="str">
        <f t="shared" si="89"/>
        <v>a31110119</v>
      </c>
      <c r="BE133" s="143"/>
      <c r="BF133" s="143"/>
      <c r="BG133" s="140"/>
      <c r="BH133" s="149"/>
      <c r="BI133" s="149"/>
      <c r="BJ133" s="149"/>
      <c r="BK133" s="149"/>
      <c r="BL133" s="149"/>
      <c r="BM133" s="149"/>
      <c r="BN133" s="149"/>
      <c r="BO133" s="348"/>
      <c r="BP133" s="361">
        <v>7</v>
      </c>
      <c r="BQ133" s="150"/>
      <c r="BR133" s="150">
        <f>SUM(AF127:AF132)*0.02</f>
        <v>3166.666666666667</v>
      </c>
      <c r="BS133" s="150">
        <f>BR133</f>
        <v>3166.666666666667</v>
      </c>
      <c r="BU133" s="357" t="str">
        <f t="shared" ca="1" si="110"/>
        <v>insert into x_t_invoice (TMP_ID,ID,DT, CLIENT_ID,EXTERNAL_ID,CONTRACT_ID,TOTAL_SUM,CURRENCY,DISCOUNT_TYPE,COMMISSION_TYPE,TYPE,LOYAL_CLIENTS,NDS,NDS_PCT,PERSON_ID) values (s_x_t_invoice.NEXTVAL, 31110119, date'2020-01-01',21110000038,'Б-31110119-1',1110000038,20000,'RUR',1,1,'y_invoice',0,1,20, 77531110128);insert into x_t_person (TMP_ID,ID) values (s_x_t_person.NEXTVAL, 77531110128);insert into x_t_act_internal(TMP_ID,ID,DT,CLIENT_ID,INVOICE_ID,HIDDEN,AMOUNT,EXTERNAL_ID,PAYMENT_TERM_DT,IS_LOYAL,TYPE) values (s_x_t_act_internal.NEXTVAL, 4311101191,date'2020-01-08',21110000038, 31110119    ,1,  20000  ,'43111011911',date'2020-02-01', 0,'generic');insert into x_t_act_trans(TMP_ID, ACT_ID, CONSUME_ID, AMOUNT, AMOUNT_NDS, AMOUNT_NSP, NETTING, COMMISSION_TYPE) values (s_x_t_act_trans.NEXTVAL, 4311101191,  5531110119, 20000, 3333.33333333333,  0,null, 1);insert into x_t_consume (TMP_ID, ID, PARENT_ORDER_ID) values (s_x_t_consume.NEXTVAL, 5531110119,  9931110119);insert into x_t_order(TMP_ID, ID, SERVICE_ID, SERVICE_ORDER_ID, CLIENT_ID) values (s_x_t_order.NEXTVAL, 9931110119,  1,  7731110119,  531110128 );insert into x_mv_oebs_receipts_2(TMP_ID, INVOICE_EID, SUM, DT, DOC_DATE, COMISS_DATE, PAYMENT_NUMBER, SOURCE_TYPE) values (s_x_mv_oebs_receipts_2.NEXTVAL, 'Б-31110119-1', 20000, date'2020-01-31',date'2020-01-31', null, '888531110128' ,'PAYCASH');insert into x_yt_ar_direct_domain_stats (ID,IS_GRAY,DOMAIN,IS_BLACKLIST,SERVICE_ID,COST,BILLING_EXPORT_ID,FROM_DT,TILL_DT,SERVICE_ORDER_ID) values(s_x_yt_ar_direct_domain_stats.NEXTVAL, 0, 'a31110119', 0,1,3330000000,7731110119,  date'2020-01-01',to_date('2020-01-31'||' '||'23:59:59','YYYY-MM-DD HH24:MI:SS'),7731110119);</v>
      </c>
    </row>
    <row r="134" spans="1:73" s="177" customFormat="1" ht="15" thickBot="1" x14ac:dyDescent="0.4">
      <c r="A134" s="152">
        <v>38</v>
      </c>
      <c r="B134" s="153"/>
      <c r="C134" s="154" t="str">
        <f t="shared" si="93"/>
        <v>1110000038</v>
      </c>
      <c r="D134" s="154" t="str">
        <f t="shared" si="94"/>
        <v>1110000038/20</v>
      </c>
      <c r="E134" s="155" t="str">
        <f t="shared" si="111"/>
        <v>2020-01-01</v>
      </c>
      <c r="F134" s="155" t="str">
        <f t="shared" si="95"/>
        <v>2021-01-01</v>
      </c>
      <c r="G134" s="156" t="str">
        <f t="shared" si="96"/>
        <v>21110000038</v>
      </c>
      <c r="H134" s="157">
        <f t="shared" si="97"/>
        <v>1</v>
      </c>
      <c r="I134" s="158">
        <v>3</v>
      </c>
      <c r="J134" s="159">
        <f t="shared" si="79"/>
        <v>31110120</v>
      </c>
      <c r="K134" s="154" t="str">
        <f t="shared" si="98"/>
        <v>Б-31110120-1</v>
      </c>
      <c r="L134" s="77" t="str">
        <f t="shared" si="99"/>
        <v>2020-01-01</v>
      </c>
      <c r="M134" s="154" t="s">
        <v>87</v>
      </c>
      <c r="N134" s="160">
        <f t="shared" ref="N134:N148" si="124">Y134</f>
        <v>30000</v>
      </c>
      <c r="O134" s="154" t="s">
        <v>88</v>
      </c>
      <c r="P134" s="158">
        <v>1</v>
      </c>
      <c r="Q134" s="154">
        <v>20</v>
      </c>
      <c r="R134" s="159">
        <v>37</v>
      </c>
      <c r="S134" s="159">
        <v>37</v>
      </c>
      <c r="T134" s="81" t="str">
        <f t="shared" si="114"/>
        <v>4311101201</v>
      </c>
      <c r="U134" s="171" t="str">
        <f t="shared" si="115"/>
        <v>43111012011</v>
      </c>
      <c r="V134" s="154">
        <v>1</v>
      </c>
      <c r="W134" s="155" t="str">
        <f t="shared" ca="1" si="116"/>
        <v>2020-01-05</v>
      </c>
      <c r="X134" s="225" t="str">
        <f t="shared" si="117"/>
        <v>2020-02-01</v>
      </c>
      <c r="Y134" s="226">
        <v>30000</v>
      </c>
      <c r="Z134" s="226">
        <f t="shared" si="122"/>
        <v>5000</v>
      </c>
      <c r="AA134" s="154">
        <v>0</v>
      </c>
      <c r="AB134" s="163" t="s">
        <v>89</v>
      </c>
      <c r="AC134" s="226">
        <f t="shared" ref="AC134:AC138" si="125">N134</f>
        <v>30000</v>
      </c>
      <c r="AD134" s="157">
        <v>0</v>
      </c>
      <c r="AE134" s="81">
        <f t="shared" si="112"/>
        <v>531110129</v>
      </c>
      <c r="AF134" s="165">
        <f t="shared" si="118"/>
        <v>25000</v>
      </c>
      <c r="AG134" s="227"/>
      <c r="AH134" s="91">
        <f t="shared" si="100"/>
        <v>25000</v>
      </c>
      <c r="AI134" s="93">
        <f t="shared" si="123"/>
        <v>30000</v>
      </c>
      <c r="AJ134" s="83" t="str">
        <f t="shared" si="119"/>
        <v>2020-01-31</v>
      </c>
      <c r="AK134" s="167" t="str">
        <f t="shared" si="101"/>
        <v>888531110129</v>
      </c>
      <c r="AL134" s="157" t="str">
        <f t="shared" si="102"/>
        <v>11100000381</v>
      </c>
      <c r="AM134" s="168"/>
      <c r="AN134" s="168"/>
      <c r="AO134" s="157" t="s">
        <v>89</v>
      </c>
      <c r="AP134" s="169" t="s">
        <v>89</v>
      </c>
      <c r="AQ134" s="157"/>
      <c r="AR134" s="157"/>
      <c r="AS134" s="170" t="str">
        <f t="shared" si="88"/>
        <v>888531110129</v>
      </c>
      <c r="AT134" s="167" t="str">
        <f t="shared" si="103"/>
        <v>5531110120</v>
      </c>
      <c r="AU134" s="171" t="str">
        <f t="shared" si="104"/>
        <v>9931110120</v>
      </c>
      <c r="AV134" s="171">
        <f t="shared" si="105"/>
        <v>37</v>
      </c>
      <c r="AW134" s="171" t="str">
        <f t="shared" si="106"/>
        <v>7731110120</v>
      </c>
      <c r="AX134" s="172" t="str">
        <f t="shared" si="107"/>
        <v>77531110129</v>
      </c>
      <c r="AY134" s="171">
        <v>0</v>
      </c>
      <c r="AZ134" s="171">
        <v>0</v>
      </c>
      <c r="BA134" s="77" t="str">
        <f t="shared" si="120"/>
        <v>2020-01-01</v>
      </c>
      <c r="BB134" s="155" t="str">
        <f t="shared" si="121"/>
        <v>2020-01-31</v>
      </c>
      <c r="BC134" s="173" t="s">
        <v>90</v>
      </c>
      <c r="BD134" s="156" t="str">
        <f t="shared" si="89"/>
        <v>a31110120</v>
      </c>
      <c r="BE134" s="167"/>
      <c r="BF134" s="167"/>
      <c r="BG134" s="163"/>
      <c r="BH134" s="174"/>
      <c r="BI134" s="174"/>
      <c r="BJ134" s="174"/>
      <c r="BK134" s="174"/>
      <c r="BL134" s="174"/>
      <c r="BM134" s="174"/>
      <c r="BN134" s="174"/>
      <c r="BO134" s="352"/>
      <c r="BP134" s="228">
        <v>37</v>
      </c>
      <c r="BQ134" s="160"/>
      <c r="BR134" s="175">
        <f>AF134*0.02</f>
        <v>500</v>
      </c>
      <c r="BS134" s="175">
        <f>BR134</f>
        <v>500</v>
      </c>
      <c r="BU134" s="357" t="str">
        <f t="shared" ca="1" si="110"/>
        <v>insert into x_t_invoice (TMP_ID,ID,DT, CLIENT_ID,EXTERNAL_ID,CONTRACT_ID,TOTAL_SUM,CURRENCY,DISCOUNT_TYPE,COMMISSION_TYPE,TYPE,LOYAL_CLIENTS,NDS,NDS_PCT,PERSON_ID) values (s_x_t_invoice.NEXTVAL, 31110120, date'2020-01-01',21110000038,'Б-31110120-1',1110000038,30000,'RUR',37,37,'y_invoice',0,1,20, 77531110129);insert into x_t_person (TMP_ID,ID) values (s_x_t_person.NEXTVAL, 77531110129);insert into x_t_act_internal(TMP_ID,ID,DT,CLIENT_ID,INVOICE_ID,HIDDEN,AMOUNT,EXTERNAL_ID,PAYMENT_TERM_DT,IS_LOYAL,TYPE) values (s_x_t_act_internal.NEXTVAL, 4311101201,date'2020-01-05',21110000038, 31110120    ,1,  30000  ,'43111012011',date'2020-02-01', 0,'generic');insert into x_t_act_trans(TMP_ID, ACT_ID, CONSUME_ID, AMOUNT, AMOUNT_NDS, AMOUNT_NSP, NETTING, COMMISSION_TYPE) values (s_x_t_act_trans.NEXTVAL, 4311101201,  5531110120, 30000, 5000,  0,null, 37);insert into x_t_consume (TMP_ID, ID, PARENT_ORDER_ID) values (s_x_t_consume.NEXTVAL, 5531110120,  9931110120);insert into x_t_order(TMP_ID, ID, SERVICE_ID, SERVICE_ORDER_ID, CLIENT_ID) values (s_x_t_order.NEXTVAL, 9931110120,  37,  7731110120,  531110129 );insert into x_mv_oebs_receipts_2(TMP_ID, INVOICE_EID, SUM, DT, DOC_DATE, COMISS_DATE, PAYMENT_NUMBER, SOURCE_TYPE) values (s_x_mv_oebs_receipts_2.NEXTVAL, 'Б-31110120-1', 30000, date'2020-01-31',date'2020-01-31', null, '888531110129' ,'PAYCASH');insert into x_yt_ar_direct_domain_stats (ID,IS_GRAY,DOMAIN,IS_BLACKLIST,SERVICE_ID,COST,BILLING_EXPORT_ID,FROM_DT,TILL_DT,SERVICE_ORDER_ID) values(s_x_yt_ar_direct_domain_stats.NEXTVAL, 0, 'a31110120', 0,37,3330000000,7731110120,  date'2020-01-01',to_date('2020-01-31'||' '||'23:59:59','YYYY-MM-DD HH24:MI:SS'),7731110120);</v>
      </c>
    </row>
    <row r="135" spans="1:73" s="151" customFormat="1" x14ac:dyDescent="0.35">
      <c r="A135" s="127">
        <v>39</v>
      </c>
      <c r="B135" s="128"/>
      <c r="C135" s="129" t="str">
        <f t="shared" si="93"/>
        <v>1110000039</v>
      </c>
      <c r="D135" s="129" t="str">
        <f t="shared" si="94"/>
        <v>1110000039/20</v>
      </c>
      <c r="E135" s="130" t="str">
        <f t="shared" si="111"/>
        <v>2020-01-01</v>
      </c>
      <c r="F135" s="130" t="str">
        <f t="shared" si="95"/>
        <v>2021-01-01</v>
      </c>
      <c r="G135" s="131" t="str">
        <f t="shared" si="96"/>
        <v>21110000039</v>
      </c>
      <c r="H135" s="132">
        <f t="shared" si="97"/>
        <v>1</v>
      </c>
      <c r="I135" s="133">
        <v>3</v>
      </c>
      <c r="J135" s="134">
        <f t="shared" si="79"/>
        <v>31110121</v>
      </c>
      <c r="K135" s="129" t="str">
        <f t="shared" si="98"/>
        <v>Б-31110121-1</v>
      </c>
      <c r="L135" s="130" t="str">
        <f t="shared" si="99"/>
        <v>2020-01-01</v>
      </c>
      <c r="M135" s="129" t="s">
        <v>87</v>
      </c>
      <c r="N135" s="135">
        <f t="shared" si="124"/>
        <v>60000</v>
      </c>
      <c r="O135" s="129" t="s">
        <v>88</v>
      </c>
      <c r="P135" s="133">
        <v>1</v>
      </c>
      <c r="Q135" s="129">
        <v>20</v>
      </c>
      <c r="R135" s="219">
        <f>S135</f>
        <v>7</v>
      </c>
      <c r="S135" s="219">
        <v>7</v>
      </c>
      <c r="T135" s="52" t="str">
        <f t="shared" si="114"/>
        <v>4311101211</v>
      </c>
      <c r="U135" s="137" t="str">
        <f t="shared" si="115"/>
        <v>43111012111</v>
      </c>
      <c r="V135" s="129">
        <v>1</v>
      </c>
      <c r="W135" s="130" t="str">
        <f t="shared" ca="1" si="116"/>
        <v>2020-01-06</v>
      </c>
      <c r="X135" s="129"/>
      <c r="Y135" s="139">
        <v>60000</v>
      </c>
      <c r="Z135" s="139">
        <f t="shared" si="122"/>
        <v>10000</v>
      </c>
      <c r="AA135" s="129">
        <v>0</v>
      </c>
      <c r="AB135" s="140" t="s">
        <v>89</v>
      </c>
      <c r="AC135" s="139">
        <f t="shared" si="125"/>
        <v>60000</v>
      </c>
      <c r="AD135" s="132">
        <v>0</v>
      </c>
      <c r="AE135" s="52">
        <f t="shared" si="112"/>
        <v>531110130</v>
      </c>
      <c r="AF135" s="141">
        <f t="shared" si="118"/>
        <v>50000</v>
      </c>
      <c r="AG135" s="142"/>
      <c r="AH135" s="58">
        <f t="shared" si="100"/>
        <v>50000</v>
      </c>
      <c r="AI135" s="60">
        <f t="shared" si="123"/>
        <v>60000</v>
      </c>
      <c r="AJ135" s="112" t="str">
        <f t="shared" ref="AJ135:AJ141" si="126">TEXT(DATE(YEAR($F$2),MONTH($F$2)+2,0),"ГГГГ-ММ-ДД")</f>
        <v>2020-02-29</v>
      </c>
      <c r="AK135" s="143" t="str">
        <f t="shared" si="101"/>
        <v>888531110130</v>
      </c>
      <c r="AL135" s="132" t="str">
        <f t="shared" si="102"/>
        <v>11100000391</v>
      </c>
      <c r="AM135" s="144"/>
      <c r="AN135" s="144"/>
      <c r="AO135" s="132" t="s">
        <v>89</v>
      </c>
      <c r="AP135" s="145" t="s">
        <v>89</v>
      </c>
      <c r="AQ135" s="132"/>
      <c r="AR135" s="132"/>
      <c r="AS135" s="146" t="str">
        <f t="shared" si="88"/>
        <v>888531110130</v>
      </c>
      <c r="AT135" s="143" t="str">
        <f t="shared" si="103"/>
        <v>5531110121</v>
      </c>
      <c r="AU135" s="137" t="str">
        <f t="shared" si="104"/>
        <v>9931110121</v>
      </c>
      <c r="AV135" s="137">
        <f t="shared" si="105"/>
        <v>7</v>
      </c>
      <c r="AW135" s="137" t="str">
        <f t="shared" si="106"/>
        <v>7731110121</v>
      </c>
      <c r="AX135" s="147" t="str">
        <f t="shared" si="107"/>
        <v>77531110130</v>
      </c>
      <c r="AY135" s="137">
        <v>0</v>
      </c>
      <c r="AZ135" s="137">
        <v>0</v>
      </c>
      <c r="BA135" s="130" t="str">
        <f t="shared" si="120"/>
        <v>2020-01-01</v>
      </c>
      <c r="BB135" s="130" t="str">
        <f t="shared" si="121"/>
        <v>2020-01-31</v>
      </c>
      <c r="BC135" s="148" t="s">
        <v>90</v>
      </c>
      <c r="BD135" s="131" t="str">
        <f t="shared" si="89"/>
        <v>a31110121</v>
      </c>
      <c r="BE135" s="143"/>
      <c r="BF135" s="143"/>
      <c r="BG135" s="140"/>
      <c r="BH135" s="149"/>
      <c r="BI135" s="149"/>
      <c r="BJ135" s="149"/>
      <c r="BK135" s="149"/>
      <c r="BL135" s="149"/>
      <c r="BM135" s="149"/>
      <c r="BN135" s="149"/>
      <c r="BO135" s="347" t="s">
        <v>160</v>
      </c>
      <c r="BP135" s="229">
        <v>7</v>
      </c>
      <c r="BQ135" s="230">
        <f>SUM(AF135:AF139)</f>
        <v>162500</v>
      </c>
      <c r="BR135" s="150">
        <f>BQ135*0.06</f>
        <v>9750</v>
      </c>
      <c r="BS135" s="231" t="s">
        <v>152</v>
      </c>
      <c r="BU135" s="357" t="str">
        <f t="shared" ca="1" si="110"/>
        <v>insert into x_t_contract2(TMP_ID,ID,EXTERNAL_ID,CLIENT_ID) values(s_x_t_contract2.NEXTVAL, 1110000039, '1110000039/20',21110000039);insert into x_t_contract_collateral(TMP_ID,ID,CONTRACT2_ID,DT,IS_SIGNED) values(s_x_t_contract_collateral.NEXTVAL, 11100000391, 1110000039, date'2020-01-01', date'2020-01-01');insert into x_mv_contract_signed_attr (TMP_ID,CONTRACT_ID,COLLATERAL_ID,CODE,VALUE_DT) values (s_x_mv_contract_signed_attr.NEXTVAL, 1110000039, 11100000391,'FINISH_DT' ,date'2021-01-01');insert into x_mv_contract_signed_attr_hist(TMP_ID,VALUE_NUM,UPDATE_DT,CONTRACT2_ID,CODE,CL_DT,STAMP,DT) values(s_x_mv_contract_signed_attr_hist.NEXTVAL, 1, date'2020-01-01', 1110000039,'FIRM',date'2020-01-01',888531110130,date'2020-01-01');insert into x_mv_contract_signed_attr_hist(TMP_ID,VALUE_NUM,UPDATE_DT,CONTRACT2_ID,CODE,CL_DT,STAMP,DT) values(s_x_mv_contract_signed_attr_hist.NEXTVAL, 1, date'2020-01-01', 1110000039,'WHOLESALE_AGENT_PREMIUM_AWARDS_SCALE_TYPE',date'2020-01-01',888531110130,date'2020-01-01');insert into x_mv_contract_signed_attr_hist(TMP_ID,VALUE_NUM,UPDATE_DT,CONTRACT2_ID,CODE,CL_DT,STAMP,DT) values(s_x_mv_contract_signed_attr_hist.NEXTVAL, 3, date'2020-01-01', 1110000039,'PAYMENT_TYPE',date'2020-01-01',888531110130,date'2020-01-01');insert into x_t_invoice (TMP_ID,ID,DT, CLIENT_ID,EXTERNAL_ID,CONTRACT_ID,TOTAL_SUM,CURRENCY,DISCOUNT_TYPE,COMMISSION_TYPE,TYPE,LOYAL_CLIENTS,NDS,NDS_PCT,PERSON_ID) values (s_x_t_invoice.NEXTVAL, 31110121, date'2020-01-01',21110000039,'Б-31110121-1',1110000039,60000,'RUR',7,7,'y_invoice',0,1,20, 77531110130);insert into x_t_person (TMP_ID,ID) values (s_x_t_person.NEXTVAL, 77531110130);insert into x_t_act_internal(TMP_ID,ID,DT,CLIENT_ID,INVOICE_ID,HIDDEN,AMOUNT,EXTERNAL_ID,PAYMENT_TERM_DT,IS_LOYAL,TYPE) values (s_x_t_act_internal.NEXTVAL, 4311101211,date'2020-01-06',21110000039, 31110121    ,1,  60000  ,'43111012111',null, 0,'generic');insert into x_t_act_trans(TMP_ID, ACT_ID, CONSUME_ID, AMOUNT, AMOUNT_NDS, AMOUNT_NSP, NETTING, COMMISSION_TYPE) values (s_x_t_act_trans.NEXTVAL, 4311101211,  5531110121, 60000, 10000,  0,null, 7);insert into x_t_consume (TMP_ID, ID, PARENT_ORDER_ID) values (s_x_t_consume.NEXTVAL, 5531110121,  9931110121);insert into x_t_order(TMP_ID, ID, SERVICE_ID, SERVICE_ORDER_ID, CLIENT_ID) values (s_x_t_order.NEXTVAL, 9931110121,  7,  7731110121,  531110130 );insert into x_mv_oebs_receipts_2(TMP_ID, INVOICE_EID, SUM, DT, DOC_DATE, COMISS_DATE, PAYMENT_NUMBER, SOURCE_TYPE) values (s_x_mv_oebs_receipts_2.NEXTVAL, 'Б-31110121-1', 60000, date'2020-02-29',date'2020-02-29', null, '888531110130' ,'PAYCASH');insert into x_yt_ar_direct_domain_stats (ID,IS_GRAY,DOMAIN,IS_BLACKLIST,SERVICE_ID,COST,BILLING_EXPORT_ID,FROM_DT,TILL_DT,SERVICE_ORDER_ID) values(s_x_yt_ar_direct_domain_stats.NEXTVAL, 0, 'a31110121', 0,7,3330000000,7731110121,  date'2020-01-01',to_date('2020-01-31'||' '||'23:59:59','YYYY-MM-DD HH24:MI:SS'),7731110121);</v>
      </c>
    </row>
    <row r="136" spans="1:73" s="151" customFormat="1" ht="15" thickBot="1" x14ac:dyDescent="0.4">
      <c r="A136" s="127">
        <v>39</v>
      </c>
      <c r="B136" s="128"/>
      <c r="C136" s="129" t="str">
        <f t="shared" si="93"/>
        <v>1110000039</v>
      </c>
      <c r="D136" s="129" t="str">
        <f t="shared" si="94"/>
        <v>1110000039/20</v>
      </c>
      <c r="E136" s="130" t="str">
        <f t="shared" si="111"/>
        <v>2020-01-01</v>
      </c>
      <c r="F136" s="130" t="str">
        <f t="shared" si="95"/>
        <v>2021-01-01</v>
      </c>
      <c r="G136" s="131" t="str">
        <f t="shared" si="96"/>
        <v>21110000039</v>
      </c>
      <c r="H136" s="132">
        <f t="shared" si="97"/>
        <v>1</v>
      </c>
      <c r="I136" s="133">
        <v>3</v>
      </c>
      <c r="J136" s="134">
        <f t="shared" si="79"/>
        <v>31110122</v>
      </c>
      <c r="K136" s="129" t="str">
        <f t="shared" si="98"/>
        <v>Б-31110122-1</v>
      </c>
      <c r="L136" s="130" t="str">
        <f t="shared" si="99"/>
        <v>2020-01-01</v>
      </c>
      <c r="M136" s="129" t="s">
        <v>87</v>
      </c>
      <c r="N136" s="135">
        <f t="shared" si="124"/>
        <v>60000</v>
      </c>
      <c r="O136" s="129" t="s">
        <v>88</v>
      </c>
      <c r="P136" s="133">
        <v>1</v>
      </c>
      <c r="Q136" s="129">
        <v>20</v>
      </c>
      <c r="R136" s="219">
        <f>S136</f>
        <v>7</v>
      </c>
      <c r="S136" s="219">
        <v>7</v>
      </c>
      <c r="T136" s="52" t="str">
        <f t="shared" si="114"/>
        <v>4311101221</v>
      </c>
      <c r="U136" s="137" t="str">
        <f t="shared" si="115"/>
        <v>43111012211</v>
      </c>
      <c r="V136" s="129">
        <v>1</v>
      </c>
      <c r="W136" s="130" t="str">
        <f t="shared" ca="1" si="116"/>
        <v>2020-01-02</v>
      </c>
      <c r="X136" s="129"/>
      <c r="Y136" s="139">
        <v>60000</v>
      </c>
      <c r="Z136" s="139">
        <f t="shared" si="122"/>
        <v>10000</v>
      </c>
      <c r="AA136" s="129">
        <v>0</v>
      </c>
      <c r="AB136" s="140" t="s">
        <v>89</v>
      </c>
      <c r="AC136" s="139">
        <f t="shared" si="125"/>
        <v>60000</v>
      </c>
      <c r="AD136" s="132">
        <v>0</v>
      </c>
      <c r="AE136" s="52">
        <f t="shared" si="112"/>
        <v>531110131</v>
      </c>
      <c r="AF136" s="141">
        <f t="shared" si="118"/>
        <v>50000</v>
      </c>
      <c r="AG136" s="142"/>
      <c r="AH136" s="58">
        <f t="shared" si="100"/>
        <v>50000</v>
      </c>
      <c r="AI136" s="60">
        <f t="shared" si="123"/>
        <v>60000</v>
      </c>
      <c r="AJ136" s="112" t="str">
        <f t="shared" si="126"/>
        <v>2020-02-29</v>
      </c>
      <c r="AK136" s="143" t="str">
        <f t="shared" si="101"/>
        <v>888531110131</v>
      </c>
      <c r="AL136" s="132" t="str">
        <f t="shared" si="102"/>
        <v>11100000391</v>
      </c>
      <c r="AM136" s="144"/>
      <c r="AN136" s="144"/>
      <c r="AO136" s="132" t="s">
        <v>89</v>
      </c>
      <c r="AP136" s="145" t="s">
        <v>89</v>
      </c>
      <c r="AQ136" s="132"/>
      <c r="AR136" s="132"/>
      <c r="AS136" s="146" t="str">
        <f t="shared" si="88"/>
        <v>888531110131</v>
      </c>
      <c r="AT136" s="143" t="str">
        <f t="shared" si="103"/>
        <v>5531110122</v>
      </c>
      <c r="AU136" s="137" t="str">
        <f t="shared" si="104"/>
        <v>9931110122</v>
      </c>
      <c r="AV136" s="137">
        <f t="shared" si="105"/>
        <v>7</v>
      </c>
      <c r="AW136" s="137" t="str">
        <f t="shared" si="106"/>
        <v>7731110122</v>
      </c>
      <c r="AX136" s="147" t="str">
        <f t="shared" si="107"/>
        <v>77531110131</v>
      </c>
      <c r="AY136" s="137">
        <v>0</v>
      </c>
      <c r="AZ136" s="137">
        <v>0</v>
      </c>
      <c r="BA136" s="130" t="str">
        <f t="shared" si="120"/>
        <v>2020-01-01</v>
      </c>
      <c r="BB136" s="130" t="str">
        <f t="shared" si="121"/>
        <v>2020-01-31</v>
      </c>
      <c r="BC136" s="148" t="s">
        <v>90</v>
      </c>
      <c r="BD136" s="131" t="str">
        <f t="shared" si="89"/>
        <v>a31110122</v>
      </c>
      <c r="BE136" s="143"/>
      <c r="BF136" s="143"/>
      <c r="BG136" s="140"/>
      <c r="BH136" s="174"/>
      <c r="BI136" s="174"/>
      <c r="BJ136" s="174"/>
      <c r="BK136" s="174"/>
      <c r="BL136" s="149"/>
      <c r="BM136" s="149"/>
      <c r="BN136" s="149"/>
      <c r="BO136" s="348"/>
      <c r="BP136" s="229">
        <v>1</v>
      </c>
      <c r="BQ136" s="230">
        <f>AF140</f>
        <v>12500</v>
      </c>
      <c r="BR136" s="230">
        <f>BQ136*0.13</f>
        <v>1625</v>
      </c>
      <c r="BS136" s="231" t="s">
        <v>152</v>
      </c>
      <c r="BU136" s="357" t="str">
        <f t="shared" ca="1" si="110"/>
        <v>insert into x_t_invoice (TMP_ID,ID,DT, CLIENT_ID,EXTERNAL_ID,CONTRACT_ID,TOTAL_SUM,CURRENCY,DISCOUNT_TYPE,COMMISSION_TYPE,TYPE,LOYAL_CLIENTS,NDS,NDS_PCT,PERSON_ID) values (s_x_t_invoice.NEXTVAL, 31110122, date'2020-01-01',21110000039,'Б-31110122-1',1110000039,60000,'RUR',7,7,'y_invoice',0,1,20, 77531110131);insert into x_t_person (TMP_ID,ID) values (s_x_t_person.NEXTVAL, 77531110131);insert into x_t_act_internal(TMP_ID,ID,DT,CLIENT_ID,INVOICE_ID,HIDDEN,AMOUNT,EXTERNAL_ID,PAYMENT_TERM_DT,IS_LOYAL,TYPE) values (s_x_t_act_internal.NEXTVAL, 4311101221,date'2020-01-02',21110000039, 31110122    ,1,  60000  ,'43111012211',null, 0,'generic');insert into x_t_act_trans(TMP_ID, ACT_ID, CONSUME_ID, AMOUNT, AMOUNT_NDS, AMOUNT_NSP, NETTING, COMMISSION_TYPE) values (s_x_t_act_trans.NEXTVAL, 4311101221,  5531110122, 60000, 10000,  0,null, 7);insert into x_t_consume (TMP_ID, ID, PARENT_ORDER_ID) values (s_x_t_consume.NEXTVAL, 5531110122,  9931110122);insert into x_t_order(TMP_ID, ID, SERVICE_ID, SERVICE_ORDER_ID, CLIENT_ID) values (s_x_t_order.NEXTVAL, 9931110122,  7,  7731110122,  531110131 );insert into x_mv_oebs_receipts_2(TMP_ID, INVOICE_EID, SUM, DT, DOC_DATE, COMISS_DATE, PAYMENT_NUMBER, SOURCE_TYPE) values (s_x_mv_oebs_receipts_2.NEXTVAL, 'Б-31110122-1', 60000, date'2020-02-29',date'2020-02-29', null, '888531110131' ,'PAYCASH');insert into x_yt_ar_direct_domain_stats (ID,IS_GRAY,DOMAIN,IS_BLACKLIST,SERVICE_ID,COST,BILLING_EXPORT_ID,FROM_DT,TILL_DT,SERVICE_ORDER_ID) values(s_x_yt_ar_direct_domain_stats.NEXTVAL, 0, 'a31110122', 0,7,3330000000,7731110122,  date'2020-01-01',to_date('2020-01-31'||' '||'23:59:59','YYYY-MM-DD HH24:MI:SS'),7731110122);</v>
      </c>
    </row>
    <row r="137" spans="1:73" s="151" customFormat="1" x14ac:dyDescent="0.35">
      <c r="A137" s="127">
        <v>39</v>
      </c>
      <c r="B137" s="128"/>
      <c r="C137" s="129" t="str">
        <f t="shared" si="93"/>
        <v>1110000039</v>
      </c>
      <c r="D137" s="129" t="str">
        <f t="shared" si="94"/>
        <v>1110000039/20</v>
      </c>
      <c r="E137" s="130" t="str">
        <f t="shared" si="111"/>
        <v>2020-01-01</v>
      </c>
      <c r="F137" s="130" t="str">
        <f t="shared" si="95"/>
        <v>2021-01-01</v>
      </c>
      <c r="G137" s="131" t="str">
        <f t="shared" si="96"/>
        <v>21110000039</v>
      </c>
      <c r="H137" s="132">
        <f t="shared" si="97"/>
        <v>1</v>
      </c>
      <c r="I137" s="133">
        <v>3</v>
      </c>
      <c r="J137" s="134">
        <f t="shared" si="79"/>
        <v>31110123</v>
      </c>
      <c r="K137" s="129" t="str">
        <f t="shared" si="98"/>
        <v>Б-31110123-1</v>
      </c>
      <c r="L137" s="130" t="str">
        <f t="shared" si="99"/>
        <v>2020-01-01</v>
      </c>
      <c r="M137" s="129" t="s">
        <v>87</v>
      </c>
      <c r="N137" s="135">
        <f t="shared" si="124"/>
        <v>30000</v>
      </c>
      <c r="O137" s="129" t="s">
        <v>88</v>
      </c>
      <c r="P137" s="133">
        <v>1</v>
      </c>
      <c r="Q137" s="129">
        <v>20</v>
      </c>
      <c r="R137" s="219">
        <f>S137</f>
        <v>7</v>
      </c>
      <c r="S137" s="219">
        <v>7</v>
      </c>
      <c r="T137" s="52" t="str">
        <f t="shared" si="114"/>
        <v>4311101231</v>
      </c>
      <c r="U137" s="137" t="str">
        <f t="shared" si="115"/>
        <v>43111012311</v>
      </c>
      <c r="V137" s="129">
        <v>1</v>
      </c>
      <c r="W137" s="130" t="str">
        <f t="shared" ca="1" si="116"/>
        <v>2020-01-07</v>
      </c>
      <c r="X137" s="129"/>
      <c r="Y137" s="139">
        <v>30000</v>
      </c>
      <c r="Z137" s="139">
        <f t="shared" si="122"/>
        <v>5000</v>
      </c>
      <c r="AA137" s="129">
        <v>0</v>
      </c>
      <c r="AB137" s="140" t="s">
        <v>89</v>
      </c>
      <c r="AC137" s="139">
        <f t="shared" si="125"/>
        <v>30000</v>
      </c>
      <c r="AD137" s="132">
        <v>0</v>
      </c>
      <c r="AE137" s="52">
        <f t="shared" si="112"/>
        <v>531110132</v>
      </c>
      <c r="AF137" s="141">
        <f t="shared" si="118"/>
        <v>25000</v>
      </c>
      <c r="AG137" s="142"/>
      <c r="AH137" s="58">
        <f t="shared" si="100"/>
        <v>25000</v>
      </c>
      <c r="AI137" s="60">
        <f t="shared" si="123"/>
        <v>30000</v>
      </c>
      <c r="AJ137" s="112" t="str">
        <f t="shared" si="126"/>
        <v>2020-02-29</v>
      </c>
      <c r="AK137" s="143" t="str">
        <f t="shared" si="101"/>
        <v>888531110132</v>
      </c>
      <c r="AL137" s="132" t="str">
        <f t="shared" si="102"/>
        <v>11100000391</v>
      </c>
      <c r="AM137" s="144"/>
      <c r="AN137" s="144"/>
      <c r="AO137" s="132" t="s">
        <v>89</v>
      </c>
      <c r="AP137" s="145" t="s">
        <v>89</v>
      </c>
      <c r="AQ137" s="132"/>
      <c r="AR137" s="132"/>
      <c r="AS137" s="146" t="str">
        <f t="shared" si="88"/>
        <v>888531110132</v>
      </c>
      <c r="AT137" s="143" t="str">
        <f t="shared" si="103"/>
        <v>5531110123</v>
      </c>
      <c r="AU137" s="137" t="str">
        <f t="shared" si="104"/>
        <v>9931110123</v>
      </c>
      <c r="AV137" s="137">
        <f t="shared" si="105"/>
        <v>7</v>
      </c>
      <c r="AW137" s="137" t="str">
        <f t="shared" si="106"/>
        <v>7731110123</v>
      </c>
      <c r="AX137" s="147" t="str">
        <f t="shared" si="107"/>
        <v>77531110132</v>
      </c>
      <c r="AY137" s="137">
        <v>0</v>
      </c>
      <c r="AZ137" s="137">
        <v>0</v>
      </c>
      <c r="BA137" s="130" t="str">
        <f t="shared" si="120"/>
        <v>2020-01-01</v>
      </c>
      <c r="BB137" s="130" t="str">
        <f t="shared" si="121"/>
        <v>2020-01-31</v>
      </c>
      <c r="BC137" s="148" t="s">
        <v>90</v>
      </c>
      <c r="BD137" s="131" t="str">
        <f t="shared" si="89"/>
        <v>a31110123</v>
      </c>
      <c r="BE137" s="143"/>
      <c r="BF137" s="143"/>
      <c r="BG137" s="140"/>
      <c r="BH137" s="149"/>
      <c r="BI137" s="149"/>
      <c r="BJ137" s="149"/>
      <c r="BK137" s="149"/>
      <c r="BL137" s="149"/>
      <c r="BM137" s="149"/>
      <c r="BN137" s="149"/>
      <c r="BO137" s="349"/>
      <c r="BP137" s="229">
        <v>37</v>
      </c>
      <c r="BQ137" s="230">
        <f>AF141</f>
        <v>25000</v>
      </c>
      <c r="BR137" s="230">
        <f>BQ137*0.11</f>
        <v>2750</v>
      </c>
      <c r="BS137" s="231" t="s">
        <v>152</v>
      </c>
      <c r="BU137" s="357" t="str">
        <f t="shared" ca="1" si="110"/>
        <v>insert into x_t_invoice (TMP_ID,ID,DT, CLIENT_ID,EXTERNAL_ID,CONTRACT_ID,TOTAL_SUM,CURRENCY,DISCOUNT_TYPE,COMMISSION_TYPE,TYPE,LOYAL_CLIENTS,NDS,NDS_PCT,PERSON_ID) values (s_x_t_invoice.NEXTVAL, 31110123, date'2020-01-01',21110000039,'Б-31110123-1',1110000039,30000,'RUR',7,7,'y_invoice',0,1,20, 77531110132);insert into x_t_person (TMP_ID,ID) values (s_x_t_person.NEXTVAL, 77531110132);insert into x_t_act_internal(TMP_ID,ID,DT,CLIENT_ID,INVOICE_ID,HIDDEN,AMOUNT,EXTERNAL_ID,PAYMENT_TERM_DT,IS_LOYAL,TYPE) values (s_x_t_act_internal.NEXTVAL, 4311101231,date'2020-01-07',21110000039, 31110123    ,1,  30000  ,'43111012311',null, 0,'generic');insert into x_t_act_trans(TMP_ID, ACT_ID, CONSUME_ID, AMOUNT, AMOUNT_NDS, AMOUNT_NSP, NETTING, COMMISSION_TYPE) values (s_x_t_act_trans.NEXTVAL, 4311101231,  5531110123, 30000, 5000,  0,null, 7);insert into x_t_consume (TMP_ID, ID, PARENT_ORDER_ID) values (s_x_t_consume.NEXTVAL, 5531110123,  9931110123);insert into x_t_order(TMP_ID, ID, SERVICE_ID, SERVICE_ORDER_ID, CLIENT_ID) values (s_x_t_order.NEXTVAL, 9931110123,  7,  7731110123,  531110132 );insert into x_mv_oebs_receipts_2(TMP_ID, INVOICE_EID, SUM, DT, DOC_DATE, COMISS_DATE, PAYMENT_NUMBER, SOURCE_TYPE) values (s_x_mv_oebs_receipts_2.NEXTVAL, 'Б-31110123-1', 30000, date'2020-02-29',date'2020-02-29', null, '888531110132' ,'PAYCASH');insert into x_yt_ar_direct_domain_stats (ID,IS_GRAY,DOMAIN,IS_BLACKLIST,SERVICE_ID,COST,BILLING_EXPORT_ID,FROM_DT,TILL_DT,SERVICE_ORDER_ID) values(s_x_yt_ar_direct_domain_stats.NEXTVAL, 0, 'a31110123', 0,7,3330000000,7731110123,  date'2020-01-01',to_date('2020-01-31'||' '||'23:59:59','YYYY-MM-DD HH24:MI:SS'),7731110123);</v>
      </c>
    </row>
    <row r="138" spans="1:73" s="151" customFormat="1" x14ac:dyDescent="0.35">
      <c r="A138" s="127">
        <v>39</v>
      </c>
      <c r="B138" s="128"/>
      <c r="C138" s="129" t="str">
        <f t="shared" si="93"/>
        <v>1110000039</v>
      </c>
      <c r="D138" s="129" t="str">
        <f t="shared" si="94"/>
        <v>1110000039/20</v>
      </c>
      <c r="E138" s="130" t="str">
        <f t="shared" si="111"/>
        <v>2020-01-01</v>
      </c>
      <c r="F138" s="130" t="str">
        <f t="shared" si="95"/>
        <v>2021-01-01</v>
      </c>
      <c r="G138" s="131" t="str">
        <f t="shared" si="96"/>
        <v>21110000039</v>
      </c>
      <c r="H138" s="132">
        <f t="shared" si="97"/>
        <v>1</v>
      </c>
      <c r="I138" s="133">
        <v>3</v>
      </c>
      <c r="J138" s="134">
        <f t="shared" si="79"/>
        <v>31110124</v>
      </c>
      <c r="K138" s="129" t="str">
        <f t="shared" si="98"/>
        <v>Б-31110124-1</v>
      </c>
      <c r="L138" s="130" t="str">
        <f t="shared" si="99"/>
        <v>2020-01-01</v>
      </c>
      <c r="M138" s="129" t="s">
        <v>87</v>
      </c>
      <c r="N138" s="135">
        <f t="shared" si="124"/>
        <v>15000</v>
      </c>
      <c r="O138" s="129" t="s">
        <v>88</v>
      </c>
      <c r="P138" s="133">
        <v>1</v>
      </c>
      <c r="Q138" s="129">
        <v>20</v>
      </c>
      <c r="R138" s="219">
        <f>S138</f>
        <v>7</v>
      </c>
      <c r="S138" s="219">
        <v>7</v>
      </c>
      <c r="T138" s="52" t="str">
        <f t="shared" si="114"/>
        <v>4311101241</v>
      </c>
      <c r="U138" s="137" t="str">
        <f t="shared" si="115"/>
        <v>43111012411</v>
      </c>
      <c r="V138" s="129">
        <v>1</v>
      </c>
      <c r="W138" s="130" t="str">
        <f t="shared" ca="1" si="116"/>
        <v>2020-01-01</v>
      </c>
      <c r="X138" s="129"/>
      <c r="Y138" s="139">
        <v>15000</v>
      </c>
      <c r="Z138" s="139">
        <f t="shared" si="122"/>
        <v>2500</v>
      </c>
      <c r="AA138" s="129">
        <v>0</v>
      </c>
      <c r="AB138" s="140" t="s">
        <v>89</v>
      </c>
      <c r="AC138" s="139">
        <f t="shared" si="125"/>
        <v>15000</v>
      </c>
      <c r="AD138" s="132">
        <v>0</v>
      </c>
      <c r="AE138" s="52">
        <f t="shared" si="112"/>
        <v>531110133</v>
      </c>
      <c r="AF138" s="141">
        <f>Y138-Z138</f>
        <v>12500</v>
      </c>
      <c r="AG138" s="142"/>
      <c r="AH138" s="58">
        <f t="shared" si="100"/>
        <v>12500</v>
      </c>
      <c r="AI138" s="60">
        <f t="shared" si="123"/>
        <v>15000</v>
      </c>
      <c r="AJ138" s="112" t="str">
        <f t="shared" si="126"/>
        <v>2020-02-29</v>
      </c>
      <c r="AK138" s="143" t="str">
        <f t="shared" si="101"/>
        <v>888531110133</v>
      </c>
      <c r="AL138" s="132" t="str">
        <f t="shared" si="102"/>
        <v>11100000391</v>
      </c>
      <c r="AM138" s="144"/>
      <c r="AN138" s="144"/>
      <c r="AO138" s="132" t="s">
        <v>89</v>
      </c>
      <c r="AP138" s="145" t="s">
        <v>89</v>
      </c>
      <c r="AQ138" s="132"/>
      <c r="AR138" s="132"/>
      <c r="AS138" s="146" t="str">
        <f t="shared" si="88"/>
        <v>888531110133</v>
      </c>
      <c r="AT138" s="143" t="str">
        <f t="shared" si="103"/>
        <v>5531110124</v>
      </c>
      <c r="AU138" s="137" t="str">
        <f t="shared" si="104"/>
        <v>9931110124</v>
      </c>
      <c r="AV138" s="137">
        <f t="shared" si="105"/>
        <v>7</v>
      </c>
      <c r="AW138" s="137" t="str">
        <f t="shared" si="106"/>
        <v>7731110124</v>
      </c>
      <c r="AX138" s="147" t="str">
        <f t="shared" si="107"/>
        <v>77531110133</v>
      </c>
      <c r="AY138" s="137">
        <v>0</v>
      </c>
      <c r="AZ138" s="137">
        <v>0</v>
      </c>
      <c r="BA138" s="130" t="str">
        <f t="shared" si="120"/>
        <v>2020-01-01</v>
      </c>
      <c r="BB138" s="130" t="str">
        <f t="shared" si="121"/>
        <v>2020-01-31</v>
      </c>
      <c r="BC138" s="148" t="s">
        <v>90</v>
      </c>
      <c r="BD138" s="131" t="str">
        <f t="shared" si="89"/>
        <v>a31110124</v>
      </c>
      <c r="BE138" s="143"/>
      <c r="BF138" s="143"/>
      <c r="BG138" s="140"/>
      <c r="BH138" s="149"/>
      <c r="BI138" s="149"/>
      <c r="BJ138" s="149"/>
      <c r="BK138" s="149"/>
      <c r="BL138" s="149"/>
      <c r="BM138" s="149"/>
      <c r="BN138" s="149"/>
      <c r="BO138" s="350">
        <f>SUM(AF135:AF141)</f>
        <v>200000</v>
      </c>
      <c r="BP138" s="229">
        <v>7</v>
      </c>
      <c r="BQ138" s="135"/>
      <c r="BR138" s="150" t="s">
        <v>152</v>
      </c>
      <c r="BS138" s="150">
        <f>BR135</f>
        <v>9750</v>
      </c>
      <c r="BU138" s="357" t="str">
        <f t="shared" ca="1" si="110"/>
        <v>insert into x_t_invoice (TMP_ID,ID,DT, CLIENT_ID,EXTERNAL_ID,CONTRACT_ID,TOTAL_SUM,CURRENCY,DISCOUNT_TYPE,COMMISSION_TYPE,TYPE,LOYAL_CLIENTS,NDS,NDS_PCT,PERSON_ID) values (s_x_t_invoice.NEXTVAL, 31110124, date'2020-01-01',21110000039,'Б-31110124-1',1110000039,15000,'RUR',7,7,'y_invoice',0,1,20, 77531110133);insert into x_t_person (TMP_ID,ID) values (s_x_t_person.NEXTVAL, 77531110133);insert into x_t_act_internal(TMP_ID,ID,DT,CLIENT_ID,INVOICE_ID,HIDDEN,AMOUNT,EXTERNAL_ID,PAYMENT_TERM_DT,IS_LOYAL,TYPE) values (s_x_t_act_internal.NEXTVAL, 4311101241,date'2020-01-01',21110000039, 31110124    ,1,  15000  ,'43111012411',null, 0,'generic');insert into x_t_act_trans(TMP_ID, ACT_ID, CONSUME_ID, AMOUNT, AMOUNT_NDS, AMOUNT_NSP, NETTING, COMMISSION_TYPE) values (s_x_t_act_trans.NEXTVAL, 4311101241,  5531110124, 15000, 2500,  0,null, 7);insert into x_t_consume (TMP_ID, ID, PARENT_ORDER_ID) values (s_x_t_consume.NEXTVAL, 5531110124,  9931110124);insert into x_t_order(TMP_ID, ID, SERVICE_ID, SERVICE_ORDER_ID, CLIENT_ID) values (s_x_t_order.NEXTVAL, 9931110124,  7,  7731110124,  531110133 );insert into x_mv_oebs_receipts_2(TMP_ID, INVOICE_EID, SUM, DT, DOC_DATE, COMISS_DATE, PAYMENT_NUMBER, SOURCE_TYPE) values (s_x_mv_oebs_receipts_2.NEXTVAL, 'Б-31110124-1', 15000, date'2020-02-29',date'2020-02-29', null, '888531110133' ,'PAYCASH');insert into x_yt_ar_direct_domain_stats (ID,IS_GRAY,DOMAIN,IS_BLACKLIST,SERVICE_ID,COST,BILLING_EXPORT_ID,FROM_DT,TILL_DT,SERVICE_ORDER_ID) values(s_x_yt_ar_direct_domain_stats.NEXTVAL, 0, 'a31110124', 0,7,3330000000,7731110124,  date'2020-01-01',to_date('2020-01-31'||' '||'23:59:59','YYYY-MM-DD HH24:MI:SS'),7731110124);</v>
      </c>
    </row>
    <row r="139" spans="1:73" s="151" customFormat="1" x14ac:dyDescent="0.35">
      <c r="A139" s="127">
        <v>39</v>
      </c>
      <c r="B139" s="128"/>
      <c r="C139" s="129" t="str">
        <f t="shared" si="93"/>
        <v>1110000039</v>
      </c>
      <c r="D139" s="129" t="str">
        <f t="shared" si="94"/>
        <v>1110000039/20</v>
      </c>
      <c r="E139" s="130" t="str">
        <f t="shared" si="111"/>
        <v>2020-01-01</v>
      </c>
      <c r="F139" s="130" t="str">
        <f t="shared" si="95"/>
        <v>2021-01-01</v>
      </c>
      <c r="G139" s="131" t="str">
        <f t="shared" si="96"/>
        <v>21110000039</v>
      </c>
      <c r="H139" s="132">
        <f t="shared" si="97"/>
        <v>1</v>
      </c>
      <c r="I139" s="133">
        <v>3</v>
      </c>
      <c r="J139" s="134">
        <f t="shared" si="79"/>
        <v>31110125</v>
      </c>
      <c r="K139" s="129" t="str">
        <f t="shared" si="98"/>
        <v>Б-31110125-1</v>
      </c>
      <c r="L139" s="130" t="str">
        <f t="shared" si="99"/>
        <v>2020-01-01</v>
      </c>
      <c r="M139" s="129" t="s">
        <v>87</v>
      </c>
      <c r="N139" s="135">
        <f t="shared" si="124"/>
        <v>30000</v>
      </c>
      <c r="O139" s="129" t="s">
        <v>88</v>
      </c>
      <c r="P139" s="133">
        <v>1</v>
      </c>
      <c r="Q139" s="129">
        <v>20</v>
      </c>
      <c r="R139" s="219">
        <f>S139</f>
        <v>7</v>
      </c>
      <c r="S139" s="219">
        <v>7</v>
      </c>
      <c r="T139" s="52" t="str">
        <f t="shared" si="114"/>
        <v>4311101251</v>
      </c>
      <c r="U139" s="137" t="str">
        <f t="shared" si="115"/>
        <v>43111012511</v>
      </c>
      <c r="V139" s="129">
        <v>1</v>
      </c>
      <c r="W139" s="130" t="str">
        <f t="shared" ca="1" si="116"/>
        <v>2020-01-06</v>
      </c>
      <c r="X139" s="129"/>
      <c r="Y139" s="139">
        <v>30000</v>
      </c>
      <c r="Z139" s="139">
        <f t="shared" si="122"/>
        <v>5000</v>
      </c>
      <c r="AA139" s="129">
        <v>0</v>
      </c>
      <c r="AB139" s="140" t="s">
        <v>89</v>
      </c>
      <c r="AC139" s="139">
        <f>N139</f>
        <v>30000</v>
      </c>
      <c r="AD139" s="132">
        <v>0</v>
      </c>
      <c r="AE139" s="52">
        <f t="shared" si="112"/>
        <v>531110134</v>
      </c>
      <c r="AF139" s="141">
        <f>Y139-Z139</f>
        <v>25000</v>
      </c>
      <c r="AG139" s="220"/>
      <c r="AH139" s="58">
        <f t="shared" si="100"/>
        <v>25000</v>
      </c>
      <c r="AI139" s="60">
        <f t="shared" si="123"/>
        <v>30000</v>
      </c>
      <c r="AJ139" s="112" t="str">
        <f t="shared" si="126"/>
        <v>2020-02-29</v>
      </c>
      <c r="AK139" s="143" t="str">
        <f t="shared" si="101"/>
        <v>888531110134</v>
      </c>
      <c r="AL139" s="132" t="str">
        <f t="shared" si="102"/>
        <v>11100000391</v>
      </c>
      <c r="AM139" s="144"/>
      <c r="AN139" s="144"/>
      <c r="AO139" s="132" t="s">
        <v>89</v>
      </c>
      <c r="AP139" s="145" t="s">
        <v>89</v>
      </c>
      <c r="AQ139" s="132"/>
      <c r="AR139" s="132"/>
      <c r="AS139" s="146" t="str">
        <f t="shared" si="88"/>
        <v>888531110134</v>
      </c>
      <c r="AT139" s="143" t="str">
        <f t="shared" si="103"/>
        <v>5531110125</v>
      </c>
      <c r="AU139" s="137" t="str">
        <f t="shared" si="104"/>
        <v>9931110125</v>
      </c>
      <c r="AV139" s="137">
        <f t="shared" si="105"/>
        <v>7</v>
      </c>
      <c r="AW139" s="137" t="str">
        <f t="shared" si="106"/>
        <v>7731110125</v>
      </c>
      <c r="AX139" s="147" t="str">
        <f t="shared" si="107"/>
        <v>77531110134</v>
      </c>
      <c r="AY139" s="137">
        <v>0</v>
      </c>
      <c r="AZ139" s="137">
        <v>0</v>
      </c>
      <c r="BA139" s="130" t="str">
        <f t="shared" si="120"/>
        <v>2020-01-01</v>
      </c>
      <c r="BB139" s="130" t="str">
        <f t="shared" si="121"/>
        <v>2020-01-31</v>
      </c>
      <c r="BC139" s="148" t="s">
        <v>90</v>
      </c>
      <c r="BD139" s="131" t="str">
        <f t="shared" si="89"/>
        <v>a31110125</v>
      </c>
      <c r="BE139" s="143"/>
      <c r="BF139" s="143"/>
      <c r="BG139" s="140"/>
      <c r="BH139" s="149"/>
      <c r="BI139" s="149"/>
      <c r="BJ139" s="149"/>
      <c r="BK139" s="149"/>
      <c r="BL139" s="149"/>
      <c r="BM139" s="149"/>
      <c r="BN139" s="149"/>
      <c r="BO139" s="347"/>
      <c r="BP139" s="229">
        <v>1</v>
      </c>
      <c r="BQ139" s="135"/>
      <c r="BR139" s="150" t="s">
        <v>152</v>
      </c>
      <c r="BS139" s="150">
        <f>BR136</f>
        <v>1625</v>
      </c>
      <c r="BU139" s="357" t="str">
        <f t="shared" ca="1" si="110"/>
        <v>insert into x_t_invoice (TMP_ID,ID,DT, CLIENT_ID,EXTERNAL_ID,CONTRACT_ID,TOTAL_SUM,CURRENCY,DISCOUNT_TYPE,COMMISSION_TYPE,TYPE,LOYAL_CLIENTS,NDS,NDS_PCT,PERSON_ID) values (s_x_t_invoice.NEXTVAL, 31110125, date'2020-01-01',21110000039,'Б-31110125-1',1110000039,30000,'RUR',7,7,'y_invoice',0,1,20, 77531110134);insert into x_t_person (TMP_ID,ID) values (s_x_t_person.NEXTVAL, 77531110134);insert into x_t_act_internal(TMP_ID,ID,DT,CLIENT_ID,INVOICE_ID,HIDDEN,AMOUNT,EXTERNAL_ID,PAYMENT_TERM_DT,IS_LOYAL,TYPE) values (s_x_t_act_internal.NEXTVAL, 4311101251,date'2020-01-06',21110000039, 31110125    ,1,  30000  ,'43111012511',null, 0,'generic');insert into x_t_act_trans(TMP_ID, ACT_ID, CONSUME_ID, AMOUNT, AMOUNT_NDS, AMOUNT_NSP, NETTING, COMMISSION_TYPE) values (s_x_t_act_trans.NEXTVAL, 4311101251,  5531110125, 30000, 5000,  0,null, 7);insert into x_t_consume (TMP_ID, ID, PARENT_ORDER_ID) values (s_x_t_consume.NEXTVAL, 5531110125,  9931110125);insert into x_t_order(TMP_ID, ID, SERVICE_ID, SERVICE_ORDER_ID, CLIENT_ID) values (s_x_t_order.NEXTVAL, 9931110125,  7,  7731110125,  531110134 );insert into x_mv_oebs_receipts_2(TMP_ID, INVOICE_EID, SUM, DT, DOC_DATE, COMISS_DATE, PAYMENT_NUMBER, SOURCE_TYPE) values (s_x_mv_oebs_receipts_2.NEXTVAL, 'Б-31110125-1', 30000, date'2020-02-29',date'2020-02-29', null, '888531110134' ,'PAYCASH');insert into x_yt_ar_direct_domain_stats (ID,IS_GRAY,DOMAIN,IS_BLACKLIST,SERVICE_ID,COST,BILLING_EXPORT_ID,FROM_DT,TILL_DT,SERVICE_ORDER_ID) values(s_x_yt_ar_direct_domain_stats.NEXTVAL, 0, 'a31110125', 0,7,3330000000,7731110125,  date'2020-01-01',to_date('2020-01-31'||' '||'23:59:59','YYYY-MM-DD HH24:MI:SS'),7731110125);</v>
      </c>
    </row>
    <row r="140" spans="1:73" s="151" customFormat="1" ht="15" thickBot="1" x14ac:dyDescent="0.4">
      <c r="A140" s="127">
        <v>39</v>
      </c>
      <c r="B140" s="128"/>
      <c r="C140" s="129" t="str">
        <f t="shared" si="93"/>
        <v>1110000039</v>
      </c>
      <c r="D140" s="129" t="str">
        <f t="shared" si="94"/>
        <v>1110000039/20</v>
      </c>
      <c r="E140" s="130" t="str">
        <f t="shared" si="111"/>
        <v>2020-01-01</v>
      </c>
      <c r="F140" s="130" t="str">
        <f t="shared" si="95"/>
        <v>2021-01-01</v>
      </c>
      <c r="G140" s="131" t="str">
        <f t="shared" si="96"/>
        <v>21110000039</v>
      </c>
      <c r="H140" s="132">
        <f t="shared" si="97"/>
        <v>1</v>
      </c>
      <c r="I140" s="133">
        <v>3</v>
      </c>
      <c r="J140" s="134">
        <f t="shared" ref="J140:J149" si="127">J139+1</f>
        <v>31110126</v>
      </c>
      <c r="K140" s="129" t="str">
        <f t="shared" si="98"/>
        <v>Б-31110126-1</v>
      </c>
      <c r="L140" s="130" t="str">
        <f t="shared" si="99"/>
        <v>2020-01-01</v>
      </c>
      <c r="M140" s="129" t="s">
        <v>87</v>
      </c>
      <c r="N140" s="135">
        <f t="shared" si="124"/>
        <v>15000</v>
      </c>
      <c r="O140" s="129" t="s">
        <v>88</v>
      </c>
      <c r="P140" s="133">
        <v>1</v>
      </c>
      <c r="Q140" s="129">
        <v>20</v>
      </c>
      <c r="R140" s="224">
        <v>1</v>
      </c>
      <c r="S140" s="224">
        <v>1</v>
      </c>
      <c r="T140" s="52" t="str">
        <f t="shared" si="114"/>
        <v>4311101261</v>
      </c>
      <c r="U140" s="137" t="str">
        <f t="shared" si="115"/>
        <v>43111012611</v>
      </c>
      <c r="V140" s="129">
        <v>1</v>
      </c>
      <c r="W140" s="130" t="str">
        <f t="shared" ca="1" si="116"/>
        <v>2020-01-04</v>
      </c>
      <c r="X140" s="129"/>
      <c r="Y140" s="139">
        <v>15000</v>
      </c>
      <c r="Z140" s="139">
        <f t="shared" si="122"/>
        <v>2500</v>
      </c>
      <c r="AA140" s="129">
        <v>0</v>
      </c>
      <c r="AB140" s="140" t="s">
        <v>89</v>
      </c>
      <c r="AC140" s="139">
        <f>N140</f>
        <v>15000</v>
      </c>
      <c r="AD140" s="132">
        <v>0</v>
      </c>
      <c r="AE140" s="52">
        <f t="shared" si="112"/>
        <v>531110135</v>
      </c>
      <c r="AF140" s="141">
        <f t="shared" ref="AF140:AF148" si="128">Y140-Z140</f>
        <v>12500</v>
      </c>
      <c r="AG140" s="142"/>
      <c r="AH140" s="58">
        <f t="shared" si="100"/>
        <v>12500</v>
      </c>
      <c r="AI140" s="60">
        <f t="shared" si="123"/>
        <v>15000</v>
      </c>
      <c r="AJ140" s="112" t="str">
        <f t="shared" si="126"/>
        <v>2020-02-29</v>
      </c>
      <c r="AK140" s="143" t="str">
        <f t="shared" si="101"/>
        <v>888531110135</v>
      </c>
      <c r="AL140" s="132" t="str">
        <f t="shared" si="102"/>
        <v>11100000391</v>
      </c>
      <c r="AM140" s="144"/>
      <c r="AN140" s="144"/>
      <c r="AO140" s="132" t="s">
        <v>89</v>
      </c>
      <c r="AP140" s="145" t="s">
        <v>89</v>
      </c>
      <c r="AQ140" s="132"/>
      <c r="AR140" s="132"/>
      <c r="AS140" s="146" t="str">
        <f t="shared" si="88"/>
        <v>888531110135</v>
      </c>
      <c r="AT140" s="143" t="str">
        <f t="shared" si="103"/>
        <v>5531110126</v>
      </c>
      <c r="AU140" s="137" t="str">
        <f t="shared" si="104"/>
        <v>9931110126</v>
      </c>
      <c r="AV140" s="137">
        <f t="shared" si="105"/>
        <v>1</v>
      </c>
      <c r="AW140" s="137" t="str">
        <f t="shared" si="106"/>
        <v>7731110126</v>
      </c>
      <c r="AX140" s="147" t="str">
        <f t="shared" si="107"/>
        <v>77531110135</v>
      </c>
      <c r="AY140" s="137">
        <v>0</v>
      </c>
      <c r="AZ140" s="137">
        <v>0</v>
      </c>
      <c r="BA140" s="130" t="str">
        <f t="shared" si="120"/>
        <v>2020-01-01</v>
      </c>
      <c r="BB140" s="130" t="str">
        <f t="shared" si="121"/>
        <v>2020-01-31</v>
      </c>
      <c r="BC140" s="148" t="s">
        <v>90</v>
      </c>
      <c r="BD140" s="131" t="str">
        <f t="shared" si="89"/>
        <v>a31110126</v>
      </c>
      <c r="BE140" s="143"/>
      <c r="BF140" s="143"/>
      <c r="BG140" s="140"/>
      <c r="BH140" s="174"/>
      <c r="BI140" s="174"/>
      <c r="BJ140" s="174"/>
      <c r="BK140" s="174"/>
      <c r="BL140" s="149"/>
      <c r="BM140" s="149"/>
      <c r="BN140" s="149"/>
      <c r="BO140" s="347"/>
      <c r="BP140" s="229">
        <v>37</v>
      </c>
      <c r="BQ140" s="135"/>
      <c r="BR140" s="150" t="s">
        <v>152</v>
      </c>
      <c r="BS140" s="150">
        <f>BR137</f>
        <v>2750</v>
      </c>
      <c r="BU140" s="357" t="str">
        <f t="shared" ca="1" si="110"/>
        <v>insert into x_t_invoice (TMP_ID,ID,DT, CLIENT_ID,EXTERNAL_ID,CONTRACT_ID,TOTAL_SUM,CURRENCY,DISCOUNT_TYPE,COMMISSION_TYPE,TYPE,LOYAL_CLIENTS,NDS,NDS_PCT,PERSON_ID) values (s_x_t_invoice.NEXTVAL, 31110126, date'2020-01-01',21110000039,'Б-31110126-1',1110000039,15000,'RUR',1,1,'y_invoice',0,1,20, 77531110135);insert into x_t_person (TMP_ID,ID) values (s_x_t_person.NEXTVAL, 77531110135);insert into x_t_act_internal(TMP_ID,ID,DT,CLIENT_ID,INVOICE_ID,HIDDEN,AMOUNT,EXTERNAL_ID,PAYMENT_TERM_DT,IS_LOYAL,TYPE) values (s_x_t_act_internal.NEXTVAL, 4311101261,date'2020-01-04',21110000039, 31110126    ,1,  15000  ,'43111012611',null, 0,'generic');insert into x_t_act_trans(TMP_ID, ACT_ID, CONSUME_ID, AMOUNT, AMOUNT_NDS, AMOUNT_NSP, NETTING, COMMISSION_TYPE) values (s_x_t_act_trans.NEXTVAL, 4311101261,  5531110126, 15000, 2500,  0,null, 1);insert into x_t_consume (TMP_ID, ID, PARENT_ORDER_ID) values (s_x_t_consume.NEXTVAL, 5531110126,  9931110126);insert into x_t_order(TMP_ID, ID, SERVICE_ID, SERVICE_ORDER_ID, CLIENT_ID) values (s_x_t_order.NEXTVAL, 9931110126,  1,  7731110126,  531110135 );insert into x_mv_oebs_receipts_2(TMP_ID, INVOICE_EID, SUM, DT, DOC_DATE, COMISS_DATE, PAYMENT_NUMBER, SOURCE_TYPE) values (s_x_mv_oebs_receipts_2.NEXTVAL, 'Б-31110126-1', 15000, date'2020-02-29',date'2020-02-29', null, '888531110135' ,'PAYCASH');insert into x_yt_ar_direct_domain_stats (ID,IS_GRAY,DOMAIN,IS_BLACKLIST,SERVICE_ID,COST,BILLING_EXPORT_ID,FROM_DT,TILL_DT,SERVICE_ORDER_ID) values(s_x_yt_ar_direct_domain_stats.NEXTVAL, 0, 'a31110126', 0,1,3330000000,7731110126,  date'2020-01-01',to_date('2020-01-31'||' '||'23:59:59','YYYY-MM-DD HH24:MI:SS'),7731110126);</v>
      </c>
    </row>
    <row r="141" spans="1:73" s="177" customFormat="1" ht="15" thickBot="1" x14ac:dyDescent="0.4">
      <c r="A141" s="152">
        <v>39</v>
      </c>
      <c r="B141" s="153"/>
      <c r="C141" s="154" t="str">
        <f t="shared" si="93"/>
        <v>1110000039</v>
      </c>
      <c r="D141" s="154" t="str">
        <f t="shared" si="94"/>
        <v>1110000039/20</v>
      </c>
      <c r="E141" s="155" t="str">
        <f t="shared" si="111"/>
        <v>2020-01-01</v>
      </c>
      <c r="F141" s="155" t="str">
        <f t="shared" si="95"/>
        <v>2021-01-01</v>
      </c>
      <c r="G141" s="156" t="str">
        <f t="shared" si="96"/>
        <v>21110000039</v>
      </c>
      <c r="H141" s="157">
        <f t="shared" si="97"/>
        <v>1</v>
      </c>
      <c r="I141" s="158">
        <v>3</v>
      </c>
      <c r="J141" s="159">
        <f t="shared" si="127"/>
        <v>31110127</v>
      </c>
      <c r="K141" s="154" t="str">
        <f t="shared" si="98"/>
        <v>Б-31110127-1</v>
      </c>
      <c r="L141" s="155" t="str">
        <f t="shared" si="99"/>
        <v>2020-01-01</v>
      </c>
      <c r="M141" s="154" t="s">
        <v>87</v>
      </c>
      <c r="N141" s="160">
        <f t="shared" si="124"/>
        <v>30000</v>
      </c>
      <c r="O141" s="154" t="s">
        <v>88</v>
      </c>
      <c r="P141" s="158">
        <v>1</v>
      </c>
      <c r="Q141" s="154">
        <v>20</v>
      </c>
      <c r="R141" s="159">
        <v>37</v>
      </c>
      <c r="S141" s="159">
        <v>37</v>
      </c>
      <c r="T141" s="81" t="str">
        <f t="shared" si="114"/>
        <v>4311101271</v>
      </c>
      <c r="U141" s="171" t="str">
        <f t="shared" si="115"/>
        <v>43111012711</v>
      </c>
      <c r="V141" s="154">
        <v>1</v>
      </c>
      <c r="W141" s="155" t="str">
        <f t="shared" ca="1" si="116"/>
        <v>2020-01-05</v>
      </c>
      <c r="X141" s="154"/>
      <c r="Y141" s="226">
        <v>30000</v>
      </c>
      <c r="Z141" s="226">
        <f t="shared" si="122"/>
        <v>5000</v>
      </c>
      <c r="AA141" s="154">
        <v>0</v>
      </c>
      <c r="AB141" s="163" t="s">
        <v>89</v>
      </c>
      <c r="AC141" s="226">
        <f>N141</f>
        <v>30000</v>
      </c>
      <c r="AD141" s="157">
        <v>0</v>
      </c>
      <c r="AE141" s="81">
        <f t="shared" si="112"/>
        <v>531110136</v>
      </c>
      <c r="AF141" s="165">
        <f t="shared" si="128"/>
        <v>25000</v>
      </c>
      <c r="AG141" s="227"/>
      <c r="AH141" s="91">
        <f t="shared" si="100"/>
        <v>25000</v>
      </c>
      <c r="AI141" s="93">
        <f t="shared" si="123"/>
        <v>30000</v>
      </c>
      <c r="AJ141" s="114" t="str">
        <f t="shared" si="126"/>
        <v>2020-02-29</v>
      </c>
      <c r="AK141" s="167" t="str">
        <f t="shared" si="101"/>
        <v>888531110136</v>
      </c>
      <c r="AL141" s="157" t="str">
        <f t="shared" si="102"/>
        <v>11100000391</v>
      </c>
      <c r="AM141" s="168"/>
      <c r="AN141" s="168"/>
      <c r="AO141" s="157" t="s">
        <v>89</v>
      </c>
      <c r="AP141" s="169" t="s">
        <v>89</v>
      </c>
      <c r="AQ141" s="157"/>
      <c r="AR141" s="157"/>
      <c r="AS141" s="170" t="str">
        <f t="shared" si="88"/>
        <v>888531110136</v>
      </c>
      <c r="AT141" s="167" t="str">
        <f t="shared" si="103"/>
        <v>5531110127</v>
      </c>
      <c r="AU141" s="171" t="str">
        <f t="shared" si="104"/>
        <v>9931110127</v>
      </c>
      <c r="AV141" s="171">
        <f t="shared" si="105"/>
        <v>37</v>
      </c>
      <c r="AW141" s="171" t="str">
        <f t="shared" si="106"/>
        <v>7731110127</v>
      </c>
      <c r="AX141" s="172" t="str">
        <f t="shared" si="107"/>
        <v>77531110136</v>
      </c>
      <c r="AY141" s="171">
        <v>0</v>
      </c>
      <c r="AZ141" s="171">
        <v>0</v>
      </c>
      <c r="BA141" s="155" t="str">
        <f t="shared" si="120"/>
        <v>2020-01-01</v>
      </c>
      <c r="BB141" s="155" t="str">
        <f t="shared" si="121"/>
        <v>2020-01-31</v>
      </c>
      <c r="BC141" s="173" t="s">
        <v>90</v>
      </c>
      <c r="BD141" s="156" t="str">
        <f t="shared" si="89"/>
        <v>a31110127</v>
      </c>
      <c r="BE141" s="167"/>
      <c r="BF141" s="167"/>
      <c r="BG141" s="163"/>
      <c r="BH141" s="174"/>
      <c r="BI141" s="174"/>
      <c r="BJ141" s="174"/>
      <c r="BK141" s="174"/>
      <c r="BL141" s="174"/>
      <c r="BM141" s="174"/>
      <c r="BN141" s="174"/>
      <c r="BO141" s="352"/>
      <c r="BP141" s="228"/>
      <c r="BQ141" s="160"/>
      <c r="BR141" s="175"/>
      <c r="BS141" s="175"/>
      <c r="BU141" s="357" t="str">
        <f t="shared" ca="1" si="110"/>
        <v>insert into x_t_invoice (TMP_ID,ID,DT, CLIENT_ID,EXTERNAL_ID,CONTRACT_ID,TOTAL_SUM,CURRENCY,DISCOUNT_TYPE,COMMISSION_TYPE,TYPE,LOYAL_CLIENTS,NDS,NDS_PCT,PERSON_ID) values (s_x_t_invoice.NEXTVAL, 31110127, date'2020-01-01',21110000039,'Б-31110127-1',1110000039,30000,'RUR',37,37,'y_invoice',0,1,20, 77531110136);insert into x_t_person (TMP_ID,ID) values (s_x_t_person.NEXTVAL, 77531110136);insert into x_t_act_internal(TMP_ID,ID,DT,CLIENT_ID,INVOICE_ID,HIDDEN,AMOUNT,EXTERNAL_ID,PAYMENT_TERM_DT,IS_LOYAL,TYPE) values (s_x_t_act_internal.NEXTVAL, 4311101271,date'2020-01-05',21110000039, 31110127    ,1,  30000  ,'43111012711',null, 0,'generic');insert into x_t_act_trans(TMP_ID, ACT_ID, CONSUME_ID, AMOUNT, AMOUNT_NDS, AMOUNT_NSP, NETTING, COMMISSION_TYPE) values (s_x_t_act_trans.NEXTVAL, 4311101271,  5531110127, 30000, 5000,  0,null, 37);insert into x_t_consume (TMP_ID, ID, PARENT_ORDER_ID) values (s_x_t_consume.NEXTVAL, 5531110127,  9931110127);insert into x_t_order(TMP_ID, ID, SERVICE_ID, SERVICE_ORDER_ID, CLIENT_ID) values (s_x_t_order.NEXTVAL, 9931110127,  37,  7731110127,  531110136 );insert into x_mv_oebs_receipts_2(TMP_ID, INVOICE_EID, SUM, DT, DOC_DATE, COMISS_DATE, PAYMENT_NUMBER, SOURCE_TYPE) values (s_x_mv_oebs_receipts_2.NEXTVAL, 'Б-31110127-1', 30000, date'2020-02-29',date'2020-02-29', null, '888531110136' ,'PAYCASH');insert into x_yt_ar_direct_domain_stats (ID,IS_GRAY,DOMAIN,IS_BLACKLIST,SERVICE_ID,COST,BILLING_EXPORT_ID,FROM_DT,TILL_DT,SERVICE_ORDER_ID) values(s_x_yt_ar_direct_domain_stats.NEXTVAL, 0, 'a31110127', 0,37,3330000000,7731110127,  date'2020-01-01',to_date('2020-01-31'||' '||'23:59:59','YYYY-MM-DD HH24:MI:SS'),7731110127);</v>
      </c>
    </row>
    <row r="142" spans="1:73" s="195" customFormat="1" ht="15.5" customHeight="1" x14ac:dyDescent="0.35">
      <c r="A142" s="127">
        <v>40</v>
      </c>
      <c r="B142" s="178"/>
      <c r="C142" s="42" t="str">
        <f t="shared" si="93"/>
        <v>1110000040</v>
      </c>
      <c r="D142" s="42" t="str">
        <f t="shared" si="94"/>
        <v>1110000040/20</v>
      </c>
      <c r="E142" s="43" t="str">
        <f t="shared" si="111"/>
        <v>2020-01-01</v>
      </c>
      <c r="F142" s="43" t="str">
        <f t="shared" si="95"/>
        <v>2021-01-01</v>
      </c>
      <c r="G142" s="44" t="str">
        <f t="shared" si="96"/>
        <v>21110000040</v>
      </c>
      <c r="H142" s="45">
        <f t="shared" si="97"/>
        <v>1</v>
      </c>
      <c r="I142" s="179">
        <v>3</v>
      </c>
      <c r="J142" s="180">
        <f t="shared" si="127"/>
        <v>31110128</v>
      </c>
      <c r="K142" s="42" t="str">
        <f t="shared" si="98"/>
        <v>Б-31110128-1</v>
      </c>
      <c r="L142" s="43" t="str">
        <f t="shared" si="99"/>
        <v>2020-01-01</v>
      </c>
      <c r="M142" s="42" t="s">
        <v>87</v>
      </c>
      <c r="N142" s="181">
        <f t="shared" si="124"/>
        <v>30000</v>
      </c>
      <c r="O142" s="42" t="s">
        <v>88</v>
      </c>
      <c r="P142" s="179">
        <v>1</v>
      </c>
      <c r="Q142" s="42">
        <v>20</v>
      </c>
      <c r="R142" s="182">
        <f>S142</f>
        <v>7</v>
      </c>
      <c r="S142" s="182">
        <v>7</v>
      </c>
      <c r="T142" s="52" t="str">
        <f t="shared" si="114"/>
        <v>4311101281</v>
      </c>
      <c r="U142" s="183" t="str">
        <f t="shared" si="115"/>
        <v>43111012811</v>
      </c>
      <c r="V142" s="42">
        <v>1</v>
      </c>
      <c r="W142" s="43" t="str">
        <f t="shared" ca="1" si="116"/>
        <v>2020-01-07</v>
      </c>
      <c r="X142" s="184" t="str">
        <f t="shared" ref="X142:X149" si="129">TEXT(DATE(YEAR($F$2),MONTH($F$2)+1,1),"ГГГГ-ММ-ДД")</f>
        <v>2020-02-01</v>
      </c>
      <c r="Y142" s="185">
        <v>30000</v>
      </c>
      <c r="Z142" s="185">
        <f t="shared" si="122"/>
        <v>5000</v>
      </c>
      <c r="AA142" s="42">
        <v>0</v>
      </c>
      <c r="AB142" s="186" t="s">
        <v>89</v>
      </c>
      <c r="AC142" s="185">
        <f t="shared" ref="AC142:AC148" si="130">N142</f>
        <v>30000</v>
      </c>
      <c r="AD142" s="45">
        <v>0</v>
      </c>
      <c r="AE142" s="52">
        <f t="shared" si="112"/>
        <v>531110137</v>
      </c>
      <c r="AF142" s="187">
        <f t="shared" si="128"/>
        <v>25000</v>
      </c>
      <c r="AG142" s="188"/>
      <c r="AH142" s="58">
        <f t="shared" si="100"/>
        <v>25000</v>
      </c>
      <c r="AI142" s="60">
        <f t="shared" si="123"/>
        <v>30000</v>
      </c>
      <c r="AJ142" s="49" t="str">
        <f t="shared" ref="AJ142:AJ150" si="131">TEXT(DATE(YEAR($F$2),MONTH($F$2)+1,0),"ГГГГ-ММ-ДД")</f>
        <v>2020-01-31</v>
      </c>
      <c r="AK142" s="189" t="str">
        <f t="shared" si="101"/>
        <v>888531110137</v>
      </c>
      <c r="AL142" s="45" t="str">
        <f t="shared" si="102"/>
        <v>11100000401</v>
      </c>
      <c r="AM142" s="190"/>
      <c r="AN142" s="190"/>
      <c r="AO142" s="45" t="s">
        <v>89</v>
      </c>
      <c r="AP142" s="145" t="s">
        <v>89</v>
      </c>
      <c r="AQ142" s="45"/>
      <c r="AR142" s="45"/>
      <c r="AS142" s="191" t="str">
        <f t="shared" si="88"/>
        <v>888531110137</v>
      </c>
      <c r="AT142" s="189" t="str">
        <f t="shared" si="103"/>
        <v>5531110128</v>
      </c>
      <c r="AU142" s="183" t="str">
        <f t="shared" si="104"/>
        <v>9931110128</v>
      </c>
      <c r="AV142" s="183">
        <f t="shared" si="105"/>
        <v>7</v>
      </c>
      <c r="AW142" s="183" t="str">
        <f t="shared" si="106"/>
        <v>7731110128</v>
      </c>
      <c r="AX142" s="147" t="str">
        <f t="shared" si="107"/>
        <v>77531110137</v>
      </c>
      <c r="AY142" s="183">
        <v>0</v>
      </c>
      <c r="AZ142" s="183">
        <v>0</v>
      </c>
      <c r="BA142" s="43" t="str">
        <f t="shared" si="120"/>
        <v>2020-01-01</v>
      </c>
      <c r="BB142" s="43" t="str">
        <f t="shared" si="121"/>
        <v>2020-01-31</v>
      </c>
      <c r="BC142" s="192" t="s">
        <v>90</v>
      </c>
      <c r="BD142" s="44" t="str">
        <f t="shared" si="89"/>
        <v>a31110128</v>
      </c>
      <c r="BE142" s="189"/>
      <c r="BF142" s="189"/>
      <c r="BG142" s="186"/>
      <c r="BH142" s="149"/>
      <c r="BI142" s="149"/>
      <c r="BJ142" s="149"/>
      <c r="BK142" s="149"/>
      <c r="BL142" s="149"/>
      <c r="BM142" s="149"/>
      <c r="BN142" s="149"/>
      <c r="BO142" s="340" t="s">
        <v>161</v>
      </c>
      <c r="BP142" s="328">
        <v>7</v>
      </c>
      <c r="BQ142" s="194">
        <f>SUM(AF142:AF146)</f>
        <v>158333.33333333334</v>
      </c>
      <c r="BR142" s="194">
        <f>BQ142*0.06</f>
        <v>9500</v>
      </c>
      <c r="BS142" s="194">
        <f>BR142</f>
        <v>9500</v>
      </c>
      <c r="BU142" s="357" t="str">
        <f t="shared" ca="1" si="110"/>
        <v>insert into x_t_contract2(TMP_ID,ID,EXTERNAL_ID,CLIENT_ID) values(s_x_t_contract2.NEXTVAL, 1110000040, '1110000040/20',21110000040);insert into x_t_contract_collateral(TMP_ID,ID,CONTRACT2_ID,DT,IS_SIGNED) values(s_x_t_contract_collateral.NEXTVAL, 11100000401, 1110000040, date'2020-01-01', date'2020-01-01');insert into x_mv_contract_signed_attr (TMP_ID,CONTRACT_ID,COLLATERAL_ID,CODE,VALUE_DT) values (s_x_mv_contract_signed_attr.NEXTVAL, 1110000040, 11100000401,'FINISH_DT' ,date'2021-01-01');insert into x_mv_contract_signed_attr_hist(TMP_ID,VALUE_NUM,UPDATE_DT,CONTRACT2_ID,CODE,CL_DT,STAMP,DT) values(s_x_mv_contract_signed_attr_hist.NEXTVAL, 1, date'2020-01-01', 1110000040,'FIRM',date'2020-01-01',888531110137,date'2020-01-01');insert into x_mv_contract_signed_attr_hist(TMP_ID,VALUE_NUM,UPDATE_DT,CONTRACT2_ID,CODE,CL_DT,STAMP,DT) values(s_x_mv_contract_signed_attr_hist.NEXTVAL, 1, date'2020-01-01', 1110000040,'WHOLESALE_AGENT_PREMIUM_AWARDS_SCALE_TYPE',date'2020-01-01',888531110137,date'2020-01-01');insert into x_mv_contract_signed_attr_hist(TMP_ID,VALUE_NUM,UPDATE_DT,CONTRACT2_ID,CODE,CL_DT,STAMP,DT) values(s_x_mv_contract_signed_attr_hist.NEXTVAL, 3, date'2020-01-01', 1110000040,'PAYMENT_TYPE',date'2020-01-01',888531110137,date'2020-01-01');insert into x_t_invoice (TMP_ID,ID,DT, CLIENT_ID,EXTERNAL_ID,CONTRACT_ID,TOTAL_SUM,CURRENCY,DISCOUNT_TYPE,COMMISSION_TYPE,TYPE,LOYAL_CLIENTS,NDS,NDS_PCT,PERSON_ID) values (s_x_t_invoice.NEXTVAL, 31110128, date'2020-01-01',21110000040,'Б-31110128-1',1110000040,30000,'RUR',7,7,'y_invoice',0,1,20, 77531110137);insert into x_t_person (TMP_ID,ID) values (s_x_t_person.NEXTVAL, 77531110137);insert into x_t_act_internal(TMP_ID,ID,DT,CLIENT_ID,INVOICE_ID,HIDDEN,AMOUNT,EXTERNAL_ID,PAYMENT_TERM_DT,IS_LOYAL,TYPE) values (s_x_t_act_internal.NEXTVAL, 4311101281,date'2020-01-07',21110000040, 31110128    ,1,  30000  ,'43111012811',date'2020-02-01', 0,'generic');insert into x_t_act_trans(TMP_ID, ACT_ID, CONSUME_ID, AMOUNT, AMOUNT_NDS, AMOUNT_NSP, NETTING, COMMISSION_TYPE) values (s_x_t_act_trans.NEXTVAL, 4311101281,  5531110128, 30000, 5000,  0,null, 7);insert into x_t_consume (TMP_ID, ID, PARENT_ORDER_ID) values (s_x_t_consume.NEXTVAL, 5531110128,  9931110128);insert into x_t_order(TMP_ID, ID, SERVICE_ID, SERVICE_ORDER_ID, CLIENT_ID) values (s_x_t_order.NEXTVAL, 9931110128,  7,  7731110128,  531110137 );insert into x_mv_oebs_receipts_2(TMP_ID, INVOICE_EID, SUM, DT, DOC_DATE, COMISS_DATE, PAYMENT_NUMBER, SOURCE_TYPE) values (s_x_mv_oebs_receipts_2.NEXTVAL, 'Б-31110128-1', 30000, date'2020-01-31',date'2020-01-31', null, '888531110137' ,'PAYCASH');insert into x_yt_ar_direct_domain_stats (ID,IS_GRAY,DOMAIN,IS_BLACKLIST,SERVICE_ID,COST,BILLING_EXPORT_ID,FROM_DT,TILL_DT,SERVICE_ORDER_ID) values(s_x_yt_ar_direct_domain_stats.NEXTVAL, 0, 'a31110128', 0,7,3330000000,7731110128,  date'2020-01-01',to_date('2020-01-31'||' '||'23:59:59','YYYY-MM-DD HH24:MI:SS'),7731110128);</v>
      </c>
    </row>
    <row r="143" spans="1:73" s="195" customFormat="1" x14ac:dyDescent="0.35">
      <c r="A143" s="127">
        <v>40</v>
      </c>
      <c r="B143" s="178"/>
      <c r="C143" s="42" t="str">
        <f t="shared" si="93"/>
        <v>1110000040</v>
      </c>
      <c r="D143" s="42" t="str">
        <f t="shared" si="94"/>
        <v>1110000040/20</v>
      </c>
      <c r="E143" s="43" t="str">
        <f t="shared" si="111"/>
        <v>2020-01-01</v>
      </c>
      <c r="F143" s="43" t="str">
        <f t="shared" si="95"/>
        <v>2021-01-01</v>
      </c>
      <c r="G143" s="44" t="str">
        <f t="shared" si="96"/>
        <v>21110000040</v>
      </c>
      <c r="H143" s="45">
        <f t="shared" si="97"/>
        <v>1</v>
      </c>
      <c r="I143" s="179">
        <v>3</v>
      </c>
      <c r="J143" s="180">
        <f t="shared" si="127"/>
        <v>31110129</v>
      </c>
      <c r="K143" s="42" t="str">
        <f t="shared" si="98"/>
        <v>Б-31110129-1</v>
      </c>
      <c r="L143" s="43" t="str">
        <f t="shared" si="99"/>
        <v>2020-01-01</v>
      </c>
      <c r="M143" s="42" t="s">
        <v>87</v>
      </c>
      <c r="N143" s="181">
        <f t="shared" si="124"/>
        <v>40000</v>
      </c>
      <c r="O143" s="42" t="s">
        <v>88</v>
      </c>
      <c r="P143" s="179">
        <v>1</v>
      </c>
      <c r="Q143" s="42">
        <v>20</v>
      </c>
      <c r="R143" s="182">
        <f>S143</f>
        <v>7</v>
      </c>
      <c r="S143" s="182">
        <v>7</v>
      </c>
      <c r="T143" s="52" t="str">
        <f t="shared" si="114"/>
        <v>4311101291</v>
      </c>
      <c r="U143" s="183" t="str">
        <f t="shared" si="115"/>
        <v>43111012911</v>
      </c>
      <c r="V143" s="42">
        <v>1</v>
      </c>
      <c r="W143" s="43" t="str">
        <f t="shared" ca="1" si="116"/>
        <v>2020-01-03</v>
      </c>
      <c r="X143" s="184" t="str">
        <f t="shared" si="129"/>
        <v>2020-02-01</v>
      </c>
      <c r="Y143" s="185">
        <v>40000</v>
      </c>
      <c r="Z143" s="185">
        <f t="shared" si="122"/>
        <v>6666.6666666666642</v>
      </c>
      <c r="AA143" s="42">
        <v>0</v>
      </c>
      <c r="AB143" s="186" t="s">
        <v>89</v>
      </c>
      <c r="AC143" s="185">
        <f t="shared" si="130"/>
        <v>40000</v>
      </c>
      <c r="AD143" s="45">
        <v>0</v>
      </c>
      <c r="AE143" s="52">
        <f t="shared" si="112"/>
        <v>531110138</v>
      </c>
      <c r="AF143" s="187">
        <f t="shared" si="128"/>
        <v>33333.333333333336</v>
      </c>
      <c r="AG143" s="188"/>
      <c r="AH143" s="58">
        <f t="shared" si="100"/>
        <v>33333.333333333336</v>
      </c>
      <c r="AI143" s="60">
        <f t="shared" si="123"/>
        <v>40000</v>
      </c>
      <c r="AJ143" s="49" t="str">
        <f t="shared" si="131"/>
        <v>2020-01-31</v>
      </c>
      <c r="AK143" s="189" t="str">
        <f t="shared" si="101"/>
        <v>888531110138</v>
      </c>
      <c r="AL143" s="45" t="str">
        <f t="shared" si="102"/>
        <v>11100000401</v>
      </c>
      <c r="AM143" s="190"/>
      <c r="AN143" s="190"/>
      <c r="AO143" s="45" t="s">
        <v>89</v>
      </c>
      <c r="AP143" s="145" t="s">
        <v>89</v>
      </c>
      <c r="AQ143" s="45"/>
      <c r="AR143" s="45"/>
      <c r="AS143" s="191" t="str">
        <f t="shared" si="88"/>
        <v>888531110138</v>
      </c>
      <c r="AT143" s="189" t="str">
        <f t="shared" si="103"/>
        <v>5531110129</v>
      </c>
      <c r="AU143" s="183" t="str">
        <f t="shared" si="104"/>
        <v>9931110129</v>
      </c>
      <c r="AV143" s="183">
        <f t="shared" si="105"/>
        <v>7</v>
      </c>
      <c r="AW143" s="183" t="str">
        <f t="shared" si="106"/>
        <v>7731110129</v>
      </c>
      <c r="AX143" s="147" t="str">
        <f t="shared" si="107"/>
        <v>77531110138</v>
      </c>
      <c r="AY143" s="183">
        <v>0</v>
      </c>
      <c r="AZ143" s="183">
        <v>0</v>
      </c>
      <c r="BA143" s="43" t="str">
        <f t="shared" si="120"/>
        <v>2020-01-01</v>
      </c>
      <c r="BB143" s="43" t="str">
        <f t="shared" si="121"/>
        <v>2020-01-31</v>
      </c>
      <c r="BC143" s="192" t="s">
        <v>90</v>
      </c>
      <c r="BD143" s="44" t="str">
        <f t="shared" si="89"/>
        <v>a31110129</v>
      </c>
      <c r="BE143" s="189"/>
      <c r="BF143" s="189"/>
      <c r="BG143" s="186"/>
      <c r="BH143" s="149"/>
      <c r="BI143" s="149"/>
      <c r="BJ143" s="149"/>
      <c r="BK143" s="149"/>
      <c r="BL143" s="149"/>
      <c r="BM143" s="149"/>
      <c r="BN143" s="149"/>
      <c r="BO143" s="340" t="s">
        <v>162</v>
      </c>
      <c r="BP143" s="328">
        <v>1</v>
      </c>
      <c r="BQ143" s="194">
        <f>AF147</f>
        <v>16666.666666666668</v>
      </c>
      <c r="BR143" s="194">
        <f>BQ143*0.13</f>
        <v>2166.666666666667</v>
      </c>
      <c r="BS143" s="194">
        <f>BR143</f>
        <v>2166.666666666667</v>
      </c>
      <c r="BU143" s="357" t="str">
        <f t="shared" ca="1" si="110"/>
        <v>insert into x_t_invoice (TMP_ID,ID,DT, CLIENT_ID,EXTERNAL_ID,CONTRACT_ID,TOTAL_SUM,CURRENCY,DISCOUNT_TYPE,COMMISSION_TYPE,TYPE,LOYAL_CLIENTS,NDS,NDS_PCT,PERSON_ID) values (s_x_t_invoice.NEXTVAL, 31110129, date'2020-01-01',21110000040,'Б-31110129-1',1110000040,40000,'RUR',7,7,'y_invoice',0,1,20, 77531110138);insert into x_t_person (TMP_ID,ID) values (s_x_t_person.NEXTVAL, 77531110138);insert into x_t_act_internal(TMP_ID,ID,DT,CLIENT_ID,INVOICE_ID,HIDDEN,AMOUNT,EXTERNAL_ID,PAYMENT_TERM_DT,IS_LOYAL,TYPE) values (s_x_t_act_internal.NEXTVAL, 4311101291,date'2020-01-03',21110000040, 31110129    ,1,  40000  ,'43111012911',date'2020-02-01', 0,'generic');insert into x_t_act_trans(TMP_ID, ACT_ID, CONSUME_ID, AMOUNT, AMOUNT_NDS, AMOUNT_NSP, NETTING, COMMISSION_TYPE) values (s_x_t_act_trans.NEXTVAL, 4311101291,  5531110129, 40000, 6666.66666666666,  0,null, 7);insert into x_t_consume (TMP_ID, ID, PARENT_ORDER_ID) values (s_x_t_consume.NEXTVAL, 5531110129,  9931110129);insert into x_t_order(TMP_ID, ID, SERVICE_ID, SERVICE_ORDER_ID, CLIENT_ID) values (s_x_t_order.NEXTVAL, 9931110129,  7,  7731110129,  531110138 );insert into x_mv_oebs_receipts_2(TMP_ID, INVOICE_EID, SUM, DT, DOC_DATE, COMISS_DATE, PAYMENT_NUMBER, SOURCE_TYPE) values (s_x_mv_oebs_receipts_2.NEXTVAL, 'Б-31110129-1', 40000, date'2020-01-31',date'2020-01-31', null, '888531110138' ,'PAYCASH');insert into x_yt_ar_direct_domain_stats (ID,IS_GRAY,DOMAIN,IS_BLACKLIST,SERVICE_ID,COST,BILLING_EXPORT_ID,FROM_DT,TILL_DT,SERVICE_ORDER_ID) values(s_x_yt_ar_direct_domain_stats.NEXTVAL, 0, 'a31110129', 0,7,3330000000,7731110129,  date'2020-01-01',to_date('2020-01-31'||' '||'23:59:59','YYYY-MM-DD HH24:MI:SS'),7731110129);</v>
      </c>
    </row>
    <row r="144" spans="1:73" s="195" customFormat="1" ht="15" thickBot="1" x14ac:dyDescent="0.4">
      <c r="A144" s="127">
        <v>40</v>
      </c>
      <c r="B144" s="178"/>
      <c r="C144" s="42" t="str">
        <f t="shared" si="93"/>
        <v>1110000040</v>
      </c>
      <c r="D144" s="42" t="str">
        <f t="shared" si="94"/>
        <v>1110000040/20</v>
      </c>
      <c r="E144" s="43" t="str">
        <f t="shared" si="111"/>
        <v>2020-01-01</v>
      </c>
      <c r="F144" s="43" t="str">
        <f t="shared" si="95"/>
        <v>2021-01-01</v>
      </c>
      <c r="G144" s="44" t="str">
        <f t="shared" si="96"/>
        <v>21110000040</v>
      </c>
      <c r="H144" s="45">
        <f t="shared" si="97"/>
        <v>1</v>
      </c>
      <c r="I144" s="179">
        <v>3</v>
      </c>
      <c r="J144" s="180">
        <f t="shared" si="127"/>
        <v>31110130</v>
      </c>
      <c r="K144" s="42" t="str">
        <f t="shared" si="98"/>
        <v>Б-31110130-1</v>
      </c>
      <c r="L144" s="43" t="str">
        <f t="shared" si="99"/>
        <v>2020-01-01</v>
      </c>
      <c r="M144" s="42" t="s">
        <v>87</v>
      </c>
      <c r="N144" s="181">
        <f t="shared" si="124"/>
        <v>40000</v>
      </c>
      <c r="O144" s="42" t="s">
        <v>88</v>
      </c>
      <c r="P144" s="179">
        <v>1</v>
      </c>
      <c r="Q144" s="42">
        <v>20</v>
      </c>
      <c r="R144" s="182">
        <f>S144</f>
        <v>7</v>
      </c>
      <c r="S144" s="182">
        <v>7</v>
      </c>
      <c r="T144" s="52" t="str">
        <f t="shared" si="114"/>
        <v>4311101301</v>
      </c>
      <c r="U144" s="183" t="str">
        <f t="shared" si="115"/>
        <v>43111013011</v>
      </c>
      <c r="V144" s="42">
        <v>1</v>
      </c>
      <c r="W144" s="43" t="str">
        <f t="shared" ca="1" si="116"/>
        <v>2020-01-05</v>
      </c>
      <c r="X144" s="184" t="str">
        <f t="shared" si="129"/>
        <v>2020-02-01</v>
      </c>
      <c r="Y144" s="185">
        <v>40000</v>
      </c>
      <c r="Z144" s="185">
        <f t="shared" si="122"/>
        <v>6666.6666666666642</v>
      </c>
      <c r="AA144" s="42">
        <v>0</v>
      </c>
      <c r="AB144" s="186" t="s">
        <v>89</v>
      </c>
      <c r="AC144" s="185">
        <f t="shared" si="130"/>
        <v>40000</v>
      </c>
      <c r="AD144" s="45">
        <v>0</v>
      </c>
      <c r="AE144" s="52">
        <f t="shared" si="112"/>
        <v>531110139</v>
      </c>
      <c r="AF144" s="187">
        <f t="shared" si="128"/>
        <v>33333.333333333336</v>
      </c>
      <c r="AG144" s="188"/>
      <c r="AH144" s="58">
        <f t="shared" si="100"/>
        <v>33333.333333333336</v>
      </c>
      <c r="AI144" s="60">
        <f t="shared" si="123"/>
        <v>40000</v>
      </c>
      <c r="AJ144" s="49" t="str">
        <f t="shared" si="131"/>
        <v>2020-01-31</v>
      </c>
      <c r="AK144" s="189" t="str">
        <f t="shared" si="101"/>
        <v>888531110139</v>
      </c>
      <c r="AL144" s="45" t="str">
        <f t="shared" si="102"/>
        <v>11100000401</v>
      </c>
      <c r="AM144" s="190"/>
      <c r="AN144" s="190"/>
      <c r="AO144" s="45" t="s">
        <v>89</v>
      </c>
      <c r="AP144" s="145" t="s">
        <v>89</v>
      </c>
      <c r="AQ144" s="45"/>
      <c r="AR144" s="45"/>
      <c r="AS144" s="191" t="str">
        <f t="shared" si="88"/>
        <v>888531110139</v>
      </c>
      <c r="AT144" s="189" t="str">
        <f t="shared" si="103"/>
        <v>5531110130</v>
      </c>
      <c r="AU144" s="183" t="str">
        <f t="shared" si="104"/>
        <v>9931110130</v>
      </c>
      <c r="AV144" s="183">
        <f t="shared" si="105"/>
        <v>7</v>
      </c>
      <c r="AW144" s="183" t="str">
        <f t="shared" si="106"/>
        <v>7731110130</v>
      </c>
      <c r="AX144" s="147" t="str">
        <f t="shared" si="107"/>
        <v>77531110139</v>
      </c>
      <c r="AY144" s="183">
        <v>0</v>
      </c>
      <c r="AZ144" s="183">
        <v>0</v>
      </c>
      <c r="BA144" s="43" t="str">
        <f t="shared" si="120"/>
        <v>2020-01-01</v>
      </c>
      <c r="BB144" s="43" t="str">
        <f t="shared" si="121"/>
        <v>2020-01-31</v>
      </c>
      <c r="BC144" s="192" t="s">
        <v>90</v>
      </c>
      <c r="BD144" s="44" t="str">
        <f t="shared" si="89"/>
        <v>a31110130</v>
      </c>
      <c r="BE144" s="189"/>
      <c r="BF144" s="189"/>
      <c r="BG144" s="186"/>
      <c r="BH144" s="174"/>
      <c r="BI144" s="174"/>
      <c r="BJ144" s="174"/>
      <c r="BK144" s="174"/>
      <c r="BL144" s="149"/>
      <c r="BM144" s="149"/>
      <c r="BN144" s="149"/>
      <c r="BO144" s="342" t="s">
        <v>163</v>
      </c>
      <c r="BP144" s="328">
        <v>37</v>
      </c>
      <c r="BQ144" s="194">
        <f>AF148</f>
        <v>25000</v>
      </c>
      <c r="BR144" s="194">
        <f>BQ144*0.11</f>
        <v>2750</v>
      </c>
      <c r="BS144" s="194">
        <f>BR144</f>
        <v>2750</v>
      </c>
      <c r="BU144" s="357" t="str">
        <f t="shared" ca="1" si="110"/>
        <v>insert into x_t_invoice (TMP_ID,ID,DT, CLIENT_ID,EXTERNAL_ID,CONTRACT_ID,TOTAL_SUM,CURRENCY,DISCOUNT_TYPE,COMMISSION_TYPE,TYPE,LOYAL_CLIENTS,NDS,NDS_PCT,PERSON_ID) values (s_x_t_invoice.NEXTVAL, 31110130, date'2020-01-01',21110000040,'Б-31110130-1',1110000040,40000,'RUR',7,7,'y_invoice',0,1,20, 77531110139);insert into x_t_person (TMP_ID,ID) values (s_x_t_person.NEXTVAL, 77531110139);insert into x_t_act_internal(TMP_ID,ID,DT,CLIENT_ID,INVOICE_ID,HIDDEN,AMOUNT,EXTERNAL_ID,PAYMENT_TERM_DT,IS_LOYAL,TYPE) values (s_x_t_act_internal.NEXTVAL, 4311101301,date'2020-01-05',21110000040, 31110130    ,1,  40000  ,'43111013011',date'2020-02-01', 0,'generic');insert into x_t_act_trans(TMP_ID, ACT_ID, CONSUME_ID, AMOUNT, AMOUNT_NDS, AMOUNT_NSP, NETTING, COMMISSION_TYPE) values (s_x_t_act_trans.NEXTVAL, 4311101301,  5531110130, 40000, 6666.66666666666,  0,null, 7);insert into x_t_consume (TMP_ID, ID, PARENT_ORDER_ID) values (s_x_t_consume.NEXTVAL, 5531110130,  9931110130);insert into x_t_order(TMP_ID, ID, SERVICE_ID, SERVICE_ORDER_ID, CLIENT_ID) values (s_x_t_order.NEXTVAL, 9931110130,  7,  7731110130,  531110139 );insert into x_mv_oebs_receipts_2(TMP_ID, INVOICE_EID, SUM, DT, DOC_DATE, COMISS_DATE, PAYMENT_NUMBER, SOURCE_TYPE) values (s_x_mv_oebs_receipts_2.NEXTVAL, 'Б-31110130-1', 40000, date'2020-01-31',date'2020-01-31', null, '888531110139' ,'PAYCASH');insert into x_yt_ar_direct_domain_stats (ID,IS_GRAY,DOMAIN,IS_BLACKLIST,SERVICE_ID,COST,BILLING_EXPORT_ID,FROM_DT,TILL_DT,SERVICE_ORDER_ID) values(s_x_yt_ar_direct_domain_stats.NEXTVAL, 0, 'a31110130', 0,7,3330000000,7731110130,  date'2020-01-01',to_date('2020-01-31'||' '||'23:59:59','YYYY-MM-DD HH24:MI:SS'),7731110130);</v>
      </c>
    </row>
    <row r="145" spans="1:73" s="195" customFormat="1" x14ac:dyDescent="0.35">
      <c r="A145" s="127">
        <v>40</v>
      </c>
      <c r="B145" s="178"/>
      <c r="C145" s="42" t="str">
        <f t="shared" si="93"/>
        <v>1110000040</v>
      </c>
      <c r="D145" s="42" t="str">
        <f t="shared" si="94"/>
        <v>1110000040/20</v>
      </c>
      <c r="E145" s="43" t="str">
        <f t="shared" si="111"/>
        <v>2020-01-01</v>
      </c>
      <c r="F145" s="43" t="str">
        <f t="shared" si="95"/>
        <v>2021-01-01</v>
      </c>
      <c r="G145" s="44" t="str">
        <f t="shared" si="96"/>
        <v>21110000040</v>
      </c>
      <c r="H145" s="45">
        <f t="shared" si="97"/>
        <v>1</v>
      </c>
      <c r="I145" s="179">
        <v>3</v>
      </c>
      <c r="J145" s="180">
        <f t="shared" si="127"/>
        <v>31110131</v>
      </c>
      <c r="K145" s="42" t="str">
        <f t="shared" si="98"/>
        <v>Б-31110131-1</v>
      </c>
      <c r="L145" s="43" t="str">
        <f t="shared" si="99"/>
        <v>2020-01-01</v>
      </c>
      <c r="M145" s="42" t="s">
        <v>87</v>
      </c>
      <c r="N145" s="181">
        <f t="shared" si="124"/>
        <v>40000</v>
      </c>
      <c r="O145" s="42" t="s">
        <v>88</v>
      </c>
      <c r="P145" s="179">
        <v>1</v>
      </c>
      <c r="Q145" s="42">
        <v>20</v>
      </c>
      <c r="R145" s="182">
        <f>S145</f>
        <v>7</v>
      </c>
      <c r="S145" s="182">
        <v>7</v>
      </c>
      <c r="T145" s="52" t="str">
        <f t="shared" si="114"/>
        <v>4311101311</v>
      </c>
      <c r="U145" s="183" t="str">
        <f t="shared" si="115"/>
        <v>43111013111</v>
      </c>
      <c r="V145" s="42">
        <v>1</v>
      </c>
      <c r="W145" s="43" t="str">
        <f t="shared" ca="1" si="116"/>
        <v>2020-01-04</v>
      </c>
      <c r="X145" s="184" t="str">
        <f>TEXT(DATE(YEAR($F$2),MONTH($F$2)+1,1),"ГГГГ-ММ-ДД")</f>
        <v>2020-02-01</v>
      </c>
      <c r="Y145" s="185">
        <v>40000</v>
      </c>
      <c r="Z145" s="185">
        <f t="shared" si="122"/>
        <v>6666.6666666666642</v>
      </c>
      <c r="AA145" s="42">
        <v>0</v>
      </c>
      <c r="AB145" s="186" t="s">
        <v>89</v>
      </c>
      <c r="AC145" s="185">
        <f t="shared" si="130"/>
        <v>40000</v>
      </c>
      <c r="AD145" s="45">
        <v>0</v>
      </c>
      <c r="AE145" s="52">
        <f t="shared" si="112"/>
        <v>531110140</v>
      </c>
      <c r="AF145" s="187">
        <f t="shared" si="128"/>
        <v>33333.333333333336</v>
      </c>
      <c r="AG145" s="188"/>
      <c r="AH145" s="58">
        <f t="shared" si="100"/>
        <v>33333.333333333336</v>
      </c>
      <c r="AI145" s="60">
        <f t="shared" si="123"/>
        <v>40000</v>
      </c>
      <c r="AJ145" s="49" t="str">
        <f t="shared" si="131"/>
        <v>2020-01-31</v>
      </c>
      <c r="AK145" s="189" t="str">
        <f t="shared" si="101"/>
        <v>888531110140</v>
      </c>
      <c r="AL145" s="45" t="str">
        <f t="shared" si="102"/>
        <v>11100000401</v>
      </c>
      <c r="AM145" s="190"/>
      <c r="AN145" s="190"/>
      <c r="AO145" s="45" t="s">
        <v>89</v>
      </c>
      <c r="AP145" s="145" t="s">
        <v>89</v>
      </c>
      <c r="AQ145" s="45"/>
      <c r="AR145" s="45"/>
      <c r="AS145" s="191" t="str">
        <f t="shared" si="88"/>
        <v>888531110140</v>
      </c>
      <c r="AT145" s="189" t="str">
        <f t="shared" si="103"/>
        <v>5531110131</v>
      </c>
      <c r="AU145" s="183" t="str">
        <f t="shared" si="104"/>
        <v>9931110131</v>
      </c>
      <c r="AV145" s="183">
        <f t="shared" si="105"/>
        <v>7</v>
      </c>
      <c r="AW145" s="183" t="str">
        <f t="shared" si="106"/>
        <v>7731110131</v>
      </c>
      <c r="AX145" s="147" t="str">
        <f t="shared" si="107"/>
        <v>77531110140</v>
      </c>
      <c r="AY145" s="183">
        <v>0</v>
      </c>
      <c r="AZ145" s="183">
        <v>0</v>
      </c>
      <c r="BA145" s="43" t="str">
        <f t="shared" si="120"/>
        <v>2020-01-01</v>
      </c>
      <c r="BB145" s="43" t="str">
        <f t="shared" si="121"/>
        <v>2020-01-31</v>
      </c>
      <c r="BC145" s="192" t="s">
        <v>90</v>
      </c>
      <c r="BD145" s="44" t="str">
        <f t="shared" si="89"/>
        <v>a31110131</v>
      </c>
      <c r="BE145" s="189"/>
      <c r="BF145" s="189"/>
      <c r="BG145" s="186"/>
      <c r="BH145" s="149"/>
      <c r="BI145" s="149"/>
      <c r="BJ145" s="149"/>
      <c r="BK145" s="149"/>
      <c r="BL145" s="149"/>
      <c r="BM145" s="149"/>
      <c r="BN145" s="149"/>
      <c r="BO145" s="343" t="s">
        <v>164</v>
      </c>
      <c r="BP145" s="330">
        <v>7</v>
      </c>
      <c r="BQ145" s="196"/>
      <c r="BR145" s="196">
        <f>SUM(AF142:AF146)*0.02</f>
        <v>3166.666666666667</v>
      </c>
      <c r="BS145" s="196">
        <f>BR145</f>
        <v>3166.666666666667</v>
      </c>
      <c r="BT145" s="197">
        <v>0.02</v>
      </c>
      <c r="BU145" s="357" t="str">
        <f t="shared" ca="1" si="110"/>
        <v>insert into x_t_invoice (TMP_ID,ID,DT, CLIENT_ID,EXTERNAL_ID,CONTRACT_ID,TOTAL_SUM,CURRENCY,DISCOUNT_TYPE,COMMISSION_TYPE,TYPE,LOYAL_CLIENTS,NDS,NDS_PCT,PERSON_ID) values (s_x_t_invoice.NEXTVAL, 31110131, date'2020-01-01',21110000040,'Б-31110131-1',1110000040,40000,'RUR',7,7,'y_invoice',0,1,20, 77531110140);insert into x_t_person (TMP_ID,ID) values (s_x_t_person.NEXTVAL, 77531110140);insert into x_t_act_internal(TMP_ID,ID,DT,CLIENT_ID,INVOICE_ID,HIDDEN,AMOUNT,EXTERNAL_ID,PAYMENT_TERM_DT,IS_LOYAL,TYPE) values (s_x_t_act_internal.NEXTVAL, 4311101311,date'2020-01-04',21110000040, 31110131    ,1,  40000  ,'43111013111',date'2020-02-01', 0,'generic');insert into x_t_act_trans(TMP_ID, ACT_ID, CONSUME_ID, AMOUNT, AMOUNT_NDS, AMOUNT_NSP, NETTING, COMMISSION_TYPE) values (s_x_t_act_trans.NEXTVAL, 4311101311,  5531110131, 40000, 6666.66666666666,  0,null, 7);insert into x_t_consume (TMP_ID, ID, PARENT_ORDER_ID) values (s_x_t_consume.NEXTVAL, 5531110131,  9931110131);insert into x_t_order(TMP_ID, ID, SERVICE_ID, SERVICE_ORDER_ID, CLIENT_ID) values (s_x_t_order.NEXTVAL, 9931110131,  7,  7731110131,  531110140 );insert into x_mv_oebs_receipts_2(TMP_ID, INVOICE_EID, SUM, DT, DOC_DATE, COMISS_DATE, PAYMENT_NUMBER, SOURCE_TYPE) values (s_x_mv_oebs_receipts_2.NEXTVAL, 'Б-31110131-1', 40000, date'2020-01-31',date'2020-01-31', null, '888531110140' ,'PAYCASH');insert into x_yt_ar_direct_domain_stats (ID,IS_GRAY,DOMAIN,IS_BLACKLIST,SERVICE_ID,COST,BILLING_EXPORT_ID,FROM_DT,TILL_DT,SERVICE_ORDER_ID) values(s_x_yt_ar_direct_domain_stats.NEXTVAL, 0, 'a31110131', 0,7,3330000000,7731110131,  date'2020-01-01',to_date('2020-01-31'||' '||'23:59:59','YYYY-MM-DD HH24:MI:SS'),7731110131);</v>
      </c>
    </row>
    <row r="146" spans="1:73" s="195" customFormat="1" x14ac:dyDescent="0.35">
      <c r="A146" s="127">
        <v>40</v>
      </c>
      <c r="B146" s="178"/>
      <c r="C146" s="42" t="str">
        <f t="shared" si="93"/>
        <v>1110000040</v>
      </c>
      <c r="D146" s="42" t="str">
        <f t="shared" si="94"/>
        <v>1110000040/20</v>
      </c>
      <c r="E146" s="43" t="str">
        <f t="shared" si="111"/>
        <v>2020-01-01</v>
      </c>
      <c r="F146" s="43" t="str">
        <f t="shared" si="95"/>
        <v>2021-01-01</v>
      </c>
      <c r="G146" s="44" t="str">
        <f t="shared" si="96"/>
        <v>21110000040</v>
      </c>
      <c r="H146" s="45">
        <f t="shared" si="97"/>
        <v>1</v>
      </c>
      <c r="I146" s="179">
        <v>3</v>
      </c>
      <c r="J146" s="180">
        <f t="shared" si="127"/>
        <v>31110132</v>
      </c>
      <c r="K146" s="42" t="str">
        <f t="shared" si="98"/>
        <v>Б-31110132-1</v>
      </c>
      <c r="L146" s="43" t="str">
        <f t="shared" si="99"/>
        <v>2020-01-01</v>
      </c>
      <c r="M146" s="42" t="s">
        <v>87</v>
      </c>
      <c r="N146" s="181">
        <f t="shared" si="124"/>
        <v>40000</v>
      </c>
      <c r="O146" s="42" t="s">
        <v>88</v>
      </c>
      <c r="P146" s="179">
        <v>1</v>
      </c>
      <c r="Q146" s="42">
        <v>20</v>
      </c>
      <c r="R146" s="182">
        <f>S146</f>
        <v>7</v>
      </c>
      <c r="S146" s="182">
        <v>7</v>
      </c>
      <c r="T146" s="52" t="str">
        <f t="shared" si="114"/>
        <v>4311101321</v>
      </c>
      <c r="U146" s="183" t="str">
        <f t="shared" si="115"/>
        <v>43111013211</v>
      </c>
      <c r="V146" s="42">
        <v>1</v>
      </c>
      <c r="W146" s="43" t="str">
        <f t="shared" ca="1" si="116"/>
        <v>2020-01-05</v>
      </c>
      <c r="X146" s="184" t="str">
        <f t="shared" si="129"/>
        <v>2020-02-01</v>
      </c>
      <c r="Y146" s="185">
        <v>40000</v>
      </c>
      <c r="Z146" s="185">
        <f t="shared" si="122"/>
        <v>6666.6666666666642</v>
      </c>
      <c r="AA146" s="42">
        <v>0</v>
      </c>
      <c r="AB146" s="186" t="s">
        <v>89</v>
      </c>
      <c r="AC146" s="185">
        <f t="shared" si="130"/>
        <v>40000</v>
      </c>
      <c r="AD146" s="45">
        <v>0</v>
      </c>
      <c r="AE146" s="52">
        <f t="shared" si="112"/>
        <v>531110141</v>
      </c>
      <c r="AF146" s="187">
        <f t="shared" si="128"/>
        <v>33333.333333333336</v>
      </c>
      <c r="AG146" s="188"/>
      <c r="AH146" s="58">
        <f t="shared" si="100"/>
        <v>33333.333333333336</v>
      </c>
      <c r="AI146" s="60">
        <f t="shared" si="123"/>
        <v>40000</v>
      </c>
      <c r="AJ146" s="49" t="str">
        <f t="shared" si="131"/>
        <v>2020-01-31</v>
      </c>
      <c r="AK146" s="189" t="str">
        <f t="shared" si="101"/>
        <v>888531110141</v>
      </c>
      <c r="AL146" s="45" t="str">
        <f t="shared" si="102"/>
        <v>11100000401</v>
      </c>
      <c r="AM146" s="190"/>
      <c r="AN146" s="190"/>
      <c r="AO146" s="45" t="s">
        <v>89</v>
      </c>
      <c r="AP146" s="145" t="s">
        <v>89</v>
      </c>
      <c r="AQ146" s="45"/>
      <c r="AR146" s="45"/>
      <c r="AS146" s="191" t="str">
        <f t="shared" si="88"/>
        <v>888531110141</v>
      </c>
      <c r="AT146" s="189" t="str">
        <f t="shared" si="103"/>
        <v>5531110132</v>
      </c>
      <c r="AU146" s="183" t="str">
        <f t="shared" si="104"/>
        <v>9931110132</v>
      </c>
      <c r="AV146" s="183">
        <f t="shared" si="105"/>
        <v>7</v>
      </c>
      <c r="AW146" s="183" t="str">
        <f t="shared" si="106"/>
        <v>7731110132</v>
      </c>
      <c r="AX146" s="147" t="str">
        <f t="shared" si="107"/>
        <v>77531110141</v>
      </c>
      <c r="AY146" s="183">
        <v>0</v>
      </c>
      <c r="AZ146" s="183">
        <v>0</v>
      </c>
      <c r="BA146" s="43" t="str">
        <f t="shared" si="120"/>
        <v>2020-01-01</v>
      </c>
      <c r="BB146" s="43" t="str">
        <f t="shared" si="121"/>
        <v>2020-01-31</v>
      </c>
      <c r="BC146" s="192" t="s">
        <v>90</v>
      </c>
      <c r="BD146" s="44" t="str">
        <f t="shared" si="89"/>
        <v>a31110132</v>
      </c>
      <c r="BE146" s="189"/>
      <c r="BF146" s="189"/>
      <c r="BG146" s="186"/>
      <c r="BH146" s="149"/>
      <c r="BI146" s="149"/>
      <c r="BJ146" s="149"/>
      <c r="BK146" s="149"/>
      <c r="BL146" s="149"/>
      <c r="BM146" s="149"/>
      <c r="BN146" s="149"/>
      <c r="BO146" s="345" t="s">
        <v>86</v>
      </c>
      <c r="BP146" s="328">
        <v>37</v>
      </c>
      <c r="BQ146" s="194"/>
      <c r="BR146" s="194">
        <f>AF148*0.02</f>
        <v>500</v>
      </c>
      <c r="BS146" s="194">
        <f>BR146</f>
        <v>500</v>
      </c>
      <c r="BT146" s="197">
        <v>0.02</v>
      </c>
      <c r="BU146" s="357" t="str">
        <f t="shared" ca="1" si="110"/>
        <v>insert into x_t_invoice (TMP_ID,ID,DT, CLIENT_ID,EXTERNAL_ID,CONTRACT_ID,TOTAL_SUM,CURRENCY,DISCOUNT_TYPE,COMMISSION_TYPE,TYPE,LOYAL_CLIENTS,NDS,NDS_PCT,PERSON_ID) values (s_x_t_invoice.NEXTVAL, 31110132, date'2020-01-01',21110000040,'Б-31110132-1',1110000040,40000,'RUR',7,7,'y_invoice',0,1,20, 77531110141);insert into x_t_person (TMP_ID,ID) values (s_x_t_person.NEXTVAL, 77531110141);insert into x_t_act_internal(TMP_ID,ID,DT,CLIENT_ID,INVOICE_ID,HIDDEN,AMOUNT,EXTERNAL_ID,PAYMENT_TERM_DT,IS_LOYAL,TYPE) values (s_x_t_act_internal.NEXTVAL, 4311101321,date'2020-01-05',21110000040, 31110132    ,1,  40000  ,'43111013211',date'2020-02-01', 0,'generic');insert into x_t_act_trans(TMP_ID, ACT_ID, CONSUME_ID, AMOUNT, AMOUNT_NDS, AMOUNT_NSP, NETTING, COMMISSION_TYPE) values (s_x_t_act_trans.NEXTVAL, 4311101321,  5531110132, 40000, 6666.66666666666,  0,null, 7);insert into x_t_consume (TMP_ID, ID, PARENT_ORDER_ID) values (s_x_t_consume.NEXTVAL, 5531110132,  9931110132);insert into x_t_order(TMP_ID, ID, SERVICE_ID, SERVICE_ORDER_ID, CLIENT_ID) values (s_x_t_order.NEXTVAL, 9931110132,  7,  7731110132,  531110141 );insert into x_mv_oebs_receipts_2(TMP_ID, INVOICE_EID, SUM, DT, DOC_DATE, COMISS_DATE, PAYMENT_NUMBER, SOURCE_TYPE) values (s_x_mv_oebs_receipts_2.NEXTVAL, 'Б-31110132-1', 40000, date'2020-01-31',date'2020-01-31', null, '888531110141' ,'PAYCASH');insert into x_yt_ar_direct_domain_stats (ID,IS_GRAY,DOMAIN,IS_BLACKLIST,SERVICE_ID,COST,BILLING_EXPORT_ID,FROM_DT,TILL_DT,SERVICE_ORDER_ID) values(s_x_yt_ar_direct_domain_stats.NEXTVAL, 0, 'a31110132', 0,7,3330000000,7731110132,  date'2020-01-01',to_date('2020-01-31'||' '||'23:59:59','YYYY-MM-DD HH24:MI:SS'),7731110132);</v>
      </c>
    </row>
    <row r="147" spans="1:73" s="195" customFormat="1" x14ac:dyDescent="0.35">
      <c r="A147" s="127">
        <v>40</v>
      </c>
      <c r="B147" s="178"/>
      <c r="C147" s="42" t="str">
        <f t="shared" si="93"/>
        <v>1110000040</v>
      </c>
      <c r="D147" s="42" t="str">
        <f t="shared" si="94"/>
        <v>1110000040/20</v>
      </c>
      <c r="E147" s="43" t="str">
        <f t="shared" si="111"/>
        <v>2020-01-01</v>
      </c>
      <c r="F147" s="43" t="str">
        <f t="shared" si="95"/>
        <v>2021-01-01</v>
      </c>
      <c r="G147" s="44" t="str">
        <f t="shared" si="96"/>
        <v>21110000040</v>
      </c>
      <c r="H147" s="45">
        <f t="shared" si="97"/>
        <v>1</v>
      </c>
      <c r="I147" s="179">
        <v>3</v>
      </c>
      <c r="J147" s="180">
        <f t="shared" si="127"/>
        <v>31110133</v>
      </c>
      <c r="K147" s="42" t="str">
        <f t="shared" si="98"/>
        <v>Б-31110133-1</v>
      </c>
      <c r="L147" s="43" t="str">
        <f t="shared" si="99"/>
        <v>2020-01-01</v>
      </c>
      <c r="M147" s="42" t="s">
        <v>87</v>
      </c>
      <c r="N147" s="181">
        <f t="shared" si="124"/>
        <v>20000</v>
      </c>
      <c r="O147" s="42" t="s">
        <v>88</v>
      </c>
      <c r="P147" s="179">
        <v>1</v>
      </c>
      <c r="Q147" s="42">
        <v>20</v>
      </c>
      <c r="R147" s="198">
        <v>1</v>
      </c>
      <c r="S147" s="198">
        <v>1</v>
      </c>
      <c r="T147" s="52" t="str">
        <f t="shared" si="114"/>
        <v>4311101331</v>
      </c>
      <c r="U147" s="183" t="str">
        <f t="shared" si="115"/>
        <v>43111013311</v>
      </c>
      <c r="V147" s="42">
        <v>1</v>
      </c>
      <c r="W147" s="43" t="str">
        <f t="shared" ca="1" si="116"/>
        <v>2020-01-06</v>
      </c>
      <c r="X147" s="184" t="str">
        <f t="shared" si="129"/>
        <v>2020-02-01</v>
      </c>
      <c r="Y147" s="185">
        <v>20000</v>
      </c>
      <c r="Z147" s="185">
        <f t="shared" si="122"/>
        <v>3333.3333333333321</v>
      </c>
      <c r="AA147" s="42">
        <v>0</v>
      </c>
      <c r="AB147" s="186" t="s">
        <v>89</v>
      </c>
      <c r="AC147" s="185">
        <f t="shared" si="130"/>
        <v>20000</v>
      </c>
      <c r="AD147" s="45">
        <v>0</v>
      </c>
      <c r="AE147" s="52">
        <f t="shared" si="112"/>
        <v>531110142</v>
      </c>
      <c r="AF147" s="187">
        <f t="shared" si="128"/>
        <v>16666.666666666668</v>
      </c>
      <c r="AG147" s="188"/>
      <c r="AH147" s="58">
        <f t="shared" si="100"/>
        <v>16666.666666666668</v>
      </c>
      <c r="AI147" s="60">
        <f t="shared" si="123"/>
        <v>20000</v>
      </c>
      <c r="AJ147" s="49" t="str">
        <f t="shared" si="131"/>
        <v>2020-01-31</v>
      </c>
      <c r="AK147" s="189" t="str">
        <f t="shared" si="101"/>
        <v>888531110142</v>
      </c>
      <c r="AL147" s="45" t="str">
        <f t="shared" si="102"/>
        <v>11100000401</v>
      </c>
      <c r="AM147" s="190"/>
      <c r="AN147" s="190"/>
      <c r="AO147" s="45" t="s">
        <v>89</v>
      </c>
      <c r="AP147" s="145" t="s">
        <v>89</v>
      </c>
      <c r="AQ147" s="45"/>
      <c r="AR147" s="45"/>
      <c r="AS147" s="191" t="str">
        <f t="shared" si="88"/>
        <v>888531110142</v>
      </c>
      <c r="AT147" s="189" t="str">
        <f t="shared" si="103"/>
        <v>5531110133</v>
      </c>
      <c r="AU147" s="183" t="str">
        <f t="shared" si="104"/>
        <v>9931110133</v>
      </c>
      <c r="AV147" s="183">
        <f t="shared" si="105"/>
        <v>1</v>
      </c>
      <c r="AW147" s="183" t="str">
        <f t="shared" si="106"/>
        <v>7731110133</v>
      </c>
      <c r="AX147" s="147" t="str">
        <f t="shared" si="107"/>
        <v>77531110142</v>
      </c>
      <c r="AY147" s="183">
        <v>0</v>
      </c>
      <c r="AZ147" s="183">
        <v>0</v>
      </c>
      <c r="BA147" s="43" t="str">
        <f t="shared" si="120"/>
        <v>2020-01-01</v>
      </c>
      <c r="BB147" s="43" t="str">
        <f t="shared" si="121"/>
        <v>2020-01-31</v>
      </c>
      <c r="BC147" s="192" t="s">
        <v>90</v>
      </c>
      <c r="BD147" s="44" t="str">
        <f t="shared" si="89"/>
        <v>a31110133</v>
      </c>
      <c r="BE147" s="189"/>
      <c r="BF147" s="189"/>
      <c r="BG147" s="186"/>
      <c r="BH147" s="149"/>
      <c r="BI147" s="149"/>
      <c r="BJ147" s="149"/>
      <c r="BK147" s="149"/>
      <c r="BL147" s="149"/>
      <c r="BM147" s="149"/>
      <c r="BN147" s="149"/>
      <c r="BO147" s="342"/>
      <c r="BP147" s="328"/>
      <c r="BQ147" s="194"/>
      <c r="BR147" s="194"/>
      <c r="BS147" s="194"/>
      <c r="BU147" s="357" t="str">
        <f t="shared" ca="1" si="110"/>
        <v>insert into x_t_invoice (TMP_ID,ID,DT, CLIENT_ID,EXTERNAL_ID,CONTRACT_ID,TOTAL_SUM,CURRENCY,DISCOUNT_TYPE,COMMISSION_TYPE,TYPE,LOYAL_CLIENTS,NDS,NDS_PCT,PERSON_ID) values (s_x_t_invoice.NEXTVAL, 31110133, date'2020-01-01',21110000040,'Б-31110133-1',1110000040,20000,'RUR',1,1,'y_invoice',0,1,20, 77531110142);insert into x_t_person (TMP_ID,ID) values (s_x_t_person.NEXTVAL, 77531110142);insert into x_t_act_internal(TMP_ID,ID,DT,CLIENT_ID,INVOICE_ID,HIDDEN,AMOUNT,EXTERNAL_ID,PAYMENT_TERM_DT,IS_LOYAL,TYPE) values (s_x_t_act_internal.NEXTVAL, 4311101331,date'2020-01-06',21110000040, 31110133    ,1,  20000  ,'43111013311',date'2020-02-01', 0,'generic');insert into x_t_act_trans(TMP_ID, ACT_ID, CONSUME_ID, AMOUNT, AMOUNT_NDS, AMOUNT_NSP, NETTING, COMMISSION_TYPE) values (s_x_t_act_trans.NEXTVAL, 4311101331,  5531110133, 20000, 3333.33333333333,  0,null, 1);insert into x_t_consume (TMP_ID, ID, PARENT_ORDER_ID) values (s_x_t_consume.NEXTVAL, 5531110133,  9931110133);insert into x_t_order(TMP_ID, ID, SERVICE_ID, SERVICE_ORDER_ID, CLIENT_ID) values (s_x_t_order.NEXTVAL, 9931110133,  1,  7731110133,  531110142 );insert into x_mv_oebs_receipts_2(TMP_ID, INVOICE_EID, SUM, DT, DOC_DATE, COMISS_DATE, PAYMENT_NUMBER, SOURCE_TYPE) values (s_x_mv_oebs_receipts_2.NEXTVAL, 'Б-31110133-1', 20000, date'2020-01-31',date'2020-01-31', null, '888531110142' ,'PAYCASH');insert into x_yt_ar_direct_domain_stats (ID,IS_GRAY,DOMAIN,IS_BLACKLIST,SERVICE_ID,COST,BILLING_EXPORT_ID,FROM_DT,TILL_DT,SERVICE_ORDER_ID) values(s_x_yt_ar_direct_domain_stats.NEXTVAL, 0, 'a31110133', 0,1,3330000000,7731110133,  date'2020-01-01',to_date('2020-01-31'||' '||'23:59:59','YYYY-MM-DD HH24:MI:SS'),7731110133);</v>
      </c>
    </row>
    <row r="148" spans="1:73" s="195" customFormat="1" x14ac:dyDescent="0.35">
      <c r="A148" s="127">
        <v>40</v>
      </c>
      <c r="B148" s="178"/>
      <c r="C148" s="42" t="str">
        <f t="shared" si="93"/>
        <v>1110000040</v>
      </c>
      <c r="D148" s="42" t="str">
        <f t="shared" si="94"/>
        <v>1110000040/20</v>
      </c>
      <c r="E148" s="43" t="str">
        <f t="shared" si="111"/>
        <v>2020-01-01</v>
      </c>
      <c r="F148" s="43" t="str">
        <f t="shared" si="95"/>
        <v>2021-01-01</v>
      </c>
      <c r="G148" s="44" t="str">
        <f t="shared" si="96"/>
        <v>21110000040</v>
      </c>
      <c r="H148" s="45">
        <f t="shared" si="97"/>
        <v>1</v>
      </c>
      <c r="I148" s="179">
        <v>3</v>
      </c>
      <c r="J148" s="180">
        <f t="shared" si="127"/>
        <v>31110134</v>
      </c>
      <c r="K148" s="42" t="str">
        <f t="shared" si="98"/>
        <v>Б-31110134-1</v>
      </c>
      <c r="L148" s="43" t="str">
        <f t="shared" si="99"/>
        <v>2020-01-01</v>
      </c>
      <c r="M148" s="42" t="s">
        <v>87</v>
      </c>
      <c r="N148" s="181">
        <f t="shared" si="124"/>
        <v>30000</v>
      </c>
      <c r="O148" s="42" t="s">
        <v>88</v>
      </c>
      <c r="P148" s="179">
        <v>1</v>
      </c>
      <c r="Q148" s="42">
        <v>20</v>
      </c>
      <c r="R148" s="180">
        <v>37</v>
      </c>
      <c r="S148" s="180">
        <v>37</v>
      </c>
      <c r="T148" s="52" t="str">
        <f t="shared" si="114"/>
        <v>4311101341</v>
      </c>
      <c r="U148" s="183" t="str">
        <f t="shared" si="115"/>
        <v>43111013411</v>
      </c>
      <c r="V148" s="42">
        <v>1</v>
      </c>
      <c r="W148" s="43" t="str">
        <f t="shared" ca="1" si="116"/>
        <v>2020-01-01</v>
      </c>
      <c r="X148" s="184" t="str">
        <f t="shared" si="129"/>
        <v>2020-02-01</v>
      </c>
      <c r="Y148" s="185">
        <v>30000</v>
      </c>
      <c r="Z148" s="185">
        <f t="shared" si="122"/>
        <v>5000</v>
      </c>
      <c r="AA148" s="42">
        <v>0</v>
      </c>
      <c r="AB148" s="186" t="s">
        <v>89</v>
      </c>
      <c r="AC148" s="185">
        <f t="shared" si="130"/>
        <v>30000</v>
      </c>
      <c r="AD148" s="45">
        <v>0</v>
      </c>
      <c r="AE148" s="52">
        <f t="shared" si="112"/>
        <v>531110143</v>
      </c>
      <c r="AF148" s="187">
        <f t="shared" si="128"/>
        <v>25000</v>
      </c>
      <c r="AG148" s="188"/>
      <c r="AH148" s="58">
        <f t="shared" si="100"/>
        <v>25000</v>
      </c>
      <c r="AI148" s="60">
        <f t="shared" si="123"/>
        <v>30000</v>
      </c>
      <c r="AJ148" s="49" t="str">
        <f t="shared" si="131"/>
        <v>2020-01-31</v>
      </c>
      <c r="AK148" s="189" t="str">
        <f t="shared" si="101"/>
        <v>888531110143</v>
      </c>
      <c r="AL148" s="45" t="str">
        <f t="shared" si="102"/>
        <v>11100000401</v>
      </c>
      <c r="AM148" s="190"/>
      <c r="AN148" s="190"/>
      <c r="AO148" s="45" t="s">
        <v>89</v>
      </c>
      <c r="AP148" s="145" t="s">
        <v>89</v>
      </c>
      <c r="AQ148" s="45"/>
      <c r="AR148" s="45"/>
      <c r="AS148" s="191" t="str">
        <f t="shared" si="88"/>
        <v>888531110143</v>
      </c>
      <c r="AT148" s="189" t="str">
        <f t="shared" si="103"/>
        <v>5531110134</v>
      </c>
      <c r="AU148" s="183" t="str">
        <f t="shared" si="104"/>
        <v>9931110134</v>
      </c>
      <c r="AV148" s="183">
        <f t="shared" si="105"/>
        <v>37</v>
      </c>
      <c r="AW148" s="183" t="str">
        <f t="shared" si="106"/>
        <v>7731110134</v>
      </c>
      <c r="AX148" s="147" t="str">
        <f t="shared" si="107"/>
        <v>77531110143</v>
      </c>
      <c r="AY148" s="183">
        <v>0</v>
      </c>
      <c r="AZ148" s="183">
        <v>0</v>
      </c>
      <c r="BA148" s="43" t="str">
        <f t="shared" si="120"/>
        <v>2020-01-01</v>
      </c>
      <c r="BB148" s="43" t="str">
        <f t="shared" si="121"/>
        <v>2020-01-31</v>
      </c>
      <c r="BC148" s="192" t="s">
        <v>90</v>
      </c>
      <c r="BD148" s="44" t="str">
        <f t="shared" si="89"/>
        <v>a31110134</v>
      </c>
      <c r="BE148" s="189"/>
      <c r="BF148" s="189"/>
      <c r="BG148" s="186"/>
      <c r="BH148" s="149"/>
      <c r="BI148" s="149"/>
      <c r="BJ148" s="149"/>
      <c r="BK148" s="149"/>
      <c r="BL148" s="149"/>
      <c r="BM148" s="149"/>
      <c r="BN148" s="149"/>
      <c r="BO148" s="342"/>
      <c r="BP148" s="328"/>
      <c r="BQ148" s="181"/>
      <c r="BR148" s="196"/>
      <c r="BS148" s="196"/>
      <c r="BU148" s="357" t="str">
        <f t="shared" ca="1" si="110"/>
        <v>insert into x_t_invoice (TMP_ID,ID,DT, CLIENT_ID,EXTERNAL_ID,CONTRACT_ID,TOTAL_SUM,CURRENCY,DISCOUNT_TYPE,COMMISSION_TYPE,TYPE,LOYAL_CLIENTS,NDS,NDS_PCT,PERSON_ID) values (s_x_t_invoice.NEXTVAL, 31110134, date'2020-01-01',21110000040,'Б-31110134-1',1110000040,30000,'RUR',37,37,'y_invoice',0,1,20, 77531110143);insert into x_t_person (TMP_ID,ID) values (s_x_t_person.NEXTVAL, 77531110143);insert into x_t_act_internal(TMP_ID,ID,DT,CLIENT_ID,INVOICE_ID,HIDDEN,AMOUNT,EXTERNAL_ID,PAYMENT_TERM_DT,IS_LOYAL,TYPE) values (s_x_t_act_internal.NEXTVAL, 4311101341,date'2020-01-01',21110000040, 31110134    ,1,  30000  ,'43111013411',date'2020-02-01', 0,'generic');insert into x_t_act_trans(TMP_ID, ACT_ID, CONSUME_ID, AMOUNT, AMOUNT_NDS, AMOUNT_NSP, NETTING, COMMISSION_TYPE) values (s_x_t_act_trans.NEXTVAL, 4311101341,  5531110134, 30000, 5000,  0,null, 37);insert into x_t_consume (TMP_ID, ID, PARENT_ORDER_ID) values (s_x_t_consume.NEXTVAL, 5531110134,  9931110134);insert into x_t_order(TMP_ID, ID, SERVICE_ID, SERVICE_ORDER_ID, CLIENT_ID) values (s_x_t_order.NEXTVAL, 9931110134,  37,  7731110134,  531110143 );insert into x_mv_oebs_receipts_2(TMP_ID, INVOICE_EID, SUM, DT, DOC_DATE, COMISS_DATE, PAYMENT_NUMBER, SOURCE_TYPE) values (s_x_mv_oebs_receipts_2.NEXTVAL, 'Б-31110134-1', 30000, date'2020-01-31',date'2020-01-31', null, '888531110143' ,'PAYCASH');insert into x_yt_ar_direct_domain_stats (ID,IS_GRAY,DOMAIN,IS_BLACKLIST,SERVICE_ID,COST,BILLING_EXPORT_ID,FROM_DT,TILL_DT,SERVICE_ORDER_ID) values(s_x_yt_ar_direct_domain_stats.NEXTVAL, 0, 'a31110134', 0,37,3330000000,7731110134,  date'2020-01-01',to_date('2020-01-31'||' '||'23:59:59','YYYY-MM-DD HH24:MI:SS'),7731110134);</v>
      </c>
    </row>
    <row r="149" spans="1:73" s="195" customFormat="1" ht="15" thickBot="1" x14ac:dyDescent="0.4">
      <c r="A149" s="127">
        <v>40</v>
      </c>
      <c r="B149" s="178"/>
      <c r="C149" s="42" t="str">
        <f>$H$2&amp;$C$2&amp;$D$2&amp;"00000"&amp;A149</f>
        <v>1110000040</v>
      </c>
      <c r="D149" s="42" t="str">
        <f>C149&amp;"/"&amp;MID(YEAR($F$2),3,2)</f>
        <v>1110000040/20</v>
      </c>
      <c r="E149" s="43" t="str">
        <f t="shared" si="111"/>
        <v>2020-01-01</v>
      </c>
      <c r="F149" s="43" t="str">
        <f t="shared" si="95"/>
        <v>2021-01-01</v>
      </c>
      <c r="G149" s="44" t="str">
        <f>$I$2&amp;C149</f>
        <v>21110000040</v>
      </c>
      <c r="H149" s="45">
        <f t="shared" si="97"/>
        <v>1</v>
      </c>
      <c r="I149" s="179">
        <v>3</v>
      </c>
      <c r="J149" s="180">
        <f t="shared" si="127"/>
        <v>31110135</v>
      </c>
      <c r="K149" s="42" t="str">
        <f>"Б-"&amp;J149&amp;"-1"</f>
        <v>Б-31110135-1</v>
      </c>
      <c r="L149" s="43" t="str">
        <f t="shared" si="99"/>
        <v>2020-01-01</v>
      </c>
      <c r="M149" s="42" t="s">
        <v>87</v>
      </c>
      <c r="N149" s="181">
        <f>Y149</f>
        <v>40000</v>
      </c>
      <c r="O149" s="42" t="s">
        <v>88</v>
      </c>
      <c r="P149" s="179">
        <v>1</v>
      </c>
      <c r="Q149" s="42">
        <v>20</v>
      </c>
      <c r="R149" s="234">
        <v>38</v>
      </c>
      <c r="S149" s="234">
        <v>38</v>
      </c>
      <c r="T149" s="52" t="str">
        <f>$K$2&amp;J149&amp;"1"</f>
        <v>4311101351</v>
      </c>
      <c r="U149" s="183" t="str">
        <f>T149&amp;1</f>
        <v>43111013511</v>
      </c>
      <c r="V149" s="42">
        <v>1</v>
      </c>
      <c r="W149" s="43" t="str">
        <f t="shared" ca="1" si="116"/>
        <v>2020-01-01</v>
      </c>
      <c r="X149" s="184" t="str">
        <f t="shared" si="129"/>
        <v>2020-02-01</v>
      </c>
      <c r="Y149" s="185">
        <v>40000</v>
      </c>
      <c r="Z149" s="185">
        <f t="shared" si="122"/>
        <v>6666.6666666666642</v>
      </c>
      <c r="AA149" s="42">
        <v>0</v>
      </c>
      <c r="AB149" s="186" t="s">
        <v>89</v>
      </c>
      <c r="AC149" s="185">
        <f>N149</f>
        <v>40000</v>
      </c>
      <c r="AD149" s="45">
        <v>0</v>
      </c>
      <c r="AE149" s="52">
        <f t="shared" si="112"/>
        <v>531110144</v>
      </c>
      <c r="AF149" s="187">
        <f>Y149-Z149</f>
        <v>33333.333333333336</v>
      </c>
      <c r="AG149" s="188"/>
      <c r="AH149" s="58">
        <f>AI149/(1+Q149/100)</f>
        <v>33333.333333333336</v>
      </c>
      <c r="AI149" s="60">
        <f t="shared" si="123"/>
        <v>40000</v>
      </c>
      <c r="AJ149" s="49" t="str">
        <f t="shared" si="131"/>
        <v>2020-01-31</v>
      </c>
      <c r="AK149" s="189" t="str">
        <f>"888"&amp;AE149</f>
        <v>888531110144</v>
      </c>
      <c r="AL149" s="45" t="str">
        <f>C149&amp;1</f>
        <v>11100000401</v>
      </c>
      <c r="AM149" s="190"/>
      <c r="AN149" s="190"/>
      <c r="AO149" s="45" t="s">
        <v>89</v>
      </c>
      <c r="AP149" s="145" t="s">
        <v>89</v>
      </c>
      <c r="AQ149" s="45"/>
      <c r="AR149" s="45"/>
      <c r="AS149" s="191" t="str">
        <f>AK149</f>
        <v>888531110144</v>
      </c>
      <c r="AT149" s="189" t="str">
        <f>"55"&amp;J149</f>
        <v>5531110135</v>
      </c>
      <c r="AU149" s="183" t="str">
        <f>"99"&amp;J149</f>
        <v>9931110135</v>
      </c>
      <c r="AV149" s="183">
        <f>S149</f>
        <v>38</v>
      </c>
      <c r="AW149" s="183" t="str">
        <f>"77"&amp;J149</f>
        <v>7731110135</v>
      </c>
      <c r="AX149" s="147" t="str">
        <f t="shared" si="107"/>
        <v>77531110144</v>
      </c>
      <c r="AY149" s="183">
        <v>0</v>
      </c>
      <c r="AZ149" s="183">
        <v>0</v>
      </c>
      <c r="BA149" s="43" t="str">
        <f t="shared" si="120"/>
        <v>2020-01-01</v>
      </c>
      <c r="BB149" s="43" t="str">
        <f t="shared" si="121"/>
        <v>2020-01-31</v>
      </c>
      <c r="BC149" s="192" t="s">
        <v>90</v>
      </c>
      <c r="BD149" s="44" t="str">
        <f>"a"&amp;J149</f>
        <v>a31110135</v>
      </c>
      <c r="BE149" s="189"/>
      <c r="BF149" s="189"/>
      <c r="BG149" s="186"/>
      <c r="BH149" s="174"/>
      <c r="BI149" s="174"/>
      <c r="BJ149" s="174"/>
      <c r="BK149" s="174"/>
      <c r="BL149" s="149"/>
      <c r="BM149" s="149"/>
      <c r="BN149" s="149"/>
      <c r="BO149" s="342"/>
      <c r="BP149" s="328"/>
      <c r="BQ149" s="194"/>
      <c r="BR149" s="194"/>
      <c r="BS149" s="194"/>
      <c r="BU149" s="357" t="str">
        <f t="shared" ca="1" si="110"/>
        <v>insert into x_t_invoice (TMP_ID,ID,DT, CLIENT_ID,EXTERNAL_ID,CONTRACT_ID,TOTAL_SUM,CURRENCY,DISCOUNT_TYPE,COMMISSION_TYPE,TYPE,LOYAL_CLIENTS,NDS,NDS_PCT,PERSON_ID) values (s_x_t_invoice.NEXTVAL, 31110135, date'2020-01-01',21110000040,'Б-31110135-1',1110000040,40000,'RUR',38,38,'y_invoice',0,1,20, 77531110144);insert into x_t_person (TMP_ID,ID) values (s_x_t_person.NEXTVAL, 77531110144);insert into x_t_act_internal(TMP_ID,ID,DT,CLIENT_ID,INVOICE_ID,HIDDEN,AMOUNT,EXTERNAL_ID,PAYMENT_TERM_DT,IS_LOYAL,TYPE) values (s_x_t_act_internal.NEXTVAL, 4311101351,date'2020-01-01',21110000040, 31110135    ,1,  40000  ,'43111013511',date'2020-02-01', 0,'generic');insert into x_t_act_trans(TMP_ID, ACT_ID, CONSUME_ID, AMOUNT, AMOUNT_NDS, AMOUNT_NSP, NETTING, COMMISSION_TYPE) values (s_x_t_act_trans.NEXTVAL, 4311101351,  5531110135, 40000, 6666.66666666666,  0,null, 38);insert into x_t_consume (TMP_ID, ID, PARENT_ORDER_ID) values (s_x_t_consume.NEXTVAL, 5531110135,  9931110135);insert into x_t_order(TMP_ID, ID, SERVICE_ID, SERVICE_ORDER_ID, CLIENT_ID) values (s_x_t_order.NEXTVAL, 9931110135,  38,  7731110135,  531110144 );insert into x_mv_oebs_receipts_2(TMP_ID, INVOICE_EID, SUM, DT, DOC_DATE, COMISS_DATE, PAYMENT_NUMBER, SOURCE_TYPE) values (s_x_mv_oebs_receipts_2.NEXTVAL, 'Б-31110135-1', 40000, date'2020-01-31',date'2020-01-31', null, '888531110144' ,'PAYCASH');insert into x_yt_ar_direct_domain_stats (ID,IS_GRAY,DOMAIN,IS_BLACKLIST,SERVICE_ID,COST,BILLING_EXPORT_ID,FROM_DT,TILL_DT,SERVICE_ORDER_ID) values(s_x_yt_ar_direct_domain_stats.NEXTVAL, 0, 'a31110135', 0,38,3330000000,7731110135,  date'2020-01-01',to_date('2020-01-31'||' '||'23:59:59','YYYY-MM-DD HH24:MI:SS'),7731110135);</v>
      </c>
    </row>
    <row r="150" spans="1:73" s="215" customFormat="1" ht="15" thickBot="1" x14ac:dyDescent="0.4">
      <c r="A150" s="152">
        <v>40</v>
      </c>
      <c r="B150" s="199"/>
      <c r="C150" s="76" t="str">
        <f>$H$2&amp;$C$2&amp;$D$2&amp;"00000"&amp;A150</f>
        <v>1110000040</v>
      </c>
      <c r="D150" s="76" t="str">
        <f>C150&amp;"/"&amp;MID(YEAR($F$2),3,2)</f>
        <v>1110000040/20</v>
      </c>
      <c r="E150" s="77" t="str">
        <f t="shared" si="111"/>
        <v>2020-01-01</v>
      </c>
      <c r="F150" s="77" t="str">
        <f t="shared" si="95"/>
        <v>2021-01-01</v>
      </c>
      <c r="G150" s="78" t="str">
        <f>$I$2&amp;C150</f>
        <v>21110000040</v>
      </c>
      <c r="H150" s="79">
        <f t="shared" si="97"/>
        <v>1</v>
      </c>
      <c r="I150" s="200">
        <v>3</v>
      </c>
      <c r="J150" s="201">
        <f>J149+1</f>
        <v>31110136</v>
      </c>
      <c r="K150" s="76" t="str">
        <f>"Б-"&amp;J150&amp;"-1"</f>
        <v>Б-31110136-1</v>
      </c>
      <c r="L150" s="77" t="str">
        <f t="shared" si="99"/>
        <v>2020-01-01</v>
      </c>
      <c r="M150" s="76" t="s">
        <v>87</v>
      </c>
      <c r="N150" s="202">
        <f>Y150</f>
        <v>40000</v>
      </c>
      <c r="O150" s="76" t="s">
        <v>88</v>
      </c>
      <c r="P150" s="200">
        <v>1</v>
      </c>
      <c r="Q150" s="76">
        <v>20</v>
      </c>
      <c r="R150" s="103">
        <v>42</v>
      </c>
      <c r="S150" s="103">
        <v>42</v>
      </c>
      <c r="T150" s="81" t="str">
        <f>$K$2&amp;J150&amp;"1"</f>
        <v>4311101361</v>
      </c>
      <c r="U150" s="203" t="str">
        <f>T150&amp;1</f>
        <v>43111013611</v>
      </c>
      <c r="V150" s="76">
        <v>1</v>
      </c>
      <c r="W150" s="77" t="str">
        <f t="shared" ca="1" si="116"/>
        <v>2020-01-04</v>
      </c>
      <c r="X150" s="204" t="str">
        <f>TEXT(DATE(YEAR($F$2),MONTH($F$2)+1,1),"ГГГГ-ММ-ДД")</f>
        <v>2020-02-01</v>
      </c>
      <c r="Y150" s="205">
        <v>40000</v>
      </c>
      <c r="Z150" s="205">
        <f t="shared" si="122"/>
        <v>6666.6666666666642</v>
      </c>
      <c r="AA150" s="76">
        <v>0</v>
      </c>
      <c r="AB150" s="206" t="s">
        <v>89</v>
      </c>
      <c r="AC150" s="205">
        <f>N150</f>
        <v>40000</v>
      </c>
      <c r="AD150" s="79">
        <v>0</v>
      </c>
      <c r="AE150" s="81">
        <f>AE149+1</f>
        <v>531110145</v>
      </c>
      <c r="AF150" s="207">
        <f>Y150-Z150</f>
        <v>33333.333333333336</v>
      </c>
      <c r="AG150" s="235"/>
      <c r="AH150" s="91">
        <f>AI150/(1+Q150/100)</f>
        <v>33333.333333333336</v>
      </c>
      <c r="AI150" s="93">
        <f t="shared" si="123"/>
        <v>40000</v>
      </c>
      <c r="AJ150" s="83" t="str">
        <f t="shared" si="131"/>
        <v>2020-01-31</v>
      </c>
      <c r="AK150" s="209" t="str">
        <f>"888"&amp;AE150</f>
        <v>888531110145</v>
      </c>
      <c r="AL150" s="79" t="str">
        <f>C150&amp;1</f>
        <v>11100000401</v>
      </c>
      <c r="AM150" s="210"/>
      <c r="AN150" s="210"/>
      <c r="AO150" s="79" t="s">
        <v>89</v>
      </c>
      <c r="AP150" s="169" t="s">
        <v>89</v>
      </c>
      <c r="AQ150" s="79"/>
      <c r="AR150" s="79"/>
      <c r="AS150" s="211" t="str">
        <f>AK150</f>
        <v>888531110145</v>
      </c>
      <c r="AT150" s="209" t="str">
        <f>"55"&amp;J150</f>
        <v>5531110136</v>
      </c>
      <c r="AU150" s="203" t="str">
        <f>"99"&amp;J150</f>
        <v>9931110136</v>
      </c>
      <c r="AV150" s="203">
        <f>S150</f>
        <v>42</v>
      </c>
      <c r="AW150" s="203" t="str">
        <f>"77"&amp;J150</f>
        <v>7731110136</v>
      </c>
      <c r="AX150" s="172" t="str">
        <f t="shared" si="107"/>
        <v>77531110145</v>
      </c>
      <c r="AY150" s="203">
        <v>0</v>
      </c>
      <c r="AZ150" s="203">
        <v>0</v>
      </c>
      <c r="BA150" s="77" t="str">
        <f t="shared" si="120"/>
        <v>2020-01-01</v>
      </c>
      <c r="BB150" s="77" t="str">
        <f t="shared" si="121"/>
        <v>2020-01-31</v>
      </c>
      <c r="BC150" s="212" t="s">
        <v>90</v>
      </c>
      <c r="BD150" s="78" t="str">
        <f>"a"&amp;J150</f>
        <v>a31110136</v>
      </c>
      <c r="BE150" s="209"/>
      <c r="BF150" s="209"/>
      <c r="BG150" s="206"/>
      <c r="BH150" s="174"/>
      <c r="BI150" s="174"/>
      <c r="BJ150" s="174"/>
      <c r="BK150" s="174"/>
      <c r="BL150" s="174"/>
      <c r="BM150" s="174"/>
      <c r="BN150" s="174"/>
      <c r="BO150" s="354"/>
      <c r="BP150" s="332"/>
      <c r="BQ150" s="214"/>
      <c r="BR150" s="214"/>
      <c r="BS150" s="214"/>
      <c r="BT150" s="236"/>
      <c r="BU150" s="357" t="str">
        <f t="shared" ca="1" si="110"/>
        <v>insert into x_t_invoice (TMP_ID,ID,DT, CLIENT_ID,EXTERNAL_ID,CONTRACT_ID,TOTAL_SUM,CURRENCY,DISCOUNT_TYPE,COMMISSION_TYPE,TYPE,LOYAL_CLIENTS,NDS,NDS_PCT,PERSON_ID) values (s_x_t_invoice.NEXTVAL, 31110136, date'2020-01-01',21110000040,'Б-31110136-1',1110000040,40000,'RUR',42,42,'y_invoice',0,1,20, 77531110145);insert into x_t_person (TMP_ID,ID) values (s_x_t_person.NEXTVAL, 77531110145);insert into x_t_act_internal(TMP_ID,ID,DT,CLIENT_ID,INVOICE_ID,HIDDEN,AMOUNT,EXTERNAL_ID,PAYMENT_TERM_DT,IS_LOYAL,TYPE) values (s_x_t_act_internal.NEXTVAL, 4311101361,date'2020-01-04',21110000040, 31110136    ,1,  40000  ,'43111013611',date'2020-02-01', 0,'generic');insert into x_t_act_trans(TMP_ID, ACT_ID, CONSUME_ID, AMOUNT, AMOUNT_NDS, AMOUNT_NSP, NETTING, COMMISSION_TYPE) values (s_x_t_act_trans.NEXTVAL, 4311101361,  5531110136, 40000, 6666.66666666666,  0,null, 42);insert into x_t_consume (TMP_ID, ID, PARENT_ORDER_ID) values (s_x_t_consume.NEXTVAL, 5531110136,  9931110136);insert into x_t_order(TMP_ID, ID, SERVICE_ID, SERVICE_ORDER_ID, CLIENT_ID) values (s_x_t_order.NEXTVAL, 9931110136,  42,  7731110136,  531110145 );insert into x_mv_oebs_receipts_2(TMP_ID, INVOICE_EID, SUM, DT, DOC_DATE, COMISS_DATE, PAYMENT_NUMBER, SOURCE_TYPE) values (s_x_mv_oebs_receipts_2.NEXTVAL, 'Б-31110136-1', 40000, date'2020-01-31',date'2020-01-31', null, '888531110145' ,'PAYCASH');insert into x_yt_ar_direct_domain_stats (ID,IS_GRAY,DOMAIN,IS_BLACKLIST,SERVICE_ID,COST,BILLING_EXPORT_ID,FROM_DT,TILL_DT,SERVICE_ORDER_ID) values(s_x_yt_ar_direct_domain_stats.NEXTVAL, 0, 'a31110136', 0,42,3330000000,7731110136,  date'2020-01-01',to_date('2020-01-31'||' '||'23:59:59','YYYY-MM-DD HH24:MI:SS'),7731110136);</v>
      </c>
    </row>
    <row r="151" spans="1:73" ht="21" x14ac:dyDescent="0.5">
      <c r="A151" s="237" t="s">
        <v>165</v>
      </c>
      <c r="C151" s="42"/>
      <c r="H151" s="45"/>
      <c r="AP151" s="145"/>
      <c r="BA151" s="43"/>
      <c r="BH151" s="2"/>
      <c r="BI151" s="2"/>
      <c r="BJ151" s="2"/>
      <c r="BK151" s="2"/>
      <c r="BL151" s="2"/>
      <c r="BM151" s="2"/>
      <c r="BN151" s="2"/>
      <c r="BQ151" s="2"/>
      <c r="BR151" s="2"/>
      <c r="BU151" s="357"/>
    </row>
    <row r="152" spans="1:73" s="195" customFormat="1" x14ac:dyDescent="0.35">
      <c r="A152" s="127">
        <v>41</v>
      </c>
      <c r="B152" s="178"/>
      <c r="C152" s="42" t="str">
        <f t="shared" ref="C152:C215" si="132">$H$2&amp;$C$2&amp;$D$2&amp;"00000"&amp;A152</f>
        <v>1110000041</v>
      </c>
      <c r="D152" s="42" t="str">
        <f t="shared" ref="D152:D215" si="133">C152&amp;"/"&amp;MID(YEAR($F$2),3,2)</f>
        <v>1110000041/20</v>
      </c>
      <c r="E152" s="43" t="str">
        <f t="shared" ref="E152:E215" si="134">TEXT(DATE(YEAR($F$2),MONTH($F$2),1),"ГГГГ-ММ-ДД")</f>
        <v>2020-01-01</v>
      </c>
      <c r="F152" s="43" t="str">
        <f t="shared" ref="F152:F215" si="135">TEXT(DATE(YEAR($F$2)+1,MONTH($F$2),1),"ГГГГ-ММ-ДД")</f>
        <v>2021-01-01</v>
      </c>
      <c r="G152" s="44" t="str">
        <f t="shared" ref="G152:G215" si="136">$I$2&amp;C152</f>
        <v>21110000041</v>
      </c>
      <c r="H152" s="45">
        <f t="shared" si="97"/>
        <v>1</v>
      </c>
      <c r="I152" s="179">
        <v>3</v>
      </c>
      <c r="J152" s="180">
        <f>J150+1</f>
        <v>31110137</v>
      </c>
      <c r="K152" s="42" t="str">
        <f t="shared" ref="K152:K215" si="137">"Б-"&amp;J152&amp;"-1"</f>
        <v>Б-31110137-1</v>
      </c>
      <c r="L152" s="43" t="str">
        <f t="shared" ref="L152:L215" si="138">TEXT(DATE(YEAR($F$2),MONTH($F$2),1),"ГГГГ-ММ-ДД")</f>
        <v>2020-01-01</v>
      </c>
      <c r="M152" s="42" t="s">
        <v>87</v>
      </c>
      <c r="N152" s="181">
        <f t="shared" ref="N152:N215" si="139">Y152</f>
        <v>60000</v>
      </c>
      <c r="O152" s="42" t="s">
        <v>88</v>
      </c>
      <c r="P152" s="179">
        <v>1</v>
      </c>
      <c r="Q152" s="42">
        <v>20</v>
      </c>
      <c r="R152" s="182">
        <f t="shared" ref="R152:R165" si="140">S152</f>
        <v>7</v>
      </c>
      <c r="S152" s="182">
        <v>7</v>
      </c>
      <c r="T152" s="52" t="str">
        <f t="shared" ref="T152:T215" si="141">$K$2&amp;J152&amp;"1"</f>
        <v>4311101371</v>
      </c>
      <c r="U152" s="183" t="str">
        <f t="shared" ref="U152:U215" si="142">T152&amp;1</f>
        <v>43111013711</v>
      </c>
      <c r="V152" s="42">
        <v>1</v>
      </c>
      <c r="W152" s="43" t="str">
        <f t="shared" ref="W152:W215" ca="1" si="143">TEXT(DATE(YEAR($F$2),MONTH($F$2),RANDBETWEEN(1,9)),"ГГГГ-ММ-ДД")</f>
        <v>2020-01-08</v>
      </c>
      <c r="X152" s="42"/>
      <c r="Y152" s="185">
        <v>60000</v>
      </c>
      <c r="Z152" s="185">
        <f t="shared" ref="Z152:Z196" si="144">Y152-(Y152/1.2)</f>
        <v>10000</v>
      </c>
      <c r="AA152" s="42">
        <v>0</v>
      </c>
      <c r="AB152" s="186" t="s">
        <v>89</v>
      </c>
      <c r="AC152" s="185">
        <f t="shared" ref="AC152:AC215" si="145">N152</f>
        <v>60000</v>
      </c>
      <c r="AD152" s="45">
        <v>0</v>
      </c>
      <c r="AE152" s="104" t="str">
        <f>4&amp;J152</f>
        <v>431110137</v>
      </c>
      <c r="AF152" s="187">
        <f t="shared" ref="AF152:AF170" si="146">Y152-Z152</f>
        <v>50000</v>
      </c>
      <c r="AG152" s="240"/>
      <c r="AH152" s="58">
        <f t="shared" ref="AH152:AH215" si="147">AI152/(1+Q152/100)</f>
        <v>50000</v>
      </c>
      <c r="AI152" s="60">
        <f t="shared" ref="AI152:AI179" si="148">Y152</f>
        <v>60000</v>
      </c>
      <c r="AJ152" s="49" t="str">
        <f t="shared" ref="AJ152:AJ215" si="149">TEXT(DATE(YEAR($F$2),MONTH($F$2)+1,0),"ГГГГ-ММ-ДД")</f>
        <v>2020-01-31</v>
      </c>
      <c r="AK152" s="189" t="str">
        <f t="shared" ref="AK152:AK215" si="150">"888"&amp;AE152</f>
        <v>888431110137</v>
      </c>
      <c r="AL152" s="45" t="str">
        <f t="shared" ref="AL152:AL215" si="151">C152&amp;1</f>
        <v>11100000411</v>
      </c>
      <c r="AM152" s="190"/>
      <c r="AN152" s="190"/>
      <c r="AO152" s="45" t="s">
        <v>89</v>
      </c>
      <c r="AP152" s="145" t="s">
        <v>89</v>
      </c>
      <c r="AQ152" s="45"/>
      <c r="AR152" s="45"/>
      <c r="AS152" s="191" t="str">
        <f t="shared" ref="AS152:AS215" si="152">AK152</f>
        <v>888431110137</v>
      </c>
      <c r="AT152" s="189" t="str">
        <f t="shared" ref="AT152:AT215" si="153">"55"&amp;J152</f>
        <v>5531110137</v>
      </c>
      <c r="AU152" s="183" t="str">
        <f t="shared" ref="AU152:AU215" si="154">"99"&amp;J152</f>
        <v>9931110137</v>
      </c>
      <c r="AV152" s="183">
        <f t="shared" ref="AV152:AV215" si="155">S152</f>
        <v>7</v>
      </c>
      <c r="AW152" s="183" t="str">
        <f t="shared" ref="AW152:AW215" si="156">"77"&amp;J152</f>
        <v>7731110137</v>
      </c>
      <c r="AX152" s="147" t="str">
        <f t="shared" ref="AX152:AX215" si="157">"77"&amp;AE152</f>
        <v>77431110137</v>
      </c>
      <c r="AY152" s="183">
        <v>0</v>
      </c>
      <c r="AZ152" s="183">
        <v>0</v>
      </c>
      <c r="BA152" s="43" t="str">
        <f t="shared" ref="BA152:BA215" si="158">TEXT(DATE(YEAR($F$2),MONTH($F$2),1),"ГГГГ-ММ-ДД")</f>
        <v>2020-01-01</v>
      </c>
      <c r="BB152" s="43" t="str">
        <f t="shared" ref="BB152:BB215" si="159">TEXT(DATE(YEAR($F$2),MONTH($F$2)+1,0),"ГГГГ-ММ-ДД")</f>
        <v>2020-01-31</v>
      </c>
      <c r="BC152" s="192" t="s">
        <v>90</v>
      </c>
      <c r="BD152" s="44" t="str">
        <f t="shared" ref="BD152:BD215" si="160">"a"&amp;J152</f>
        <v>a31110137</v>
      </c>
      <c r="BE152" s="189"/>
      <c r="BF152" s="189"/>
      <c r="BG152" s="186"/>
      <c r="BH152" s="149"/>
      <c r="BI152" s="149"/>
      <c r="BJ152" s="149"/>
      <c r="BK152" s="149"/>
      <c r="BL152" s="149"/>
      <c r="BM152" s="149"/>
      <c r="BN152" s="149"/>
      <c r="BO152" s="340" t="s">
        <v>166</v>
      </c>
      <c r="BP152" s="328">
        <v>7</v>
      </c>
      <c r="BQ152" s="242">
        <f>SUM(AF152:AF156)</f>
        <v>200000.00000000003</v>
      </c>
      <c r="BR152" s="242">
        <v>0</v>
      </c>
      <c r="BS152" s="242">
        <f>BR152</f>
        <v>0</v>
      </c>
      <c r="BU152" s="357" t="str">
        <f t="shared" ref="BU152:BU215" ca="1" si="161">IF(((LEN(C152)&gt;0) *(C152&lt;&gt;C151)=1), "insert into x_t_contract2(TMP_ID,ID,EXTERNAL_ID,CLIENT_ID) values(s_x_t_contract2.NEXTVAL, "&amp;C152&amp;", '"&amp;D152&amp;"',"&amp;G152&amp;");","")&amp;IF(((LEN(C152)&gt;0) *(C152&lt;&gt;C151)=1), "insert into x_t_contract_collateral(TMP_ID,ID,CONTRACT2_ID,DT,IS_SIGNED) values(s_x_t_contract_collateral.NEXTVAL, "&amp;AL152&amp;", "&amp;C152&amp;", date'"&amp;E152&amp;"', date'"&amp;E152&amp;"');","")&amp;         IF(((LEN(C152)&gt;0) *(C152&lt;&gt;C151)=1),"insert into x_mv_contract_signed_attr (TMP_ID,CONTRACT_ID,COLLATERAL_ID,CODE,VALUE_DT) values (s_x_mv_contract_signed_attr.NEXTVAL, "&amp;C152&amp;", "&amp;AL152&amp;",'FINISH_DT' ,date'"&amp;F152&amp;"');","")&amp;
IF(((LEN(C152)&gt;0) *(C152&lt;&gt;C151)=1), "insert into x_mv_contract_signed_attr_hist(TMP_ID,VALUE_NUM,UPDATE_DT,CONTRACT2_ID,CODE,CL_DT,STAMP,DT) values(s_x_mv_contract_signed_attr_hist.NEXTVAL, "&amp;$E$2&amp;", date'"&amp;E152&amp;"', "&amp;C152&amp;",'FIRM',date'"&amp;E152&amp;"',"&amp;AS152&amp;",date'"&amp;E152&amp;"');","")&amp;IF(((LEN(C152)&gt;0) *(C152&lt;&gt;C151)*($G$2="opt")=1), "insert into x_mv_contract_signed_attr_hist(TMP_ID,VALUE_NUM,UPDATE_DT,CONTRACT2_ID,CODE,CL_DT,STAMP,DT) values(s_x_mv_contract_signed_attr_hist.NEXTVAL, "&amp;H152&amp;", date'"&amp;E152&amp;"', "&amp;C152&amp;",'WHOLESALE_AGENT_PREMIUM_AWARDS_SCALE_TYPE',date'"&amp;E152&amp;"',"&amp;AS152&amp;",date'"&amp;E152&amp;"');","")&amp;IF(((LEN(C152)&gt;0) *(C152&lt;&gt;C151)*($G$2="comm")=1), "insert into x_mv_contract_signed_attr(TMP_ID,VALUE_NUM,CONTRACT_ID,CODE,DT,COLLATERAL_ID) values(s_x_mv_contract_signed_attr.NEXTVAL, "&amp;H152&amp;","&amp;C152&amp;",'COMMISSION_TYPE',date'"&amp;E152&amp;"', "&amp;AL152&amp;");","")&amp;IF(((LEN(C152)&gt;0) *(C152&lt;&gt;C151)*($G$2="opt")=1), "insert into x_mv_contract_signed_attr_hist(TMP_ID,VALUE_NUM,UPDATE_DT,CONTRACT2_ID,CODE,CL_DT,STAMP,DT) values(s_x_mv_contract_signed_attr_hist.NEXTVAL, "&amp;I152&amp;", date'"&amp;E152&amp;"', "&amp;C152&amp;",'PAYMENT_TYPE',date'"&amp;E152&amp;"',"&amp;AS152&amp;",date'"&amp;E152&amp;"');","")&amp;IF(((LEN(C152)&gt;0) *(C152&lt;&gt;C151)*($G$2="comm")=1), "insert into x_mv_contract_signed_attr(TMP_ID,VALUE_NUM,CONTRACT_ID,CODE,DT,COLLATERAL_ID) values(s_x_mv_contract_signed_attr.NEXTVAL,  "&amp;I152&amp;","&amp;C152&amp;",'PAYMENT_TYPE',date'"&amp;E152&amp;"', "&amp;AL152&amp;");","")&amp;IF(LEN(BG152)&gt;0, "insert into x_mv_contract_signed_attr_hist(TMP_ID,VALUE_NUM,UPDATE_DT,CONTRACT2_ID,CODE,CL_DT,STAMP,DT) values(s_x_mv_contract_signed_attr_hist.NEXTVAL, "&amp;BG152&amp;", date'"&amp;E152&amp;"', "&amp;C152&amp;",'AR_PAYMENT_CONTROL_TYPE',date'"&amp;E152&amp;"',"&amp;AS152&amp;",date'"&amp;E152&amp;"');","")&amp;
IF(((LEN(J152)&gt;0) *(J152&lt;&gt;J151)*(N152&lt;&gt;"null")=1), "insert into x_t_invoice (TMP_ID,ID,DT, CLIENT_ID,EXTERNAL_ID,CONTRACT_ID,TOTAL_SUM,CURRENCY,DISCOUNT_TYPE,COMMISSION_TYPE,TYPE,LOYAL_CLIENTS,NDS,NDS_PCT,PERSON_ID) values (s_x_t_invoice.NEXTVAL, "&amp;J152&amp;", date'"&amp;L152&amp;"',"&amp;G152&amp;",'"&amp;K152&amp;"',"&amp;IF((LEN(C152)&gt;0),""&amp;C152&amp;"","null")&amp;","&amp;N152&amp;",'"&amp;O152&amp;"',"&amp;R152&amp;","&amp;R152&amp;",'"&amp;M152&amp;"',"&amp;AD152&amp;","&amp;P152&amp;","&amp;Q152&amp;", "&amp;AX152&amp;");","")&amp;IF(((LEN(AX152)&gt;0) *(AX152&lt;&gt;AX151)=1), "insert into x_t_person (TMP_ID,ID) values (s_x_t_person.NEXTVAL, "&amp;AX152&amp;");","")&amp;
IF(AQ152=1,"insert into x_t_extprops(TMP_ID, CLASSNAME,ATTRNAME,OBJECT_ID,VALUE_NUM) values (s_x_t_extprops.NEXTVAL, 'PersonalAccount', 'subclient_id',"&amp;AR152&amp;" , "&amp;AE152&amp;");insert into x_t_invoice_repayment(TMP_ID, INVOICE_ID,REPAYMENT_INVOICE_ID) values (s_x_t_invoice_repayment.NEXTVAL,"&amp;AR152&amp;" , "&amp;J152&amp;");","")&amp;IF(((LEN(T152)&gt;0) *(T152&lt;&gt;T151)=1), "insert into x_t_act_internal(TMP_ID,ID,DT,CLIENT_ID,INVOICE_ID,HIDDEN,AMOUNT,EXTERNAL_ID,PAYMENT_TERM_DT,IS_LOYAL,TYPE) values (s_x_t_act_internal.NEXTVAL, "&amp;T152&amp;",date'"&amp;W152&amp;"',"&amp;G152&amp;", "&amp;J152&amp;"    ,"&amp;V152&amp;",  "&amp;AC152&amp;"  ,'"&amp;U152&amp;"',"&amp;IF((LEN(X152)&gt;0),"date'"&amp;X152&amp;"'","null")&amp;", "&amp;AD152&amp;",'generic');","")&amp;
IF(((LEN(T152)&gt;0) *(Y152&lt;&gt;"null")=1),"insert into x_t_act_trans(TMP_ID, ACT_ID, CONSUME_ID, AMOUNT, AMOUNT_NDS, AMOUNT_NSP, NETTING, COMMISSION_TYPE) values (s_x_t_act_trans.NEXTVAL, "&amp;T152&amp;",  "&amp;AT152&amp;", "&amp;Y152&amp;", "&amp;Z152&amp;",  "&amp;AA152&amp;","&amp;AB152&amp;", "&amp;S152&amp;");","")&amp;
IF(((LEN(AT152)&gt;0)*(AT152&lt;&gt;AT151)=1),"insert into x_t_consume (TMP_ID, ID, PARENT_ORDER_ID) values (s_x_t_consume.NEXTVAL, "&amp;AT152&amp;",  "&amp;AU152&amp;");","")&amp;
IF(((LEN(AU152)&gt;0)*(AU152&lt;&gt;AU151))=1,"insert into x_t_order(TMP_ID, ID, SERVICE_ID, SERVICE_ORDER_ID, CLIENT_ID) values (s_x_t_order.NEXTVAL, "&amp;AU152&amp;",  "&amp;AV152&amp;",  "&amp;AW152&amp;",  "&amp;AE152&amp;" );","")&amp;IF(LEN(AI152)&gt;0,"insert into x_mv_oebs_receipts_2(TMP_ID, INVOICE_EID, SUM, DT, DOC_DATE, COMISS_DATE, PAYMENT_NUMBER, SOURCE_TYPE) values (s_x_mv_oebs_receipts_2.NEXTVAL, '"&amp;K152&amp;"', "&amp;AI152&amp;", date'"&amp;AJ152&amp;"',date'"&amp;AJ152&amp;"', null, '"&amp;AK152&amp;"' ,'PAYCASH');","")&amp;
IF(((AP152&lt;&gt;AP151)* (AP153&lt;&gt;"null")=1),"insert into x_mv_ui_contract_apex (TMP_ID,CONTRACT_ID,CONTRACT_EID,DT,FINISH_DT,CLIENT_ID,AGENCY_ID) values (s_x_mv_ui_contract_apex.NEXTVAL, "&amp;C152&amp;", '"&amp;D152&amp;"',"&amp;IF((LEN(AM152)&gt;0),"date'"&amp;AM152&amp;"'","null")&amp;", "&amp;IF((LEN(AN152)&gt;0),"date'"&amp;AN152&amp;"'","null")&amp;","&amp;AP152&amp;","&amp;G152&amp;" );","")&amp;IF(AP152&lt;&gt;"null","insert into x_mv_contract_signed_attr (TMP_ID,CONTRACT_ID,COLLATERAL_ID,CODE,KEY_NUM,COLLATERAL_DT,VALUE_NUM) values (s_x_mv_contract_signed_attr.NEXTVAL, "&amp;C152&amp;", "&amp;AL152&amp;",'BRAND_CLIENTS' , "&amp;AE152&amp;", "&amp;IF((LEN(AM152)&gt;0),"date'"&amp;AM152&amp;"'","null")&amp;",  "&amp;AO152&amp;");","")&amp;IF(LEN(BA152)&gt;0,"insert into x_yt_ar_direct_domain_stats (ID,IS_GRAY,DOMAIN,IS_BLACKLIST,SERVICE_ID,COST,BILLING_EXPORT_ID,FROM_DT,TILL_DT,SERVICE_ORDER_ID) values(s_x_yt_ar_direct_domain_stats.NEXTVAL, "&amp;AY152&amp;", '"&amp;BD152&amp;"', "&amp;AZ152&amp;","&amp;AV152&amp;","&amp;BC152&amp;","&amp;AW152&amp;",  date'"&amp;BA152&amp;"',to_date('"&amp;BB152&amp;"'||' '||'23:59:59','YYYY-MM-DD HH24:MI:SS'),"&amp;AW152&amp;");","")&amp;IF(LEN(BE152)&gt;0,"insert into x_yt_fin_docs (ID, CONTRACT_EID, AGENCY_ID, FROM_DT, RECEIVE_DT) values (s_x_yt_fin_docs.NEXTVAL, '"&amp;D152&amp;"', "&amp;G152&amp;", date'"&amp;BE152&amp;"', date'"&amp;BF152&amp;"');","")&amp; IF(((LEN(BL152)&gt;0)*(LEN(BM152)&gt;0)=1), "insert into x_mv_contract_signed_attr_hist(TMP_ID,VALUE_DT,CODE,COLLATERAL_ID,CL_DT,CONTRACT2_ID) values(s_x_mv_contract_signed_attr_hist.NEXTVAL, date'"&amp;AN152&amp;"', 'CONSOLIDATION_FINISH_DT', "&amp;AL152&amp;",date'"&amp;AM152&amp;"',"&amp;C152&amp;");insert into x_mv_contract_signed_attr_hist(TMP_ID,VALUE_NUM,CODE,COLLATERAL_ID,CL_DT,CONTRACT2_ID,KEY_NUM) values(s_x_mv_contract_signed_attr_hist.NEXTVAL, "&amp;AO152&amp;", 'LINKED_REWARD_CONTRACTS', "&amp;AL152&amp;",date'"&amp;AM152&amp;"',"&amp;C152&amp;","&amp;BL152&amp;");","")&amp; IF(((LEN(BL152)&gt;0)*(LEN(BM152)=0)=1), "insert into x_mv_contract_signed_attr_hist(TMP_ID,VALUE_NUM,CODE,COLLATERAL_ID,CL_DT,CONTRACT2_ID,KEY_NUM) values(s_x_mv_contract_signed_attr_hist.NEXTVAL, "&amp;AO152&amp;", 'LINKED_REWARD_CONTRACTS', "&amp;AL152&amp;",date'"&amp;AM152&amp;"',"&amp;C152&amp;","&amp;BL152&amp;");","")&amp;IF(LEN(BM152)&gt;0, "insert into x_mv_contract_signed_attr_hist(TMP_ID,VALUE_NUM,CL_DT,CODE,COLLATERAL_ID,CONTRACT2_ID) values(s_x_mv_contract_signed_attr_hist.NEXTVAL,"&amp;BM152&amp;", date'"&amp;AM152&amp;"','REWARD_CONSOLIDATION_PERIOD', "&amp;AL152&amp;","&amp;C152&amp;");","")&amp;IF(LEN(BN152)&gt;0, "insert into x_mv_contract_signed_attr_hist(TMP_ID,VALUE_NUM,CL_DT,CODE,COLLATERAL_ID,CONTRACT2_ID) values(s_x_mv_contract_signed_attr_hist.NEXTVAL,"&amp;BN152&amp;", date'"&amp;AM152&amp;"','REWARD_CONSOLIDATION_TYPE', "&amp;AL152&amp;","&amp;C152&amp;");","")&amp;IF(LEN(BH152)&gt;0, "insert into x_yt_loyal_domains(TMP_ID,DOMAIN,PERIOD) values(s_x_yt_loyal_domains.NEXTVAL,'"&amp;BD152&amp;"', date'"&amp;BI152&amp;"');","")&amp;IF(LEN(BJ152)&gt;0, "insert into x_yt_new_domains(TMP_ID,DOMAIN,PERIOD) values(s_x_yt_new_domains.NEXTVAL,'"&amp;BD152&amp;"', date'"&amp;BK152&amp;"');","")</f>
        <v>insert into x_t_contract2(TMP_ID,ID,EXTERNAL_ID,CLIENT_ID) values(s_x_t_contract2.NEXTVAL, 1110000041, '1110000041/20',21110000041);insert into x_t_contract_collateral(TMP_ID,ID,CONTRACT2_ID,DT,IS_SIGNED) values(s_x_t_contract_collateral.NEXTVAL, 11100000411, 1110000041, date'2020-01-01', date'2020-01-01');insert into x_mv_contract_signed_attr (TMP_ID,CONTRACT_ID,COLLATERAL_ID,CODE,VALUE_DT) values (s_x_mv_contract_signed_attr.NEXTVAL, 1110000041, 11100000411,'FINISH_DT' ,date'2021-01-01');insert into x_mv_contract_signed_attr_hist(TMP_ID,VALUE_NUM,UPDATE_DT,CONTRACT2_ID,CODE,CL_DT,STAMP,DT) values(s_x_mv_contract_signed_attr_hist.NEXTVAL, 1, date'2020-01-01', 1110000041,'FIRM',date'2020-01-01',888431110137,date'2020-01-01');insert into x_mv_contract_signed_attr_hist(TMP_ID,VALUE_NUM,UPDATE_DT,CONTRACT2_ID,CODE,CL_DT,STAMP,DT) values(s_x_mv_contract_signed_attr_hist.NEXTVAL, 1, date'2020-01-01', 1110000041,'WHOLESALE_AGENT_PREMIUM_AWARDS_SCALE_TYPE',date'2020-01-01',888431110137,date'2020-01-01');insert into x_mv_contract_signed_attr_hist(TMP_ID,VALUE_NUM,UPDATE_DT,CONTRACT2_ID,CODE,CL_DT,STAMP,DT) values(s_x_mv_contract_signed_attr_hist.NEXTVAL, 3, date'2020-01-01', 1110000041,'PAYMENT_TYPE',date'2020-01-01',888431110137,date'2020-01-01');insert into x_t_invoice (TMP_ID,ID,DT, CLIENT_ID,EXTERNAL_ID,CONTRACT_ID,TOTAL_SUM,CURRENCY,DISCOUNT_TYPE,COMMISSION_TYPE,TYPE,LOYAL_CLIENTS,NDS,NDS_PCT,PERSON_ID) values (s_x_t_invoice.NEXTVAL, 31110137, date'2020-01-01',21110000041,'Б-31110137-1',1110000041,60000,'RUR',7,7,'y_invoice',0,1,20, 77431110137);insert into x_t_person (TMP_ID,ID) values (s_x_t_person.NEXTVAL, 77431110137);insert into x_t_act_internal(TMP_ID,ID,DT,CLIENT_ID,INVOICE_ID,HIDDEN,AMOUNT,EXTERNAL_ID,PAYMENT_TERM_DT,IS_LOYAL,TYPE) values (s_x_t_act_internal.NEXTVAL, 4311101371,date'2020-01-08',21110000041, 31110137    ,1,  60000  ,'43111013711',null, 0,'generic');insert into x_t_act_trans(TMP_ID, ACT_ID, CONSUME_ID, AMOUNT, AMOUNT_NDS, AMOUNT_NSP, NETTING, COMMISSION_TYPE) values (s_x_t_act_trans.NEXTVAL, 4311101371,  5531110137, 60000, 10000,  0,null, 7);insert into x_t_consume (TMP_ID, ID, PARENT_ORDER_ID) values (s_x_t_consume.NEXTVAL, 5531110137,  9931110137);insert into x_t_order(TMP_ID, ID, SERVICE_ID, SERVICE_ORDER_ID, CLIENT_ID) values (s_x_t_order.NEXTVAL, 9931110137,  7,  7731110137,  431110137 );insert into x_mv_oebs_receipts_2(TMP_ID, INVOICE_EID, SUM, DT, DOC_DATE, COMISS_DATE, PAYMENT_NUMBER, SOURCE_TYPE) values (s_x_mv_oebs_receipts_2.NEXTVAL, 'Б-31110137-1', 60000, date'2020-01-31',date'2020-01-31', null, '888431110137' ,'PAYCASH');insert into x_yt_ar_direct_domain_stats (ID,IS_GRAY,DOMAIN,IS_BLACKLIST,SERVICE_ID,COST,BILLING_EXPORT_ID,FROM_DT,TILL_DT,SERVICE_ORDER_ID) values(s_x_yt_ar_direct_domain_stats.NEXTVAL, 0, 'a31110137', 0,7,3330000000,7731110137,  date'2020-01-01',to_date('2020-01-31'||' '||'23:59:59','YYYY-MM-DD HH24:MI:SS'),7731110137);</v>
      </c>
    </row>
    <row r="153" spans="1:73" s="195" customFormat="1" x14ac:dyDescent="0.35">
      <c r="A153" s="127">
        <v>41</v>
      </c>
      <c r="B153" s="178"/>
      <c r="C153" s="42" t="str">
        <f t="shared" si="132"/>
        <v>1110000041</v>
      </c>
      <c r="D153" s="42" t="str">
        <f t="shared" si="133"/>
        <v>1110000041/20</v>
      </c>
      <c r="E153" s="43" t="str">
        <f t="shared" si="134"/>
        <v>2020-01-01</v>
      </c>
      <c r="F153" s="43" t="str">
        <f t="shared" si="135"/>
        <v>2021-01-01</v>
      </c>
      <c r="G153" s="44" t="str">
        <f t="shared" si="136"/>
        <v>21110000041</v>
      </c>
      <c r="H153" s="45">
        <f t="shared" si="97"/>
        <v>1</v>
      </c>
      <c r="I153" s="179">
        <v>3</v>
      </c>
      <c r="J153" s="180">
        <f t="shared" ref="J153:J216" si="162">J152+1</f>
        <v>31110138</v>
      </c>
      <c r="K153" s="42" t="str">
        <f t="shared" si="137"/>
        <v>Б-31110138-1</v>
      </c>
      <c r="L153" s="43" t="str">
        <f t="shared" si="138"/>
        <v>2020-01-01</v>
      </c>
      <c r="M153" s="42" t="s">
        <v>87</v>
      </c>
      <c r="N153" s="181">
        <f t="shared" si="139"/>
        <v>60000</v>
      </c>
      <c r="O153" s="42" t="s">
        <v>88</v>
      </c>
      <c r="P153" s="179">
        <v>1</v>
      </c>
      <c r="Q153" s="42">
        <v>20</v>
      </c>
      <c r="R153" s="182">
        <f t="shared" si="140"/>
        <v>7</v>
      </c>
      <c r="S153" s="182">
        <v>7</v>
      </c>
      <c r="T153" s="52" t="str">
        <f t="shared" si="141"/>
        <v>4311101381</v>
      </c>
      <c r="U153" s="183" t="str">
        <f t="shared" si="142"/>
        <v>43111013811</v>
      </c>
      <c r="V153" s="42">
        <v>1</v>
      </c>
      <c r="W153" s="43" t="str">
        <f t="shared" ca="1" si="143"/>
        <v>2020-01-07</v>
      </c>
      <c r="X153" s="42"/>
      <c r="Y153" s="185">
        <v>60000</v>
      </c>
      <c r="Z153" s="185">
        <f t="shared" si="144"/>
        <v>10000</v>
      </c>
      <c r="AA153" s="42">
        <v>0</v>
      </c>
      <c r="AB153" s="186" t="s">
        <v>89</v>
      </c>
      <c r="AC153" s="185">
        <f t="shared" si="145"/>
        <v>60000</v>
      </c>
      <c r="AD153" s="45">
        <v>0</v>
      </c>
      <c r="AE153" s="104" t="str">
        <f>AE152</f>
        <v>431110137</v>
      </c>
      <c r="AF153" s="187">
        <f t="shared" si="146"/>
        <v>50000</v>
      </c>
      <c r="AG153" s="240"/>
      <c r="AH153" s="58">
        <f t="shared" si="147"/>
        <v>50000</v>
      </c>
      <c r="AI153" s="60">
        <f t="shared" si="148"/>
        <v>60000</v>
      </c>
      <c r="AJ153" s="49" t="str">
        <f t="shared" si="149"/>
        <v>2020-01-31</v>
      </c>
      <c r="AK153" s="189" t="str">
        <f t="shared" si="150"/>
        <v>888431110137</v>
      </c>
      <c r="AL153" s="45" t="str">
        <f t="shared" si="151"/>
        <v>11100000411</v>
      </c>
      <c r="AM153" s="190"/>
      <c r="AN153" s="190"/>
      <c r="AO153" s="45" t="s">
        <v>89</v>
      </c>
      <c r="AP153" s="145" t="s">
        <v>89</v>
      </c>
      <c r="AQ153" s="45"/>
      <c r="AR153" s="45"/>
      <c r="AS153" s="191" t="str">
        <f t="shared" si="152"/>
        <v>888431110137</v>
      </c>
      <c r="AT153" s="189" t="str">
        <f t="shared" si="153"/>
        <v>5531110138</v>
      </c>
      <c r="AU153" s="183" t="str">
        <f t="shared" si="154"/>
        <v>9931110138</v>
      </c>
      <c r="AV153" s="183">
        <f t="shared" si="155"/>
        <v>7</v>
      </c>
      <c r="AW153" s="183" t="str">
        <f t="shared" si="156"/>
        <v>7731110138</v>
      </c>
      <c r="AX153" s="147" t="str">
        <f t="shared" si="157"/>
        <v>77431110137</v>
      </c>
      <c r="AY153" s="183">
        <v>0</v>
      </c>
      <c r="AZ153" s="183">
        <v>0</v>
      </c>
      <c r="BA153" s="43" t="str">
        <f t="shared" si="158"/>
        <v>2020-01-01</v>
      </c>
      <c r="BB153" s="43" t="str">
        <f t="shared" si="159"/>
        <v>2020-01-31</v>
      </c>
      <c r="BC153" s="192" t="s">
        <v>90</v>
      </c>
      <c r="BD153" s="44" t="str">
        <f t="shared" si="160"/>
        <v>a31110138</v>
      </c>
      <c r="BE153" s="189"/>
      <c r="BF153" s="189"/>
      <c r="BG153" s="186"/>
      <c r="BH153" s="149"/>
      <c r="BI153" s="149"/>
      <c r="BJ153" s="149"/>
      <c r="BK153" s="149"/>
      <c r="BL153" s="149"/>
      <c r="BM153" s="149"/>
      <c r="BN153" s="149"/>
      <c r="BO153" s="340" t="s">
        <v>167</v>
      </c>
      <c r="BP153" s="328"/>
      <c r="BQ153" s="242"/>
      <c r="BR153" s="242"/>
      <c r="BS153" s="242"/>
      <c r="BU153" s="357" t="str">
        <f t="shared" ca="1" si="161"/>
        <v>insert into x_t_invoice (TMP_ID,ID,DT, CLIENT_ID,EXTERNAL_ID,CONTRACT_ID,TOTAL_SUM,CURRENCY,DISCOUNT_TYPE,COMMISSION_TYPE,TYPE,LOYAL_CLIENTS,NDS,NDS_PCT,PERSON_ID) values (s_x_t_invoice.NEXTVAL, 31110138, date'2020-01-01',21110000041,'Б-31110138-1',1110000041,60000,'RUR',7,7,'y_invoice',0,1,20, 77431110137);insert into x_t_act_internal(TMP_ID,ID,DT,CLIENT_ID,INVOICE_ID,HIDDEN,AMOUNT,EXTERNAL_ID,PAYMENT_TERM_DT,IS_LOYAL,TYPE) values (s_x_t_act_internal.NEXTVAL, 4311101381,date'2020-01-07',21110000041, 31110138    ,1,  60000  ,'43111013811',null, 0,'generic');insert into x_t_act_trans(TMP_ID, ACT_ID, CONSUME_ID, AMOUNT, AMOUNT_NDS, AMOUNT_NSP, NETTING, COMMISSION_TYPE) values (s_x_t_act_trans.NEXTVAL, 4311101381,  5531110138, 60000, 10000,  0,null, 7);insert into x_t_consume (TMP_ID, ID, PARENT_ORDER_ID) values (s_x_t_consume.NEXTVAL, 5531110138,  9931110138);insert into x_t_order(TMP_ID, ID, SERVICE_ID, SERVICE_ORDER_ID, CLIENT_ID) values (s_x_t_order.NEXTVAL, 9931110138,  7,  7731110138,  431110137 );insert into x_mv_oebs_receipts_2(TMP_ID, INVOICE_EID, SUM, DT, DOC_DATE, COMISS_DATE, PAYMENT_NUMBER, SOURCE_TYPE) values (s_x_mv_oebs_receipts_2.NEXTVAL, 'Б-31110138-1', 60000, date'2020-01-31',date'2020-01-31', null, '888431110137' ,'PAYCASH');insert into x_yt_ar_direct_domain_stats (ID,IS_GRAY,DOMAIN,IS_BLACKLIST,SERVICE_ID,COST,BILLING_EXPORT_ID,FROM_DT,TILL_DT,SERVICE_ORDER_ID) values(s_x_yt_ar_direct_domain_stats.NEXTVAL, 0, 'a31110138', 0,7,3330000000,7731110138,  date'2020-01-01',to_date('2020-01-31'||' '||'23:59:59','YYYY-MM-DD HH24:MI:SS'),7731110138);</v>
      </c>
    </row>
    <row r="154" spans="1:73" s="195" customFormat="1" x14ac:dyDescent="0.35">
      <c r="A154" s="127">
        <v>41</v>
      </c>
      <c r="B154" s="178"/>
      <c r="C154" s="42" t="str">
        <f t="shared" si="132"/>
        <v>1110000041</v>
      </c>
      <c r="D154" s="42" t="str">
        <f t="shared" si="133"/>
        <v>1110000041/20</v>
      </c>
      <c r="E154" s="43" t="str">
        <f t="shared" si="134"/>
        <v>2020-01-01</v>
      </c>
      <c r="F154" s="43" t="str">
        <f t="shared" si="135"/>
        <v>2021-01-01</v>
      </c>
      <c r="G154" s="44" t="str">
        <f t="shared" si="136"/>
        <v>21110000041</v>
      </c>
      <c r="H154" s="45">
        <f t="shared" si="97"/>
        <v>1</v>
      </c>
      <c r="I154" s="179">
        <v>3</v>
      </c>
      <c r="J154" s="180">
        <f t="shared" si="162"/>
        <v>31110139</v>
      </c>
      <c r="K154" s="42" t="str">
        <f t="shared" si="137"/>
        <v>Б-31110139-1</v>
      </c>
      <c r="L154" s="43" t="str">
        <f t="shared" si="138"/>
        <v>2020-01-01</v>
      </c>
      <c r="M154" s="42" t="s">
        <v>87</v>
      </c>
      <c r="N154" s="181">
        <f t="shared" si="139"/>
        <v>40000</v>
      </c>
      <c r="O154" s="42" t="s">
        <v>88</v>
      </c>
      <c r="P154" s="179">
        <v>1</v>
      </c>
      <c r="Q154" s="42">
        <v>20</v>
      </c>
      <c r="R154" s="182">
        <f t="shared" si="140"/>
        <v>7</v>
      </c>
      <c r="S154" s="182">
        <v>7</v>
      </c>
      <c r="T154" s="52" t="str">
        <f t="shared" si="141"/>
        <v>4311101391</v>
      </c>
      <c r="U154" s="183" t="str">
        <f t="shared" si="142"/>
        <v>43111013911</v>
      </c>
      <c r="V154" s="42">
        <v>1</v>
      </c>
      <c r="W154" s="43" t="str">
        <f t="shared" ca="1" si="143"/>
        <v>2020-01-08</v>
      </c>
      <c r="X154" s="42"/>
      <c r="Y154" s="185">
        <v>40000</v>
      </c>
      <c r="Z154" s="185">
        <f t="shared" si="144"/>
        <v>6666.6666666666642</v>
      </c>
      <c r="AA154" s="42">
        <v>0</v>
      </c>
      <c r="AB154" s="186" t="s">
        <v>89</v>
      </c>
      <c r="AC154" s="185">
        <f t="shared" si="145"/>
        <v>40000</v>
      </c>
      <c r="AD154" s="45">
        <v>0</v>
      </c>
      <c r="AE154" s="104" t="str">
        <f>AE153</f>
        <v>431110137</v>
      </c>
      <c r="AF154" s="187">
        <f t="shared" si="146"/>
        <v>33333.333333333336</v>
      </c>
      <c r="AG154" s="240"/>
      <c r="AH154" s="58">
        <f t="shared" si="147"/>
        <v>33333.333333333336</v>
      </c>
      <c r="AI154" s="60">
        <f t="shared" si="148"/>
        <v>40000</v>
      </c>
      <c r="AJ154" s="49" t="str">
        <f t="shared" si="149"/>
        <v>2020-01-31</v>
      </c>
      <c r="AK154" s="189" t="str">
        <f t="shared" si="150"/>
        <v>888431110137</v>
      </c>
      <c r="AL154" s="45" t="str">
        <f t="shared" si="151"/>
        <v>11100000411</v>
      </c>
      <c r="AM154" s="190"/>
      <c r="AN154" s="190"/>
      <c r="AO154" s="45" t="s">
        <v>89</v>
      </c>
      <c r="AP154" s="145" t="s">
        <v>89</v>
      </c>
      <c r="AQ154" s="45"/>
      <c r="AR154" s="45"/>
      <c r="AS154" s="191" t="str">
        <f t="shared" si="152"/>
        <v>888431110137</v>
      </c>
      <c r="AT154" s="189" t="str">
        <f t="shared" si="153"/>
        <v>5531110139</v>
      </c>
      <c r="AU154" s="183" t="str">
        <f t="shared" si="154"/>
        <v>9931110139</v>
      </c>
      <c r="AV154" s="183">
        <f t="shared" si="155"/>
        <v>7</v>
      </c>
      <c r="AW154" s="183" t="str">
        <f t="shared" si="156"/>
        <v>7731110139</v>
      </c>
      <c r="AX154" s="147" t="str">
        <f t="shared" si="157"/>
        <v>77431110137</v>
      </c>
      <c r="AY154" s="183">
        <v>0</v>
      </c>
      <c r="AZ154" s="183">
        <v>0</v>
      </c>
      <c r="BA154" s="43" t="str">
        <f t="shared" si="158"/>
        <v>2020-01-01</v>
      </c>
      <c r="BB154" s="43" t="str">
        <f t="shared" si="159"/>
        <v>2020-01-31</v>
      </c>
      <c r="BC154" s="192" t="s">
        <v>90</v>
      </c>
      <c r="BD154" s="44" t="str">
        <f t="shared" si="160"/>
        <v>a31110139</v>
      </c>
      <c r="BE154" s="189"/>
      <c r="BF154" s="189"/>
      <c r="BG154" s="186"/>
      <c r="BH154" s="149"/>
      <c r="BI154" s="149"/>
      <c r="BJ154" s="149"/>
      <c r="BK154" s="149"/>
      <c r="BL154" s="149"/>
      <c r="BM154" s="149"/>
      <c r="BN154" s="149"/>
      <c r="BO154" s="342"/>
      <c r="BP154" s="328"/>
      <c r="BQ154" s="242"/>
      <c r="BR154" s="242"/>
      <c r="BS154" s="242"/>
      <c r="BU154" s="357" t="str">
        <f t="shared" ca="1" si="161"/>
        <v>insert into x_t_invoice (TMP_ID,ID,DT, CLIENT_ID,EXTERNAL_ID,CONTRACT_ID,TOTAL_SUM,CURRENCY,DISCOUNT_TYPE,COMMISSION_TYPE,TYPE,LOYAL_CLIENTS,NDS,NDS_PCT,PERSON_ID) values (s_x_t_invoice.NEXTVAL, 31110139, date'2020-01-01',21110000041,'Б-31110139-1',1110000041,40000,'RUR',7,7,'y_invoice',0,1,20, 77431110137);insert into x_t_act_internal(TMP_ID,ID,DT,CLIENT_ID,INVOICE_ID,HIDDEN,AMOUNT,EXTERNAL_ID,PAYMENT_TERM_DT,IS_LOYAL,TYPE) values (s_x_t_act_internal.NEXTVAL, 4311101391,date'2020-01-08',21110000041, 31110139    ,1,  40000  ,'43111013911',null, 0,'generic');insert into x_t_act_trans(TMP_ID, ACT_ID, CONSUME_ID, AMOUNT, AMOUNT_NDS, AMOUNT_NSP, NETTING, COMMISSION_TYPE) values (s_x_t_act_trans.NEXTVAL, 4311101391,  5531110139, 40000, 6666.66666666666,  0,null, 7);insert into x_t_consume (TMP_ID, ID, PARENT_ORDER_ID) values (s_x_t_consume.NEXTVAL, 5531110139,  9931110139);insert into x_t_order(TMP_ID, ID, SERVICE_ID, SERVICE_ORDER_ID, CLIENT_ID) values (s_x_t_order.NEXTVAL, 9931110139,  7,  7731110139,  431110137 );insert into x_mv_oebs_receipts_2(TMP_ID, INVOICE_EID, SUM, DT, DOC_DATE, COMISS_DATE, PAYMENT_NUMBER, SOURCE_TYPE) values (s_x_mv_oebs_receipts_2.NEXTVAL, 'Б-31110139-1', 40000, date'2020-01-31',date'2020-01-31', null, '888431110137' ,'PAYCASH');insert into x_yt_ar_direct_domain_stats (ID,IS_GRAY,DOMAIN,IS_BLACKLIST,SERVICE_ID,COST,BILLING_EXPORT_ID,FROM_DT,TILL_DT,SERVICE_ORDER_ID) values(s_x_yt_ar_direct_domain_stats.NEXTVAL, 0, 'a31110139', 0,7,3330000000,7731110139,  date'2020-01-01',to_date('2020-01-31'||' '||'23:59:59','YYYY-MM-DD HH24:MI:SS'),7731110139);</v>
      </c>
    </row>
    <row r="155" spans="1:73" s="195" customFormat="1" x14ac:dyDescent="0.35">
      <c r="A155" s="127">
        <v>41</v>
      </c>
      <c r="B155" s="178"/>
      <c r="C155" s="42" t="str">
        <f t="shared" si="132"/>
        <v>1110000041</v>
      </c>
      <c r="D155" s="42" t="str">
        <f t="shared" si="133"/>
        <v>1110000041/20</v>
      </c>
      <c r="E155" s="43" t="str">
        <f t="shared" si="134"/>
        <v>2020-01-01</v>
      </c>
      <c r="F155" s="43" t="str">
        <f t="shared" si="135"/>
        <v>2021-01-01</v>
      </c>
      <c r="G155" s="44" t="str">
        <f t="shared" si="136"/>
        <v>21110000041</v>
      </c>
      <c r="H155" s="45">
        <f t="shared" si="97"/>
        <v>1</v>
      </c>
      <c r="I155" s="179">
        <v>3</v>
      </c>
      <c r="J155" s="180">
        <f t="shared" si="162"/>
        <v>31110140</v>
      </c>
      <c r="K155" s="42" t="str">
        <f t="shared" si="137"/>
        <v>Б-31110140-1</v>
      </c>
      <c r="L155" s="43" t="str">
        <f t="shared" si="138"/>
        <v>2020-01-01</v>
      </c>
      <c r="M155" s="42" t="s">
        <v>87</v>
      </c>
      <c r="N155" s="181">
        <f t="shared" si="139"/>
        <v>40000</v>
      </c>
      <c r="O155" s="42" t="s">
        <v>88</v>
      </c>
      <c r="P155" s="179">
        <v>1</v>
      </c>
      <c r="Q155" s="42">
        <v>20</v>
      </c>
      <c r="R155" s="182">
        <f t="shared" si="140"/>
        <v>7</v>
      </c>
      <c r="S155" s="182">
        <v>7</v>
      </c>
      <c r="T155" s="52" t="str">
        <f t="shared" si="141"/>
        <v>4311101401</v>
      </c>
      <c r="U155" s="183" t="str">
        <f t="shared" si="142"/>
        <v>43111014011</v>
      </c>
      <c r="V155" s="42">
        <v>1</v>
      </c>
      <c r="W155" s="43" t="str">
        <f t="shared" ca="1" si="143"/>
        <v>2020-01-05</v>
      </c>
      <c r="X155" s="42"/>
      <c r="Y155" s="185">
        <v>40000</v>
      </c>
      <c r="Z155" s="185">
        <f t="shared" si="144"/>
        <v>6666.6666666666642</v>
      </c>
      <c r="AA155" s="42">
        <v>0</v>
      </c>
      <c r="AB155" s="186" t="s">
        <v>89</v>
      </c>
      <c r="AC155" s="185">
        <f t="shared" si="145"/>
        <v>40000</v>
      </c>
      <c r="AD155" s="45">
        <v>0</v>
      </c>
      <c r="AE155" s="104" t="str">
        <f>AE154</f>
        <v>431110137</v>
      </c>
      <c r="AF155" s="187">
        <f t="shared" si="146"/>
        <v>33333.333333333336</v>
      </c>
      <c r="AG155" s="240"/>
      <c r="AH155" s="58">
        <f t="shared" si="147"/>
        <v>33333.333333333336</v>
      </c>
      <c r="AI155" s="60">
        <f t="shared" si="148"/>
        <v>40000</v>
      </c>
      <c r="AJ155" s="49" t="str">
        <f t="shared" si="149"/>
        <v>2020-01-31</v>
      </c>
      <c r="AK155" s="189" t="str">
        <f t="shared" si="150"/>
        <v>888431110137</v>
      </c>
      <c r="AL155" s="45" t="str">
        <f t="shared" si="151"/>
        <v>11100000411</v>
      </c>
      <c r="AM155" s="190"/>
      <c r="AN155" s="190"/>
      <c r="AO155" s="45" t="s">
        <v>89</v>
      </c>
      <c r="AP155" s="145" t="s">
        <v>89</v>
      </c>
      <c r="AQ155" s="45"/>
      <c r="AR155" s="45"/>
      <c r="AS155" s="191" t="str">
        <f t="shared" si="152"/>
        <v>888431110137</v>
      </c>
      <c r="AT155" s="189" t="str">
        <f t="shared" si="153"/>
        <v>5531110140</v>
      </c>
      <c r="AU155" s="183" t="str">
        <f t="shared" si="154"/>
        <v>9931110140</v>
      </c>
      <c r="AV155" s="183">
        <f t="shared" si="155"/>
        <v>7</v>
      </c>
      <c r="AW155" s="183" t="str">
        <f t="shared" si="156"/>
        <v>7731110140</v>
      </c>
      <c r="AX155" s="147" t="str">
        <f t="shared" si="157"/>
        <v>77431110137</v>
      </c>
      <c r="AY155" s="183">
        <v>0</v>
      </c>
      <c r="AZ155" s="183">
        <v>0</v>
      </c>
      <c r="BA155" s="43" t="str">
        <f t="shared" si="158"/>
        <v>2020-01-01</v>
      </c>
      <c r="BB155" s="43" t="str">
        <f t="shared" si="159"/>
        <v>2020-01-31</v>
      </c>
      <c r="BC155" s="192" t="s">
        <v>90</v>
      </c>
      <c r="BD155" s="44" t="str">
        <f t="shared" si="160"/>
        <v>a31110140</v>
      </c>
      <c r="BE155" s="189"/>
      <c r="BF155" s="189"/>
      <c r="BG155" s="186"/>
      <c r="BH155" s="149"/>
      <c r="BI155" s="149"/>
      <c r="BJ155" s="149"/>
      <c r="BK155" s="149"/>
      <c r="BL155" s="149"/>
      <c r="BM155" s="149"/>
      <c r="BN155" s="149"/>
      <c r="BO155" s="340"/>
      <c r="BP155" s="328"/>
      <c r="BQ155" s="181"/>
      <c r="BR155" s="196"/>
      <c r="BS155" s="196"/>
      <c r="BU155" s="357" t="str">
        <f t="shared" ca="1" si="161"/>
        <v>insert into x_t_invoice (TMP_ID,ID,DT, CLIENT_ID,EXTERNAL_ID,CONTRACT_ID,TOTAL_SUM,CURRENCY,DISCOUNT_TYPE,COMMISSION_TYPE,TYPE,LOYAL_CLIENTS,NDS,NDS_PCT,PERSON_ID) values (s_x_t_invoice.NEXTVAL, 31110140, date'2020-01-01',21110000041,'Б-31110140-1',1110000041,40000,'RUR',7,7,'y_invoice',0,1,20, 77431110137);insert into x_t_act_internal(TMP_ID,ID,DT,CLIENT_ID,INVOICE_ID,HIDDEN,AMOUNT,EXTERNAL_ID,PAYMENT_TERM_DT,IS_LOYAL,TYPE) values (s_x_t_act_internal.NEXTVAL, 4311101401,date'2020-01-05',21110000041, 31110140    ,1,  40000  ,'43111014011',null, 0,'generic');insert into x_t_act_trans(TMP_ID, ACT_ID, CONSUME_ID, AMOUNT, AMOUNT_NDS, AMOUNT_NSP, NETTING, COMMISSION_TYPE) values (s_x_t_act_trans.NEXTVAL, 4311101401,  5531110140, 40000, 6666.66666666666,  0,null, 7);insert into x_t_consume (TMP_ID, ID, PARENT_ORDER_ID) values (s_x_t_consume.NEXTVAL, 5531110140,  9931110140);insert into x_t_order(TMP_ID, ID, SERVICE_ID, SERVICE_ORDER_ID, CLIENT_ID) values (s_x_t_order.NEXTVAL, 9931110140,  7,  7731110140,  431110137 );insert into x_mv_oebs_receipts_2(TMP_ID, INVOICE_EID, SUM, DT, DOC_DATE, COMISS_DATE, PAYMENT_NUMBER, SOURCE_TYPE) values (s_x_mv_oebs_receipts_2.NEXTVAL, 'Б-31110140-1', 40000, date'2020-01-31',date'2020-01-31', null, '888431110137' ,'PAYCASH');insert into x_yt_ar_direct_domain_stats (ID,IS_GRAY,DOMAIN,IS_BLACKLIST,SERVICE_ID,COST,BILLING_EXPORT_ID,FROM_DT,TILL_DT,SERVICE_ORDER_ID) values(s_x_yt_ar_direct_domain_stats.NEXTVAL, 0, 'a31110140', 0,7,3330000000,7731110140,  date'2020-01-01',to_date('2020-01-31'||' '||'23:59:59','YYYY-MM-DD HH24:MI:SS'),7731110140);</v>
      </c>
    </row>
    <row r="156" spans="1:73" s="215" customFormat="1" ht="15" thickBot="1" x14ac:dyDescent="0.4">
      <c r="A156" s="152">
        <v>41</v>
      </c>
      <c r="B156" s="199"/>
      <c r="C156" s="76" t="str">
        <f t="shared" si="132"/>
        <v>1110000041</v>
      </c>
      <c r="D156" s="76" t="str">
        <f t="shared" si="133"/>
        <v>1110000041/20</v>
      </c>
      <c r="E156" s="77" t="str">
        <f t="shared" si="134"/>
        <v>2020-01-01</v>
      </c>
      <c r="F156" s="77" t="str">
        <f t="shared" si="135"/>
        <v>2021-01-01</v>
      </c>
      <c r="G156" s="78" t="str">
        <f t="shared" si="136"/>
        <v>21110000041</v>
      </c>
      <c r="H156" s="79">
        <f t="shared" si="97"/>
        <v>1</v>
      </c>
      <c r="I156" s="200">
        <v>3</v>
      </c>
      <c r="J156" s="201">
        <f t="shared" si="162"/>
        <v>31110141</v>
      </c>
      <c r="K156" s="76" t="str">
        <f t="shared" si="137"/>
        <v>Б-31110141-1</v>
      </c>
      <c r="L156" s="77" t="str">
        <f t="shared" si="138"/>
        <v>2020-01-01</v>
      </c>
      <c r="M156" s="76" t="s">
        <v>87</v>
      </c>
      <c r="N156" s="202">
        <f t="shared" si="139"/>
        <v>40000</v>
      </c>
      <c r="O156" s="76" t="s">
        <v>88</v>
      </c>
      <c r="P156" s="200">
        <v>1</v>
      </c>
      <c r="Q156" s="76">
        <v>20</v>
      </c>
      <c r="R156" s="244">
        <f t="shared" si="140"/>
        <v>7</v>
      </c>
      <c r="S156" s="244">
        <v>7</v>
      </c>
      <c r="T156" s="81" t="str">
        <f t="shared" si="141"/>
        <v>4311101411</v>
      </c>
      <c r="U156" s="203" t="str">
        <f t="shared" si="142"/>
        <v>43111014111</v>
      </c>
      <c r="V156" s="76">
        <v>1</v>
      </c>
      <c r="W156" s="77" t="str">
        <f t="shared" ca="1" si="143"/>
        <v>2020-01-01</v>
      </c>
      <c r="X156" s="76"/>
      <c r="Y156" s="205">
        <v>40000</v>
      </c>
      <c r="Z156" s="205">
        <f t="shared" si="144"/>
        <v>6666.6666666666642</v>
      </c>
      <c r="AA156" s="76">
        <v>0</v>
      </c>
      <c r="AB156" s="206" t="s">
        <v>89</v>
      </c>
      <c r="AC156" s="205">
        <f t="shared" si="145"/>
        <v>40000</v>
      </c>
      <c r="AD156" s="79">
        <v>0</v>
      </c>
      <c r="AE156" s="85" t="str">
        <f>AE155</f>
        <v>431110137</v>
      </c>
      <c r="AF156" s="207">
        <f t="shared" si="146"/>
        <v>33333.333333333336</v>
      </c>
      <c r="AG156" s="235"/>
      <c r="AH156" s="91">
        <f t="shared" si="147"/>
        <v>33333.333333333336</v>
      </c>
      <c r="AI156" s="93">
        <f t="shared" si="148"/>
        <v>40000</v>
      </c>
      <c r="AJ156" s="83" t="str">
        <f t="shared" si="149"/>
        <v>2020-01-31</v>
      </c>
      <c r="AK156" s="209" t="str">
        <f t="shared" si="150"/>
        <v>888431110137</v>
      </c>
      <c r="AL156" s="79" t="str">
        <f t="shared" si="151"/>
        <v>11100000411</v>
      </c>
      <c r="AM156" s="210"/>
      <c r="AN156" s="210"/>
      <c r="AO156" s="79" t="s">
        <v>89</v>
      </c>
      <c r="AP156" s="169" t="s">
        <v>89</v>
      </c>
      <c r="AQ156" s="79"/>
      <c r="AR156" s="79"/>
      <c r="AS156" s="211" t="str">
        <f t="shared" si="152"/>
        <v>888431110137</v>
      </c>
      <c r="AT156" s="209" t="str">
        <f t="shared" si="153"/>
        <v>5531110141</v>
      </c>
      <c r="AU156" s="203" t="str">
        <f t="shared" si="154"/>
        <v>9931110141</v>
      </c>
      <c r="AV156" s="203">
        <f t="shared" si="155"/>
        <v>7</v>
      </c>
      <c r="AW156" s="203" t="str">
        <f t="shared" si="156"/>
        <v>7731110141</v>
      </c>
      <c r="AX156" s="172" t="str">
        <f t="shared" si="157"/>
        <v>77431110137</v>
      </c>
      <c r="AY156" s="203">
        <v>0</v>
      </c>
      <c r="AZ156" s="203">
        <v>0</v>
      </c>
      <c r="BA156" s="77" t="str">
        <f t="shared" si="158"/>
        <v>2020-01-01</v>
      </c>
      <c r="BB156" s="77" t="str">
        <f t="shared" si="159"/>
        <v>2020-01-31</v>
      </c>
      <c r="BC156" s="212" t="s">
        <v>90</v>
      </c>
      <c r="BD156" s="78" t="str">
        <f t="shared" si="160"/>
        <v>a31110141</v>
      </c>
      <c r="BE156" s="209"/>
      <c r="BF156" s="209"/>
      <c r="BG156" s="206"/>
      <c r="BH156" s="174"/>
      <c r="BI156" s="174"/>
      <c r="BJ156" s="174"/>
      <c r="BK156" s="174"/>
      <c r="BL156" s="174"/>
      <c r="BM156" s="174"/>
      <c r="BN156" s="174"/>
      <c r="BO156" s="341"/>
      <c r="BP156" s="329"/>
      <c r="BQ156" s="202"/>
      <c r="BR156" s="214"/>
      <c r="BS156" s="214"/>
      <c r="BU156" s="358" t="str">
        <f t="shared" ca="1" si="161"/>
        <v>insert into x_t_invoice (TMP_ID,ID,DT, CLIENT_ID,EXTERNAL_ID,CONTRACT_ID,TOTAL_SUM,CURRENCY,DISCOUNT_TYPE,COMMISSION_TYPE,TYPE,LOYAL_CLIENTS,NDS,NDS_PCT,PERSON_ID) values (s_x_t_invoice.NEXTVAL, 31110141, date'2020-01-01',21110000041,'Б-31110141-1',1110000041,40000,'RUR',7,7,'y_invoice',0,1,20, 77431110137);insert into x_t_act_internal(TMP_ID,ID,DT,CLIENT_ID,INVOICE_ID,HIDDEN,AMOUNT,EXTERNAL_ID,PAYMENT_TERM_DT,IS_LOYAL,TYPE) values (s_x_t_act_internal.NEXTVAL, 4311101411,date'2020-01-01',21110000041, 31110141    ,1,  40000  ,'43111014111',null, 0,'generic');insert into x_t_act_trans(TMP_ID, ACT_ID, CONSUME_ID, AMOUNT, AMOUNT_NDS, AMOUNT_NSP, NETTING, COMMISSION_TYPE) values (s_x_t_act_trans.NEXTVAL, 4311101411,  5531110141, 40000, 6666.66666666666,  0,null, 7);insert into x_t_consume (TMP_ID, ID, PARENT_ORDER_ID) values (s_x_t_consume.NEXTVAL, 5531110141,  9931110141);insert into x_t_order(TMP_ID, ID, SERVICE_ID, SERVICE_ORDER_ID, CLIENT_ID) values (s_x_t_order.NEXTVAL, 9931110141,  7,  7731110141,  431110137 );insert into x_mv_oebs_receipts_2(TMP_ID, INVOICE_EID, SUM, DT, DOC_DATE, COMISS_DATE, PAYMENT_NUMBER, SOURCE_TYPE) values (s_x_mv_oebs_receipts_2.NEXTVAL, 'Б-31110141-1', 40000, date'2020-01-31',date'2020-01-31', null, '888431110137' ,'PAYCASH');insert into x_yt_ar_direct_domain_stats (ID,IS_GRAY,DOMAIN,IS_BLACKLIST,SERVICE_ID,COST,BILLING_EXPORT_ID,FROM_DT,TILL_DT,SERVICE_ORDER_ID) values(s_x_yt_ar_direct_domain_stats.NEXTVAL, 0, 'a31110141', 0,7,3330000000,7731110141,  date'2020-01-01',to_date('2020-01-31'||' '||'23:59:59','YYYY-MM-DD HH24:MI:SS'),7731110141);</v>
      </c>
    </row>
    <row r="157" spans="1:73" s="195" customFormat="1" x14ac:dyDescent="0.35">
      <c r="A157" s="127">
        <v>42</v>
      </c>
      <c r="B157" s="178"/>
      <c r="C157" s="42" t="str">
        <f t="shared" si="132"/>
        <v>1110000042</v>
      </c>
      <c r="D157" s="42" t="str">
        <f t="shared" si="133"/>
        <v>1110000042/20</v>
      </c>
      <c r="E157" s="43" t="str">
        <f t="shared" si="134"/>
        <v>2020-01-01</v>
      </c>
      <c r="F157" s="43" t="str">
        <f t="shared" si="135"/>
        <v>2021-01-01</v>
      </c>
      <c r="G157" s="44" t="str">
        <f t="shared" si="136"/>
        <v>21110000042</v>
      </c>
      <c r="H157" s="45">
        <f t="shared" si="97"/>
        <v>1</v>
      </c>
      <c r="I157" s="179">
        <v>3</v>
      </c>
      <c r="J157" s="180">
        <f t="shared" si="162"/>
        <v>31110142</v>
      </c>
      <c r="K157" s="42" t="str">
        <f t="shared" si="137"/>
        <v>Б-31110142-1</v>
      </c>
      <c r="L157" s="43" t="str">
        <f t="shared" si="138"/>
        <v>2020-01-01</v>
      </c>
      <c r="M157" s="42" t="s">
        <v>87</v>
      </c>
      <c r="N157" s="181">
        <f t="shared" si="139"/>
        <v>60000</v>
      </c>
      <c r="O157" s="42" t="s">
        <v>88</v>
      </c>
      <c r="P157" s="179">
        <v>1</v>
      </c>
      <c r="Q157" s="42">
        <v>20</v>
      </c>
      <c r="R157" s="182">
        <f t="shared" si="140"/>
        <v>7</v>
      </c>
      <c r="S157" s="182">
        <v>7</v>
      </c>
      <c r="T157" s="52" t="str">
        <f t="shared" si="141"/>
        <v>4311101421</v>
      </c>
      <c r="U157" s="183" t="str">
        <f t="shared" si="142"/>
        <v>43111014211</v>
      </c>
      <c r="V157" s="42">
        <v>1</v>
      </c>
      <c r="W157" s="43" t="str">
        <f t="shared" ca="1" si="143"/>
        <v>2020-01-01</v>
      </c>
      <c r="X157" s="42"/>
      <c r="Y157" s="185">
        <v>60000</v>
      </c>
      <c r="Z157" s="185">
        <f t="shared" si="144"/>
        <v>10000</v>
      </c>
      <c r="AA157" s="42">
        <v>0</v>
      </c>
      <c r="AB157" s="186" t="s">
        <v>89</v>
      </c>
      <c r="AC157" s="185">
        <f t="shared" si="145"/>
        <v>60000</v>
      </c>
      <c r="AD157" s="45">
        <v>0</v>
      </c>
      <c r="AE157" s="52" t="str">
        <f t="shared" ref="AE157:AE193" si="163">4&amp;J157</f>
        <v>431110142</v>
      </c>
      <c r="AF157" s="187">
        <f t="shared" si="146"/>
        <v>50000</v>
      </c>
      <c r="AG157" s="240"/>
      <c r="AH157" s="58">
        <f t="shared" si="147"/>
        <v>50000</v>
      </c>
      <c r="AI157" s="60">
        <f t="shared" si="148"/>
        <v>60000</v>
      </c>
      <c r="AJ157" s="49" t="str">
        <f t="shared" si="149"/>
        <v>2020-01-31</v>
      </c>
      <c r="AK157" s="189" t="str">
        <f t="shared" si="150"/>
        <v>888431110142</v>
      </c>
      <c r="AL157" s="45" t="str">
        <f t="shared" si="151"/>
        <v>11100000421</v>
      </c>
      <c r="AM157" s="190"/>
      <c r="AN157" s="190"/>
      <c r="AO157" s="45" t="s">
        <v>89</v>
      </c>
      <c r="AP157" s="145" t="s">
        <v>89</v>
      </c>
      <c r="AQ157" s="45"/>
      <c r="AR157" s="45"/>
      <c r="AS157" s="191" t="str">
        <f t="shared" si="152"/>
        <v>888431110142</v>
      </c>
      <c r="AT157" s="189" t="str">
        <f t="shared" si="153"/>
        <v>5531110142</v>
      </c>
      <c r="AU157" s="183" t="str">
        <f t="shared" si="154"/>
        <v>9931110142</v>
      </c>
      <c r="AV157" s="183">
        <f t="shared" si="155"/>
        <v>7</v>
      </c>
      <c r="AW157" s="183" t="str">
        <f t="shared" si="156"/>
        <v>7731110142</v>
      </c>
      <c r="AX157" s="147" t="str">
        <f t="shared" si="157"/>
        <v>77431110142</v>
      </c>
      <c r="AY157" s="183">
        <v>0</v>
      </c>
      <c r="AZ157" s="183">
        <v>0</v>
      </c>
      <c r="BA157" s="43" t="str">
        <f t="shared" si="158"/>
        <v>2020-01-01</v>
      </c>
      <c r="BB157" s="43" t="str">
        <f t="shared" si="159"/>
        <v>2020-01-31</v>
      </c>
      <c r="BC157" s="192" t="s">
        <v>90</v>
      </c>
      <c r="BD157" s="44" t="str">
        <f t="shared" si="160"/>
        <v>a31110142</v>
      </c>
      <c r="BE157" s="189"/>
      <c r="BF157" s="189"/>
      <c r="BG157" s="186"/>
      <c r="BH157" s="149"/>
      <c r="BI157" s="149"/>
      <c r="BJ157" s="149"/>
      <c r="BK157" s="149"/>
      <c r="BL157" s="149"/>
      <c r="BM157" s="149"/>
      <c r="BN157" s="149"/>
      <c r="BO157" s="340" t="s">
        <v>168</v>
      </c>
      <c r="BP157" s="328">
        <v>7</v>
      </c>
      <c r="BQ157" s="242">
        <f>SUM(AF157:AF161)</f>
        <v>200000.00000000003</v>
      </c>
      <c r="BR157" s="242">
        <f>SUM(AF157:AF161)*0.06</f>
        <v>12000.000000000002</v>
      </c>
      <c r="BS157" s="242">
        <f>BR157</f>
        <v>12000.000000000002</v>
      </c>
      <c r="BU157" s="357" t="str">
        <f t="shared" ca="1" si="161"/>
        <v>insert into x_t_contract2(TMP_ID,ID,EXTERNAL_ID,CLIENT_ID) values(s_x_t_contract2.NEXTVAL, 1110000042, '1110000042/20',21110000042);insert into x_t_contract_collateral(TMP_ID,ID,CONTRACT2_ID,DT,IS_SIGNED) values(s_x_t_contract_collateral.NEXTVAL, 11100000421, 1110000042, date'2020-01-01', date'2020-01-01');insert into x_mv_contract_signed_attr (TMP_ID,CONTRACT_ID,COLLATERAL_ID,CODE,VALUE_DT) values (s_x_mv_contract_signed_attr.NEXTVAL, 1110000042, 11100000421,'FINISH_DT' ,date'2021-01-01');insert into x_mv_contract_signed_attr_hist(TMP_ID,VALUE_NUM,UPDATE_DT,CONTRACT2_ID,CODE,CL_DT,STAMP,DT) values(s_x_mv_contract_signed_attr_hist.NEXTVAL, 1, date'2020-01-01', 1110000042,'FIRM',date'2020-01-01',888431110142,date'2020-01-01');insert into x_mv_contract_signed_attr_hist(TMP_ID,VALUE_NUM,UPDATE_DT,CONTRACT2_ID,CODE,CL_DT,STAMP,DT) values(s_x_mv_contract_signed_attr_hist.NEXTVAL, 1, date'2020-01-01', 1110000042,'WHOLESALE_AGENT_PREMIUM_AWARDS_SCALE_TYPE',date'2020-01-01',888431110142,date'2020-01-01');insert into x_mv_contract_signed_attr_hist(TMP_ID,VALUE_NUM,UPDATE_DT,CONTRACT2_ID,CODE,CL_DT,STAMP,DT) values(s_x_mv_contract_signed_attr_hist.NEXTVAL, 3, date'2020-01-01', 1110000042,'PAYMENT_TYPE',date'2020-01-01',888431110142,date'2020-01-01');insert into x_t_invoice (TMP_ID,ID,DT, CLIENT_ID,EXTERNAL_ID,CONTRACT_ID,TOTAL_SUM,CURRENCY,DISCOUNT_TYPE,COMMISSION_TYPE,TYPE,LOYAL_CLIENTS,NDS,NDS_PCT,PERSON_ID) values (s_x_t_invoice.NEXTVAL, 31110142, date'2020-01-01',21110000042,'Б-31110142-1',1110000042,60000,'RUR',7,7,'y_invoice',0,1,20, 77431110142);insert into x_t_person (TMP_ID,ID) values (s_x_t_person.NEXTVAL, 77431110142);insert into x_t_act_internal(TMP_ID,ID,DT,CLIENT_ID,INVOICE_ID,HIDDEN,AMOUNT,EXTERNAL_ID,PAYMENT_TERM_DT,IS_LOYAL,TYPE) values (s_x_t_act_internal.NEXTVAL, 4311101421,date'2020-01-01',21110000042, 31110142    ,1,  60000  ,'43111014211',null, 0,'generic');insert into x_t_act_trans(TMP_ID, ACT_ID, CONSUME_ID, AMOUNT, AMOUNT_NDS, AMOUNT_NSP, NETTING, COMMISSION_TYPE) values (s_x_t_act_trans.NEXTVAL, 4311101421,  5531110142, 60000, 10000,  0,null, 7);insert into x_t_consume (TMP_ID, ID, PARENT_ORDER_ID) values (s_x_t_consume.NEXTVAL, 5531110142,  9931110142);insert into x_t_order(TMP_ID, ID, SERVICE_ID, SERVICE_ORDER_ID, CLIENT_ID) values (s_x_t_order.NEXTVAL, 9931110142,  7,  7731110142,  431110142 );insert into x_mv_oebs_receipts_2(TMP_ID, INVOICE_EID, SUM, DT, DOC_DATE, COMISS_DATE, PAYMENT_NUMBER, SOURCE_TYPE) values (s_x_mv_oebs_receipts_2.NEXTVAL, 'Б-31110142-1', 60000, date'2020-01-31',date'2020-01-31', null, '888431110142' ,'PAYCASH');insert into x_yt_ar_direct_domain_stats (ID,IS_GRAY,DOMAIN,IS_BLACKLIST,SERVICE_ID,COST,BILLING_EXPORT_ID,FROM_DT,TILL_DT,SERVICE_ORDER_ID) values(s_x_yt_ar_direct_domain_stats.NEXTVAL, 0, 'a31110142', 0,7,3330000000,7731110142,  date'2020-01-01',to_date('2020-01-31'||' '||'23:59:59','YYYY-MM-DD HH24:MI:SS'),7731110142);</v>
      </c>
    </row>
    <row r="158" spans="1:73" s="195" customFormat="1" x14ac:dyDescent="0.35">
      <c r="A158" s="127">
        <v>42</v>
      </c>
      <c r="B158" s="178"/>
      <c r="C158" s="42" t="str">
        <f t="shared" si="132"/>
        <v>1110000042</v>
      </c>
      <c r="D158" s="42" t="str">
        <f t="shared" si="133"/>
        <v>1110000042/20</v>
      </c>
      <c r="E158" s="43" t="str">
        <f t="shared" si="134"/>
        <v>2020-01-01</v>
      </c>
      <c r="F158" s="43" t="str">
        <f t="shared" si="135"/>
        <v>2021-01-01</v>
      </c>
      <c r="G158" s="44" t="str">
        <f t="shared" si="136"/>
        <v>21110000042</v>
      </c>
      <c r="H158" s="45">
        <f t="shared" si="97"/>
        <v>1</v>
      </c>
      <c r="I158" s="179">
        <v>3</v>
      </c>
      <c r="J158" s="180">
        <f t="shared" si="162"/>
        <v>31110143</v>
      </c>
      <c r="K158" s="42" t="str">
        <f t="shared" si="137"/>
        <v>Б-31110143-1</v>
      </c>
      <c r="L158" s="43" t="str">
        <f t="shared" si="138"/>
        <v>2020-01-01</v>
      </c>
      <c r="M158" s="42" t="s">
        <v>87</v>
      </c>
      <c r="N158" s="181">
        <f t="shared" si="139"/>
        <v>60000</v>
      </c>
      <c r="O158" s="42" t="s">
        <v>88</v>
      </c>
      <c r="P158" s="179">
        <v>1</v>
      </c>
      <c r="Q158" s="42">
        <v>20</v>
      </c>
      <c r="R158" s="182">
        <f t="shared" si="140"/>
        <v>7</v>
      </c>
      <c r="S158" s="182">
        <v>7</v>
      </c>
      <c r="T158" s="52" t="str">
        <f t="shared" si="141"/>
        <v>4311101431</v>
      </c>
      <c r="U158" s="183" t="str">
        <f t="shared" si="142"/>
        <v>43111014311</v>
      </c>
      <c r="V158" s="42">
        <v>1</v>
      </c>
      <c r="W158" s="43" t="str">
        <f t="shared" ca="1" si="143"/>
        <v>2020-01-07</v>
      </c>
      <c r="X158" s="42"/>
      <c r="Y158" s="185">
        <v>60000</v>
      </c>
      <c r="Z158" s="185">
        <f t="shared" si="144"/>
        <v>10000</v>
      </c>
      <c r="AA158" s="42">
        <v>0</v>
      </c>
      <c r="AB158" s="186" t="s">
        <v>89</v>
      </c>
      <c r="AC158" s="185">
        <f t="shared" si="145"/>
        <v>60000</v>
      </c>
      <c r="AD158" s="45">
        <v>0</v>
      </c>
      <c r="AE158" s="52" t="str">
        <f t="shared" si="163"/>
        <v>431110143</v>
      </c>
      <c r="AF158" s="187">
        <f t="shared" si="146"/>
        <v>50000</v>
      </c>
      <c r="AG158" s="240"/>
      <c r="AH158" s="58">
        <f t="shared" si="147"/>
        <v>50000</v>
      </c>
      <c r="AI158" s="60">
        <f t="shared" si="148"/>
        <v>60000</v>
      </c>
      <c r="AJ158" s="49" t="str">
        <f t="shared" si="149"/>
        <v>2020-01-31</v>
      </c>
      <c r="AK158" s="189" t="str">
        <f t="shared" si="150"/>
        <v>888431110143</v>
      </c>
      <c r="AL158" s="45" t="str">
        <f t="shared" si="151"/>
        <v>11100000421</v>
      </c>
      <c r="AM158" s="190"/>
      <c r="AN158" s="190"/>
      <c r="AO158" s="45" t="s">
        <v>89</v>
      </c>
      <c r="AP158" s="145" t="s">
        <v>89</v>
      </c>
      <c r="AQ158" s="45"/>
      <c r="AR158" s="45"/>
      <c r="AS158" s="191" t="str">
        <f t="shared" si="152"/>
        <v>888431110143</v>
      </c>
      <c r="AT158" s="189" t="str">
        <f t="shared" si="153"/>
        <v>5531110143</v>
      </c>
      <c r="AU158" s="183" t="str">
        <f t="shared" si="154"/>
        <v>9931110143</v>
      </c>
      <c r="AV158" s="183">
        <f t="shared" si="155"/>
        <v>7</v>
      </c>
      <c r="AW158" s="183" t="str">
        <f t="shared" si="156"/>
        <v>7731110143</v>
      </c>
      <c r="AX158" s="147" t="str">
        <f t="shared" si="157"/>
        <v>77431110143</v>
      </c>
      <c r="AY158" s="183">
        <v>0</v>
      </c>
      <c r="AZ158" s="183">
        <v>0</v>
      </c>
      <c r="BA158" s="43" t="str">
        <f t="shared" si="158"/>
        <v>2020-01-01</v>
      </c>
      <c r="BB158" s="43" t="str">
        <f t="shared" si="159"/>
        <v>2020-01-31</v>
      </c>
      <c r="BC158" s="192" t="s">
        <v>90</v>
      </c>
      <c r="BD158" s="44" t="str">
        <f t="shared" si="160"/>
        <v>a31110143</v>
      </c>
      <c r="BE158" s="189"/>
      <c r="BF158" s="189"/>
      <c r="BG158" s="186"/>
      <c r="BH158" s="149"/>
      <c r="BI158" s="149"/>
      <c r="BJ158" s="149"/>
      <c r="BK158" s="149"/>
      <c r="BL158" s="149"/>
      <c r="BM158" s="149"/>
      <c r="BN158" s="149"/>
      <c r="BO158" s="340"/>
      <c r="BP158" s="328"/>
      <c r="BQ158" s="242"/>
      <c r="BR158" s="242"/>
      <c r="BS158" s="242"/>
      <c r="BU158" s="357" t="str">
        <f t="shared" ca="1" si="161"/>
        <v>insert into x_t_invoice (TMP_ID,ID,DT, CLIENT_ID,EXTERNAL_ID,CONTRACT_ID,TOTAL_SUM,CURRENCY,DISCOUNT_TYPE,COMMISSION_TYPE,TYPE,LOYAL_CLIENTS,NDS,NDS_PCT,PERSON_ID) values (s_x_t_invoice.NEXTVAL, 31110143, date'2020-01-01',21110000042,'Б-31110143-1',1110000042,60000,'RUR',7,7,'y_invoice',0,1,20, 77431110143);insert into x_t_person (TMP_ID,ID) values (s_x_t_person.NEXTVAL, 77431110143);insert into x_t_act_internal(TMP_ID,ID,DT,CLIENT_ID,INVOICE_ID,HIDDEN,AMOUNT,EXTERNAL_ID,PAYMENT_TERM_DT,IS_LOYAL,TYPE) values (s_x_t_act_internal.NEXTVAL, 4311101431,date'2020-01-07',21110000042, 31110143    ,1,  60000  ,'43111014311',null, 0,'generic');insert into x_t_act_trans(TMP_ID, ACT_ID, CONSUME_ID, AMOUNT, AMOUNT_NDS, AMOUNT_NSP, NETTING, COMMISSION_TYPE) values (s_x_t_act_trans.NEXTVAL, 4311101431,  5531110143, 60000, 10000,  0,null, 7);insert into x_t_consume (TMP_ID, ID, PARENT_ORDER_ID) values (s_x_t_consume.NEXTVAL, 5531110143,  9931110143);insert into x_t_order(TMP_ID, ID, SERVICE_ID, SERVICE_ORDER_ID, CLIENT_ID) values (s_x_t_order.NEXTVAL, 9931110143,  7,  7731110143,  431110143 );insert into x_mv_oebs_receipts_2(TMP_ID, INVOICE_EID, SUM, DT, DOC_DATE, COMISS_DATE, PAYMENT_NUMBER, SOURCE_TYPE) values (s_x_mv_oebs_receipts_2.NEXTVAL, 'Б-31110143-1', 60000, date'2020-01-31',date'2020-01-31', null, '888431110143' ,'PAYCASH');insert into x_yt_ar_direct_domain_stats (ID,IS_GRAY,DOMAIN,IS_BLACKLIST,SERVICE_ID,COST,BILLING_EXPORT_ID,FROM_DT,TILL_DT,SERVICE_ORDER_ID) values(s_x_yt_ar_direct_domain_stats.NEXTVAL, 0, 'a31110143', 0,7,3330000000,7731110143,  date'2020-01-01',to_date('2020-01-31'||' '||'23:59:59','YYYY-MM-DD HH24:MI:SS'),7731110143);</v>
      </c>
    </row>
    <row r="159" spans="1:73" s="195" customFormat="1" x14ac:dyDescent="0.35">
      <c r="A159" s="127">
        <v>42</v>
      </c>
      <c r="B159" s="178"/>
      <c r="C159" s="42" t="str">
        <f t="shared" si="132"/>
        <v>1110000042</v>
      </c>
      <c r="D159" s="42" t="str">
        <f t="shared" si="133"/>
        <v>1110000042/20</v>
      </c>
      <c r="E159" s="43" t="str">
        <f t="shared" si="134"/>
        <v>2020-01-01</v>
      </c>
      <c r="F159" s="43" t="str">
        <f t="shared" si="135"/>
        <v>2021-01-01</v>
      </c>
      <c r="G159" s="44" t="str">
        <f t="shared" si="136"/>
        <v>21110000042</v>
      </c>
      <c r="H159" s="45">
        <f t="shared" si="97"/>
        <v>1</v>
      </c>
      <c r="I159" s="179">
        <v>3</v>
      </c>
      <c r="J159" s="180">
        <f t="shared" si="162"/>
        <v>31110144</v>
      </c>
      <c r="K159" s="42" t="str">
        <f t="shared" si="137"/>
        <v>Б-31110144-1</v>
      </c>
      <c r="L159" s="43" t="str">
        <f t="shared" si="138"/>
        <v>2020-01-01</v>
      </c>
      <c r="M159" s="42" t="s">
        <v>87</v>
      </c>
      <c r="N159" s="181">
        <f t="shared" si="139"/>
        <v>40000</v>
      </c>
      <c r="O159" s="42" t="s">
        <v>88</v>
      </c>
      <c r="P159" s="179">
        <v>1</v>
      </c>
      <c r="Q159" s="42">
        <v>20</v>
      </c>
      <c r="R159" s="182">
        <f t="shared" si="140"/>
        <v>7</v>
      </c>
      <c r="S159" s="182">
        <v>7</v>
      </c>
      <c r="T159" s="52" t="str">
        <f t="shared" si="141"/>
        <v>4311101441</v>
      </c>
      <c r="U159" s="183" t="str">
        <f t="shared" si="142"/>
        <v>43111014411</v>
      </c>
      <c r="V159" s="42">
        <v>1</v>
      </c>
      <c r="W159" s="43" t="str">
        <f t="shared" ca="1" si="143"/>
        <v>2020-01-08</v>
      </c>
      <c r="X159" s="42"/>
      <c r="Y159" s="185">
        <v>40000</v>
      </c>
      <c r="Z159" s="185">
        <f t="shared" si="144"/>
        <v>6666.6666666666642</v>
      </c>
      <c r="AA159" s="42">
        <v>0</v>
      </c>
      <c r="AB159" s="186" t="s">
        <v>89</v>
      </c>
      <c r="AC159" s="185">
        <f t="shared" si="145"/>
        <v>40000</v>
      </c>
      <c r="AD159" s="45">
        <v>0</v>
      </c>
      <c r="AE159" s="52" t="str">
        <f t="shared" si="163"/>
        <v>431110144</v>
      </c>
      <c r="AF159" s="187">
        <f t="shared" si="146"/>
        <v>33333.333333333336</v>
      </c>
      <c r="AG159" s="240"/>
      <c r="AH159" s="58">
        <f t="shared" si="147"/>
        <v>33333.333333333336</v>
      </c>
      <c r="AI159" s="60">
        <f t="shared" si="148"/>
        <v>40000</v>
      </c>
      <c r="AJ159" s="49" t="str">
        <f t="shared" si="149"/>
        <v>2020-01-31</v>
      </c>
      <c r="AK159" s="189" t="str">
        <f t="shared" si="150"/>
        <v>888431110144</v>
      </c>
      <c r="AL159" s="45" t="str">
        <f t="shared" si="151"/>
        <v>11100000421</v>
      </c>
      <c r="AM159" s="190"/>
      <c r="AN159" s="190"/>
      <c r="AO159" s="45" t="s">
        <v>89</v>
      </c>
      <c r="AP159" s="145" t="s">
        <v>89</v>
      </c>
      <c r="AQ159" s="45"/>
      <c r="AR159" s="45"/>
      <c r="AS159" s="191" t="str">
        <f t="shared" si="152"/>
        <v>888431110144</v>
      </c>
      <c r="AT159" s="189" t="str">
        <f t="shared" si="153"/>
        <v>5531110144</v>
      </c>
      <c r="AU159" s="183" t="str">
        <f t="shared" si="154"/>
        <v>9931110144</v>
      </c>
      <c r="AV159" s="183">
        <f t="shared" si="155"/>
        <v>7</v>
      </c>
      <c r="AW159" s="183" t="str">
        <f t="shared" si="156"/>
        <v>7731110144</v>
      </c>
      <c r="AX159" s="147" t="str">
        <f t="shared" si="157"/>
        <v>77431110144</v>
      </c>
      <c r="AY159" s="183">
        <v>0</v>
      </c>
      <c r="AZ159" s="183">
        <v>0</v>
      </c>
      <c r="BA159" s="43" t="str">
        <f t="shared" si="158"/>
        <v>2020-01-01</v>
      </c>
      <c r="BB159" s="43" t="str">
        <f t="shared" si="159"/>
        <v>2020-01-31</v>
      </c>
      <c r="BC159" s="192" t="s">
        <v>90</v>
      </c>
      <c r="BD159" s="44" t="str">
        <f t="shared" si="160"/>
        <v>a31110144</v>
      </c>
      <c r="BE159" s="189"/>
      <c r="BF159" s="189"/>
      <c r="BG159" s="186"/>
      <c r="BH159" s="149"/>
      <c r="BI159" s="149"/>
      <c r="BJ159" s="149"/>
      <c r="BK159" s="149"/>
      <c r="BL159" s="149"/>
      <c r="BM159" s="149"/>
      <c r="BN159" s="149"/>
      <c r="BO159" s="342"/>
      <c r="BP159" s="328"/>
      <c r="BQ159" s="242"/>
      <c r="BR159" s="242"/>
      <c r="BS159" s="242"/>
      <c r="BU159" s="357" t="str">
        <f t="shared" ca="1" si="161"/>
        <v>insert into x_t_invoice (TMP_ID,ID,DT, CLIENT_ID,EXTERNAL_ID,CONTRACT_ID,TOTAL_SUM,CURRENCY,DISCOUNT_TYPE,COMMISSION_TYPE,TYPE,LOYAL_CLIENTS,NDS,NDS_PCT,PERSON_ID) values (s_x_t_invoice.NEXTVAL, 31110144, date'2020-01-01',21110000042,'Б-31110144-1',1110000042,40000,'RUR',7,7,'y_invoice',0,1,20, 77431110144);insert into x_t_person (TMP_ID,ID) values (s_x_t_person.NEXTVAL, 77431110144);insert into x_t_act_internal(TMP_ID,ID,DT,CLIENT_ID,INVOICE_ID,HIDDEN,AMOUNT,EXTERNAL_ID,PAYMENT_TERM_DT,IS_LOYAL,TYPE) values (s_x_t_act_internal.NEXTVAL, 4311101441,date'2020-01-08',21110000042, 31110144    ,1,  40000  ,'43111014411',null, 0,'generic');insert into x_t_act_trans(TMP_ID, ACT_ID, CONSUME_ID, AMOUNT, AMOUNT_NDS, AMOUNT_NSP, NETTING, COMMISSION_TYPE) values (s_x_t_act_trans.NEXTVAL, 4311101441,  5531110144, 40000, 6666.66666666666,  0,null, 7);insert into x_t_consume (TMP_ID, ID, PARENT_ORDER_ID) values (s_x_t_consume.NEXTVAL, 5531110144,  9931110144);insert into x_t_order(TMP_ID, ID, SERVICE_ID, SERVICE_ORDER_ID, CLIENT_ID) values (s_x_t_order.NEXTVAL, 9931110144,  7,  7731110144,  431110144 );insert into x_mv_oebs_receipts_2(TMP_ID, INVOICE_EID, SUM, DT, DOC_DATE, COMISS_DATE, PAYMENT_NUMBER, SOURCE_TYPE) values (s_x_mv_oebs_receipts_2.NEXTVAL, 'Б-31110144-1', 40000, date'2020-01-31',date'2020-01-31', null, '888431110144' ,'PAYCASH');insert into x_yt_ar_direct_domain_stats (ID,IS_GRAY,DOMAIN,IS_BLACKLIST,SERVICE_ID,COST,BILLING_EXPORT_ID,FROM_DT,TILL_DT,SERVICE_ORDER_ID) values(s_x_yt_ar_direct_domain_stats.NEXTVAL, 0, 'a31110144', 0,7,3330000000,7731110144,  date'2020-01-01',to_date('2020-01-31'||' '||'23:59:59','YYYY-MM-DD HH24:MI:SS'),7731110144);</v>
      </c>
    </row>
    <row r="160" spans="1:73" s="195" customFormat="1" x14ac:dyDescent="0.35">
      <c r="A160" s="127">
        <v>42</v>
      </c>
      <c r="B160" s="178"/>
      <c r="C160" s="42" t="str">
        <f t="shared" si="132"/>
        <v>1110000042</v>
      </c>
      <c r="D160" s="42" t="str">
        <f t="shared" si="133"/>
        <v>1110000042/20</v>
      </c>
      <c r="E160" s="43" t="str">
        <f t="shared" si="134"/>
        <v>2020-01-01</v>
      </c>
      <c r="F160" s="43" t="str">
        <f t="shared" si="135"/>
        <v>2021-01-01</v>
      </c>
      <c r="G160" s="44" t="str">
        <f t="shared" si="136"/>
        <v>21110000042</v>
      </c>
      <c r="H160" s="45">
        <f t="shared" si="97"/>
        <v>1</v>
      </c>
      <c r="I160" s="179">
        <v>3</v>
      </c>
      <c r="J160" s="180">
        <f t="shared" si="162"/>
        <v>31110145</v>
      </c>
      <c r="K160" s="42" t="str">
        <f t="shared" si="137"/>
        <v>Б-31110145-1</v>
      </c>
      <c r="L160" s="43" t="str">
        <f t="shared" si="138"/>
        <v>2020-01-01</v>
      </c>
      <c r="M160" s="42" t="s">
        <v>87</v>
      </c>
      <c r="N160" s="181">
        <f t="shared" si="139"/>
        <v>40000</v>
      </c>
      <c r="O160" s="42" t="s">
        <v>88</v>
      </c>
      <c r="P160" s="179">
        <v>1</v>
      </c>
      <c r="Q160" s="42">
        <v>20</v>
      </c>
      <c r="R160" s="182">
        <f t="shared" si="140"/>
        <v>7</v>
      </c>
      <c r="S160" s="182">
        <v>7</v>
      </c>
      <c r="T160" s="52" t="str">
        <f t="shared" si="141"/>
        <v>4311101451</v>
      </c>
      <c r="U160" s="183" t="str">
        <f t="shared" si="142"/>
        <v>43111014511</v>
      </c>
      <c r="V160" s="42">
        <v>1</v>
      </c>
      <c r="W160" s="43" t="str">
        <f t="shared" ca="1" si="143"/>
        <v>2020-01-07</v>
      </c>
      <c r="X160" s="42"/>
      <c r="Y160" s="185">
        <v>40000</v>
      </c>
      <c r="Z160" s="185">
        <f t="shared" si="144"/>
        <v>6666.6666666666642</v>
      </c>
      <c r="AA160" s="42">
        <v>0</v>
      </c>
      <c r="AB160" s="186" t="s">
        <v>89</v>
      </c>
      <c r="AC160" s="185">
        <f t="shared" si="145"/>
        <v>40000</v>
      </c>
      <c r="AD160" s="45">
        <v>0</v>
      </c>
      <c r="AE160" s="52" t="str">
        <f t="shared" si="163"/>
        <v>431110145</v>
      </c>
      <c r="AF160" s="187">
        <f t="shared" si="146"/>
        <v>33333.333333333336</v>
      </c>
      <c r="AG160" s="240"/>
      <c r="AH160" s="58">
        <f t="shared" si="147"/>
        <v>33333.333333333336</v>
      </c>
      <c r="AI160" s="60">
        <f t="shared" si="148"/>
        <v>40000</v>
      </c>
      <c r="AJ160" s="49" t="str">
        <f t="shared" si="149"/>
        <v>2020-01-31</v>
      </c>
      <c r="AK160" s="189" t="str">
        <f t="shared" si="150"/>
        <v>888431110145</v>
      </c>
      <c r="AL160" s="45" t="str">
        <f t="shared" si="151"/>
        <v>11100000421</v>
      </c>
      <c r="AM160" s="190"/>
      <c r="AN160" s="190"/>
      <c r="AO160" s="45" t="s">
        <v>89</v>
      </c>
      <c r="AP160" s="145" t="s">
        <v>89</v>
      </c>
      <c r="AQ160" s="45"/>
      <c r="AR160" s="45"/>
      <c r="AS160" s="191" t="str">
        <f t="shared" si="152"/>
        <v>888431110145</v>
      </c>
      <c r="AT160" s="189" t="str">
        <f t="shared" si="153"/>
        <v>5531110145</v>
      </c>
      <c r="AU160" s="183" t="str">
        <f t="shared" si="154"/>
        <v>9931110145</v>
      </c>
      <c r="AV160" s="183">
        <f t="shared" si="155"/>
        <v>7</v>
      </c>
      <c r="AW160" s="183" t="str">
        <f t="shared" si="156"/>
        <v>7731110145</v>
      </c>
      <c r="AX160" s="147" t="str">
        <f t="shared" si="157"/>
        <v>77431110145</v>
      </c>
      <c r="AY160" s="183">
        <v>0</v>
      </c>
      <c r="AZ160" s="183">
        <v>0</v>
      </c>
      <c r="BA160" s="43" t="str">
        <f t="shared" si="158"/>
        <v>2020-01-01</v>
      </c>
      <c r="BB160" s="43" t="str">
        <f t="shared" si="159"/>
        <v>2020-01-31</v>
      </c>
      <c r="BC160" s="192" t="s">
        <v>90</v>
      </c>
      <c r="BD160" s="44" t="str">
        <f t="shared" si="160"/>
        <v>a31110145</v>
      </c>
      <c r="BE160" s="189"/>
      <c r="BF160" s="189"/>
      <c r="BG160" s="186"/>
      <c r="BH160" s="149"/>
      <c r="BI160" s="149"/>
      <c r="BJ160" s="149"/>
      <c r="BK160" s="149"/>
      <c r="BL160" s="149"/>
      <c r="BM160" s="149"/>
      <c r="BN160" s="149"/>
      <c r="BO160" s="340"/>
      <c r="BP160" s="328"/>
      <c r="BQ160" s="181"/>
      <c r="BR160" s="196"/>
      <c r="BS160" s="196"/>
      <c r="BU160" s="357" t="str">
        <f t="shared" ca="1" si="161"/>
        <v>insert into x_t_invoice (TMP_ID,ID,DT, CLIENT_ID,EXTERNAL_ID,CONTRACT_ID,TOTAL_SUM,CURRENCY,DISCOUNT_TYPE,COMMISSION_TYPE,TYPE,LOYAL_CLIENTS,NDS,NDS_PCT,PERSON_ID) values (s_x_t_invoice.NEXTVAL, 31110145, date'2020-01-01',21110000042,'Б-31110145-1',1110000042,40000,'RUR',7,7,'y_invoice',0,1,20, 77431110145);insert into x_t_person (TMP_ID,ID) values (s_x_t_person.NEXTVAL, 77431110145);insert into x_t_act_internal(TMP_ID,ID,DT,CLIENT_ID,INVOICE_ID,HIDDEN,AMOUNT,EXTERNAL_ID,PAYMENT_TERM_DT,IS_LOYAL,TYPE) values (s_x_t_act_internal.NEXTVAL, 4311101451,date'2020-01-07',21110000042, 31110145    ,1,  40000  ,'43111014511',null, 0,'generic');insert into x_t_act_trans(TMP_ID, ACT_ID, CONSUME_ID, AMOUNT, AMOUNT_NDS, AMOUNT_NSP, NETTING, COMMISSION_TYPE) values (s_x_t_act_trans.NEXTVAL, 4311101451,  5531110145, 40000, 6666.66666666666,  0,null, 7);insert into x_t_consume (TMP_ID, ID, PARENT_ORDER_ID) values (s_x_t_consume.NEXTVAL, 5531110145,  9931110145);insert into x_t_order(TMP_ID, ID, SERVICE_ID, SERVICE_ORDER_ID, CLIENT_ID) values (s_x_t_order.NEXTVAL, 9931110145,  7,  7731110145,  431110145 );insert into x_mv_oebs_receipts_2(TMP_ID, INVOICE_EID, SUM, DT, DOC_DATE, COMISS_DATE, PAYMENT_NUMBER, SOURCE_TYPE) values (s_x_mv_oebs_receipts_2.NEXTVAL, 'Б-31110145-1', 40000, date'2020-01-31',date'2020-01-31', null, '888431110145' ,'PAYCASH');insert into x_yt_ar_direct_domain_stats (ID,IS_GRAY,DOMAIN,IS_BLACKLIST,SERVICE_ID,COST,BILLING_EXPORT_ID,FROM_DT,TILL_DT,SERVICE_ORDER_ID) values(s_x_yt_ar_direct_domain_stats.NEXTVAL, 0, 'a31110145', 0,7,3330000000,7731110145,  date'2020-01-01',to_date('2020-01-31'||' '||'23:59:59','YYYY-MM-DD HH24:MI:SS'),7731110145);</v>
      </c>
    </row>
    <row r="161" spans="1:73" s="215" customFormat="1" ht="15.5" customHeight="1" thickBot="1" x14ac:dyDescent="0.4">
      <c r="A161" s="152">
        <v>42</v>
      </c>
      <c r="B161" s="199"/>
      <c r="C161" s="76" t="str">
        <f t="shared" si="132"/>
        <v>1110000042</v>
      </c>
      <c r="D161" s="76" t="str">
        <f t="shared" si="133"/>
        <v>1110000042/20</v>
      </c>
      <c r="E161" s="77" t="str">
        <f t="shared" si="134"/>
        <v>2020-01-01</v>
      </c>
      <c r="F161" s="77" t="str">
        <f t="shared" si="135"/>
        <v>2021-01-01</v>
      </c>
      <c r="G161" s="78" t="str">
        <f t="shared" si="136"/>
        <v>21110000042</v>
      </c>
      <c r="H161" s="79">
        <f t="shared" si="97"/>
        <v>1</v>
      </c>
      <c r="I161" s="200">
        <v>3</v>
      </c>
      <c r="J161" s="201">
        <f t="shared" si="162"/>
        <v>31110146</v>
      </c>
      <c r="K161" s="76" t="str">
        <f t="shared" si="137"/>
        <v>Б-31110146-1</v>
      </c>
      <c r="L161" s="77" t="str">
        <f t="shared" si="138"/>
        <v>2020-01-01</v>
      </c>
      <c r="M161" s="76" t="s">
        <v>87</v>
      </c>
      <c r="N161" s="202">
        <f t="shared" si="139"/>
        <v>40000</v>
      </c>
      <c r="O161" s="76" t="s">
        <v>88</v>
      </c>
      <c r="P161" s="200">
        <v>1</v>
      </c>
      <c r="Q161" s="76">
        <v>20</v>
      </c>
      <c r="R161" s="244">
        <f t="shared" si="140"/>
        <v>7</v>
      </c>
      <c r="S161" s="244">
        <v>7</v>
      </c>
      <c r="T161" s="81" t="str">
        <f t="shared" si="141"/>
        <v>4311101461</v>
      </c>
      <c r="U161" s="203" t="str">
        <f t="shared" si="142"/>
        <v>43111014611</v>
      </c>
      <c r="V161" s="76">
        <v>1</v>
      </c>
      <c r="W161" s="77" t="str">
        <f t="shared" ca="1" si="143"/>
        <v>2020-01-06</v>
      </c>
      <c r="X161" s="76"/>
      <c r="Y161" s="205">
        <v>40000</v>
      </c>
      <c r="Z161" s="205">
        <f t="shared" si="144"/>
        <v>6666.6666666666642</v>
      </c>
      <c r="AA161" s="76">
        <v>0</v>
      </c>
      <c r="AB161" s="206" t="s">
        <v>89</v>
      </c>
      <c r="AC161" s="205">
        <f t="shared" si="145"/>
        <v>40000</v>
      </c>
      <c r="AD161" s="79">
        <v>0</v>
      </c>
      <c r="AE161" s="81" t="str">
        <f t="shared" si="163"/>
        <v>431110146</v>
      </c>
      <c r="AF161" s="207">
        <f t="shared" si="146"/>
        <v>33333.333333333336</v>
      </c>
      <c r="AG161" s="235"/>
      <c r="AH161" s="91">
        <f t="shared" si="147"/>
        <v>33333.333333333336</v>
      </c>
      <c r="AI161" s="93">
        <f t="shared" si="148"/>
        <v>40000</v>
      </c>
      <c r="AJ161" s="83" t="str">
        <f t="shared" si="149"/>
        <v>2020-01-31</v>
      </c>
      <c r="AK161" s="209" t="str">
        <f t="shared" si="150"/>
        <v>888431110146</v>
      </c>
      <c r="AL161" s="79" t="str">
        <f t="shared" si="151"/>
        <v>11100000421</v>
      </c>
      <c r="AM161" s="210"/>
      <c r="AN161" s="210"/>
      <c r="AO161" s="79" t="s">
        <v>89</v>
      </c>
      <c r="AP161" s="169" t="s">
        <v>89</v>
      </c>
      <c r="AQ161" s="79"/>
      <c r="AR161" s="79"/>
      <c r="AS161" s="211" t="str">
        <f t="shared" si="152"/>
        <v>888431110146</v>
      </c>
      <c r="AT161" s="209" t="str">
        <f t="shared" si="153"/>
        <v>5531110146</v>
      </c>
      <c r="AU161" s="203" t="str">
        <f t="shared" si="154"/>
        <v>9931110146</v>
      </c>
      <c r="AV161" s="203">
        <f t="shared" si="155"/>
        <v>7</v>
      </c>
      <c r="AW161" s="203" t="str">
        <f t="shared" si="156"/>
        <v>7731110146</v>
      </c>
      <c r="AX161" s="172" t="str">
        <f t="shared" si="157"/>
        <v>77431110146</v>
      </c>
      <c r="AY161" s="203">
        <v>0</v>
      </c>
      <c r="AZ161" s="203">
        <v>0</v>
      </c>
      <c r="BA161" s="77" t="str">
        <f t="shared" si="158"/>
        <v>2020-01-01</v>
      </c>
      <c r="BB161" s="77" t="str">
        <f t="shared" si="159"/>
        <v>2020-01-31</v>
      </c>
      <c r="BC161" s="212" t="s">
        <v>90</v>
      </c>
      <c r="BD161" s="78" t="str">
        <f t="shared" si="160"/>
        <v>a31110146</v>
      </c>
      <c r="BE161" s="209"/>
      <c r="BF161" s="209"/>
      <c r="BG161" s="206"/>
      <c r="BH161" s="174"/>
      <c r="BI161" s="174"/>
      <c r="BJ161" s="174"/>
      <c r="BK161" s="174"/>
      <c r="BL161" s="174"/>
      <c r="BM161" s="174"/>
      <c r="BN161" s="174"/>
      <c r="BO161" s="341"/>
      <c r="BP161" s="329"/>
      <c r="BQ161" s="202"/>
      <c r="BR161" s="214"/>
      <c r="BS161" s="214"/>
      <c r="BU161" s="358" t="str">
        <f t="shared" ca="1" si="161"/>
        <v>insert into x_t_invoice (TMP_ID,ID,DT, CLIENT_ID,EXTERNAL_ID,CONTRACT_ID,TOTAL_SUM,CURRENCY,DISCOUNT_TYPE,COMMISSION_TYPE,TYPE,LOYAL_CLIENTS,NDS,NDS_PCT,PERSON_ID) values (s_x_t_invoice.NEXTVAL, 31110146, date'2020-01-01',21110000042,'Б-31110146-1',1110000042,40000,'RUR',7,7,'y_invoice',0,1,20, 77431110146);insert into x_t_person (TMP_ID,ID) values (s_x_t_person.NEXTVAL, 77431110146);insert into x_t_act_internal(TMP_ID,ID,DT,CLIENT_ID,INVOICE_ID,HIDDEN,AMOUNT,EXTERNAL_ID,PAYMENT_TERM_DT,IS_LOYAL,TYPE) values (s_x_t_act_internal.NEXTVAL, 4311101461,date'2020-01-06',21110000042, 31110146    ,1,  40000  ,'43111014611',null, 0,'generic');insert into x_t_act_trans(TMP_ID, ACT_ID, CONSUME_ID, AMOUNT, AMOUNT_NDS, AMOUNT_NSP, NETTING, COMMISSION_TYPE) values (s_x_t_act_trans.NEXTVAL, 4311101461,  5531110146, 40000, 6666.66666666666,  0,null, 7);insert into x_t_consume (TMP_ID, ID, PARENT_ORDER_ID) values (s_x_t_consume.NEXTVAL, 5531110146,  9931110146);insert into x_t_order(TMP_ID, ID, SERVICE_ID, SERVICE_ORDER_ID, CLIENT_ID) values (s_x_t_order.NEXTVAL, 9931110146,  7,  7731110146,  431110146 );insert into x_mv_oebs_receipts_2(TMP_ID, INVOICE_EID, SUM, DT, DOC_DATE, COMISS_DATE, PAYMENT_NUMBER, SOURCE_TYPE) values (s_x_mv_oebs_receipts_2.NEXTVAL, 'Б-31110146-1', 40000, date'2020-01-31',date'2020-01-31', null, '888431110146' ,'PAYCASH');insert into x_yt_ar_direct_domain_stats (ID,IS_GRAY,DOMAIN,IS_BLACKLIST,SERVICE_ID,COST,BILLING_EXPORT_ID,FROM_DT,TILL_DT,SERVICE_ORDER_ID) values(s_x_yt_ar_direct_domain_stats.NEXTVAL, 0, 'a31110146', 0,7,3330000000,7731110146,  date'2020-01-01',to_date('2020-01-31'||' '||'23:59:59','YYYY-MM-DD HH24:MI:SS'),7731110146);</v>
      </c>
    </row>
    <row r="162" spans="1:73" s="195" customFormat="1" x14ac:dyDescent="0.35">
      <c r="A162" s="127">
        <v>43</v>
      </c>
      <c r="B162" s="178"/>
      <c r="C162" s="42" t="str">
        <f t="shared" si="132"/>
        <v>1110000043</v>
      </c>
      <c r="D162" s="42" t="str">
        <f t="shared" si="133"/>
        <v>1110000043/20</v>
      </c>
      <c r="E162" s="43" t="str">
        <f t="shared" si="134"/>
        <v>2020-01-01</v>
      </c>
      <c r="F162" s="43" t="str">
        <f t="shared" si="135"/>
        <v>2021-01-01</v>
      </c>
      <c r="G162" s="44" t="str">
        <f t="shared" si="136"/>
        <v>21110000043</v>
      </c>
      <c r="H162" s="45">
        <f t="shared" si="97"/>
        <v>1</v>
      </c>
      <c r="I162" s="179">
        <v>3</v>
      </c>
      <c r="J162" s="180">
        <f t="shared" si="162"/>
        <v>31110147</v>
      </c>
      <c r="K162" s="42" t="str">
        <f t="shared" si="137"/>
        <v>Б-31110147-1</v>
      </c>
      <c r="L162" s="43" t="str">
        <f t="shared" si="138"/>
        <v>2020-01-01</v>
      </c>
      <c r="M162" s="42" t="s">
        <v>87</v>
      </c>
      <c r="N162" s="181">
        <f t="shared" si="139"/>
        <v>60000</v>
      </c>
      <c r="O162" s="42" t="s">
        <v>88</v>
      </c>
      <c r="P162" s="179">
        <v>1</v>
      </c>
      <c r="Q162" s="42">
        <v>20</v>
      </c>
      <c r="R162" s="182">
        <f t="shared" si="140"/>
        <v>7</v>
      </c>
      <c r="S162" s="182">
        <v>7</v>
      </c>
      <c r="T162" s="52" t="str">
        <f t="shared" si="141"/>
        <v>4311101471</v>
      </c>
      <c r="U162" s="183" t="str">
        <f t="shared" si="142"/>
        <v>43111014711</v>
      </c>
      <c r="V162" s="42">
        <v>1</v>
      </c>
      <c r="W162" s="43" t="str">
        <f t="shared" ca="1" si="143"/>
        <v>2020-01-05</v>
      </c>
      <c r="X162" s="42"/>
      <c r="Y162" s="185">
        <v>60000</v>
      </c>
      <c r="Z162" s="185">
        <f t="shared" si="144"/>
        <v>10000</v>
      </c>
      <c r="AA162" s="42">
        <v>0</v>
      </c>
      <c r="AB162" s="186" t="s">
        <v>89</v>
      </c>
      <c r="AC162" s="185">
        <f t="shared" si="145"/>
        <v>60000</v>
      </c>
      <c r="AD162" s="45">
        <v>0</v>
      </c>
      <c r="AE162" s="104" t="str">
        <f t="shared" si="163"/>
        <v>431110147</v>
      </c>
      <c r="AF162" s="187">
        <f t="shared" si="146"/>
        <v>50000</v>
      </c>
      <c r="AG162" s="240"/>
      <c r="AH162" s="58">
        <f t="shared" si="147"/>
        <v>50000</v>
      </c>
      <c r="AI162" s="60">
        <f t="shared" si="148"/>
        <v>60000</v>
      </c>
      <c r="AJ162" s="49" t="str">
        <f t="shared" si="149"/>
        <v>2020-01-31</v>
      </c>
      <c r="AK162" s="189" t="str">
        <f t="shared" si="150"/>
        <v>888431110147</v>
      </c>
      <c r="AL162" s="45" t="str">
        <f t="shared" si="151"/>
        <v>11100000431</v>
      </c>
      <c r="AM162" s="190"/>
      <c r="AN162" s="190"/>
      <c r="AO162" s="45" t="s">
        <v>89</v>
      </c>
      <c r="AP162" s="145" t="s">
        <v>89</v>
      </c>
      <c r="AQ162" s="45"/>
      <c r="AR162" s="45"/>
      <c r="AS162" s="191" t="str">
        <f t="shared" si="152"/>
        <v>888431110147</v>
      </c>
      <c r="AT162" s="189" t="str">
        <f t="shared" si="153"/>
        <v>5531110147</v>
      </c>
      <c r="AU162" s="183" t="str">
        <f t="shared" si="154"/>
        <v>9931110147</v>
      </c>
      <c r="AV162" s="183">
        <f t="shared" si="155"/>
        <v>7</v>
      </c>
      <c r="AW162" s="183" t="str">
        <f t="shared" si="156"/>
        <v>7731110147</v>
      </c>
      <c r="AX162" s="147" t="str">
        <f t="shared" si="157"/>
        <v>77431110147</v>
      </c>
      <c r="AY162" s="183">
        <v>0</v>
      </c>
      <c r="AZ162" s="183">
        <v>0</v>
      </c>
      <c r="BA162" s="43" t="str">
        <f t="shared" si="158"/>
        <v>2020-01-01</v>
      </c>
      <c r="BB162" s="43" t="str">
        <f t="shared" si="159"/>
        <v>2020-01-31</v>
      </c>
      <c r="BC162" s="192" t="s">
        <v>90</v>
      </c>
      <c r="BD162" s="44" t="str">
        <f t="shared" si="160"/>
        <v>a31110147</v>
      </c>
      <c r="BE162" s="189"/>
      <c r="BF162" s="189"/>
      <c r="BG162" s="186"/>
      <c r="BH162" s="246"/>
      <c r="BI162" s="246"/>
      <c r="BJ162" s="246"/>
      <c r="BK162" s="246"/>
      <c r="BL162" s="149"/>
      <c r="BM162" s="149"/>
      <c r="BN162" s="149"/>
      <c r="BO162" s="340" t="s">
        <v>169</v>
      </c>
      <c r="BP162" s="328">
        <v>7</v>
      </c>
      <c r="BQ162" s="242">
        <f>SUM(AF162:AF165)</f>
        <v>158333.33333333334</v>
      </c>
      <c r="BR162" s="242">
        <v>0</v>
      </c>
      <c r="BS162" s="242">
        <f>BR162</f>
        <v>0</v>
      </c>
      <c r="BU162" s="357" t="str">
        <f t="shared" ca="1" si="161"/>
        <v>insert into x_t_contract2(TMP_ID,ID,EXTERNAL_ID,CLIENT_ID) values(s_x_t_contract2.NEXTVAL, 1110000043, '1110000043/20',21110000043);insert into x_t_contract_collateral(TMP_ID,ID,CONTRACT2_ID,DT,IS_SIGNED) values(s_x_t_contract_collateral.NEXTVAL, 11100000431, 1110000043, date'2020-01-01', date'2020-01-01');insert into x_mv_contract_signed_attr (TMP_ID,CONTRACT_ID,COLLATERAL_ID,CODE,VALUE_DT) values (s_x_mv_contract_signed_attr.NEXTVAL, 1110000043, 11100000431,'FINISH_DT' ,date'2021-01-01');insert into x_mv_contract_signed_attr_hist(TMP_ID,VALUE_NUM,UPDATE_DT,CONTRACT2_ID,CODE,CL_DT,STAMP,DT) values(s_x_mv_contract_signed_attr_hist.NEXTVAL, 1, date'2020-01-01', 1110000043,'FIRM',date'2020-01-01',888431110147,date'2020-01-01');insert into x_mv_contract_signed_attr_hist(TMP_ID,VALUE_NUM,UPDATE_DT,CONTRACT2_ID,CODE,CL_DT,STAMP,DT) values(s_x_mv_contract_signed_attr_hist.NEXTVAL, 1, date'2020-01-01', 1110000043,'WHOLESALE_AGENT_PREMIUM_AWARDS_SCALE_TYPE',date'2020-01-01',888431110147,date'2020-01-01');insert into x_mv_contract_signed_attr_hist(TMP_ID,VALUE_NUM,UPDATE_DT,CONTRACT2_ID,CODE,CL_DT,STAMP,DT) values(s_x_mv_contract_signed_attr_hist.NEXTVAL, 3, date'2020-01-01', 1110000043,'PAYMENT_TYPE',date'2020-01-01',888431110147,date'2020-01-01');insert into x_t_invoice (TMP_ID,ID,DT, CLIENT_ID,EXTERNAL_ID,CONTRACT_ID,TOTAL_SUM,CURRENCY,DISCOUNT_TYPE,COMMISSION_TYPE,TYPE,LOYAL_CLIENTS,NDS,NDS_PCT,PERSON_ID) values (s_x_t_invoice.NEXTVAL, 31110147, date'2020-01-01',21110000043,'Б-31110147-1',1110000043,60000,'RUR',7,7,'y_invoice',0,1,20, 77431110147);insert into x_t_person (TMP_ID,ID) values (s_x_t_person.NEXTVAL, 77431110147);insert into x_t_act_internal(TMP_ID,ID,DT,CLIENT_ID,INVOICE_ID,HIDDEN,AMOUNT,EXTERNAL_ID,PAYMENT_TERM_DT,IS_LOYAL,TYPE) values (s_x_t_act_internal.NEXTVAL, 4311101471,date'2020-01-05',21110000043, 31110147    ,1,  60000  ,'43111014711',null, 0,'generic');insert into x_t_act_trans(TMP_ID, ACT_ID, CONSUME_ID, AMOUNT, AMOUNT_NDS, AMOUNT_NSP, NETTING, COMMISSION_TYPE) values (s_x_t_act_trans.NEXTVAL, 4311101471,  5531110147, 60000, 10000,  0,null, 7);insert into x_t_consume (TMP_ID, ID, PARENT_ORDER_ID) values (s_x_t_consume.NEXTVAL, 5531110147,  9931110147);insert into x_t_order(TMP_ID, ID, SERVICE_ID, SERVICE_ORDER_ID, CLIENT_ID) values (s_x_t_order.NEXTVAL, 9931110147,  7,  7731110147,  431110147 );insert into x_mv_oebs_receipts_2(TMP_ID, INVOICE_EID, SUM, DT, DOC_DATE, COMISS_DATE, PAYMENT_NUMBER, SOURCE_TYPE) values (s_x_mv_oebs_receipts_2.NEXTVAL, 'Б-31110147-1', 60000, date'2020-01-31',date'2020-01-31', null, '888431110147' ,'PAYCASH');insert into x_yt_ar_direct_domain_stats (ID,IS_GRAY,DOMAIN,IS_BLACKLIST,SERVICE_ID,COST,BILLING_EXPORT_ID,FROM_DT,TILL_DT,SERVICE_ORDER_ID) values(s_x_yt_ar_direct_domain_stats.NEXTVAL, 0, 'a31110147', 0,7,3330000000,7731110147,  date'2020-01-01',to_date('2020-01-31'||' '||'23:59:59','YYYY-MM-DD HH24:MI:SS'),7731110147);</v>
      </c>
    </row>
    <row r="163" spans="1:73" s="195" customFormat="1" x14ac:dyDescent="0.35">
      <c r="A163" s="127">
        <v>43</v>
      </c>
      <c r="B163" s="178"/>
      <c r="C163" s="42" t="str">
        <f t="shared" si="132"/>
        <v>1110000043</v>
      </c>
      <c r="D163" s="42" t="str">
        <f t="shared" si="133"/>
        <v>1110000043/20</v>
      </c>
      <c r="E163" s="43" t="str">
        <f t="shared" si="134"/>
        <v>2020-01-01</v>
      </c>
      <c r="F163" s="43" t="str">
        <f t="shared" si="135"/>
        <v>2021-01-01</v>
      </c>
      <c r="G163" s="44" t="str">
        <f t="shared" si="136"/>
        <v>21110000043</v>
      </c>
      <c r="H163" s="45">
        <f t="shared" si="97"/>
        <v>1</v>
      </c>
      <c r="I163" s="179">
        <v>3</v>
      </c>
      <c r="J163" s="180">
        <f t="shared" si="162"/>
        <v>31110148</v>
      </c>
      <c r="K163" s="42" t="str">
        <f t="shared" si="137"/>
        <v>Б-31110148-1</v>
      </c>
      <c r="L163" s="43" t="str">
        <f t="shared" si="138"/>
        <v>2020-01-01</v>
      </c>
      <c r="M163" s="42" t="s">
        <v>87</v>
      </c>
      <c r="N163" s="181">
        <f t="shared" si="139"/>
        <v>50000</v>
      </c>
      <c r="O163" s="42" t="s">
        <v>88</v>
      </c>
      <c r="P163" s="179">
        <v>1</v>
      </c>
      <c r="Q163" s="42">
        <v>20</v>
      </c>
      <c r="R163" s="182">
        <f t="shared" si="140"/>
        <v>7</v>
      </c>
      <c r="S163" s="182">
        <v>7</v>
      </c>
      <c r="T163" s="52" t="str">
        <f t="shared" si="141"/>
        <v>4311101481</v>
      </c>
      <c r="U163" s="183" t="str">
        <f t="shared" si="142"/>
        <v>43111014811</v>
      </c>
      <c r="V163" s="42">
        <v>1</v>
      </c>
      <c r="W163" s="43" t="str">
        <f t="shared" ca="1" si="143"/>
        <v>2020-01-02</v>
      </c>
      <c r="X163" s="42"/>
      <c r="Y163" s="185">
        <v>50000</v>
      </c>
      <c r="Z163" s="185">
        <f t="shared" si="144"/>
        <v>8333.3333333333285</v>
      </c>
      <c r="AA163" s="42">
        <v>0</v>
      </c>
      <c r="AB163" s="186" t="s">
        <v>89</v>
      </c>
      <c r="AC163" s="185">
        <f t="shared" si="145"/>
        <v>50000</v>
      </c>
      <c r="AD163" s="45">
        <v>0</v>
      </c>
      <c r="AE163" s="104" t="str">
        <f t="shared" si="163"/>
        <v>431110148</v>
      </c>
      <c r="AF163" s="187">
        <f t="shared" si="146"/>
        <v>41666.666666666672</v>
      </c>
      <c r="AG163" s="240"/>
      <c r="AH163" s="58">
        <f t="shared" si="147"/>
        <v>41666.666666666672</v>
      </c>
      <c r="AI163" s="60">
        <f t="shared" si="148"/>
        <v>50000</v>
      </c>
      <c r="AJ163" s="49" t="str">
        <f t="shared" si="149"/>
        <v>2020-01-31</v>
      </c>
      <c r="AK163" s="189" t="str">
        <f t="shared" si="150"/>
        <v>888431110148</v>
      </c>
      <c r="AL163" s="45" t="str">
        <f t="shared" si="151"/>
        <v>11100000431</v>
      </c>
      <c r="AM163" s="190"/>
      <c r="AN163" s="190"/>
      <c r="AO163" s="45" t="s">
        <v>89</v>
      </c>
      <c r="AP163" s="145" t="s">
        <v>89</v>
      </c>
      <c r="AQ163" s="45"/>
      <c r="AR163" s="45"/>
      <c r="AS163" s="191" t="str">
        <f t="shared" si="152"/>
        <v>888431110148</v>
      </c>
      <c r="AT163" s="189" t="str">
        <f t="shared" si="153"/>
        <v>5531110148</v>
      </c>
      <c r="AU163" s="183" t="str">
        <f t="shared" si="154"/>
        <v>9931110148</v>
      </c>
      <c r="AV163" s="183">
        <f t="shared" si="155"/>
        <v>7</v>
      </c>
      <c r="AW163" s="183" t="str">
        <f t="shared" si="156"/>
        <v>7731110148</v>
      </c>
      <c r="AX163" s="147" t="str">
        <f t="shared" si="157"/>
        <v>77431110148</v>
      </c>
      <c r="AY163" s="183">
        <v>0</v>
      </c>
      <c r="AZ163" s="183">
        <v>0</v>
      </c>
      <c r="BA163" s="43" t="str">
        <f t="shared" si="158"/>
        <v>2020-01-01</v>
      </c>
      <c r="BB163" s="43" t="str">
        <f t="shared" si="159"/>
        <v>2020-01-31</v>
      </c>
      <c r="BC163" s="192" t="s">
        <v>90</v>
      </c>
      <c r="BD163" s="44" t="str">
        <f t="shared" si="160"/>
        <v>a31110148</v>
      </c>
      <c r="BE163" s="189"/>
      <c r="BF163" s="189"/>
      <c r="BG163" s="186"/>
      <c r="BH163" s="149"/>
      <c r="BI163" s="149"/>
      <c r="BJ163" s="149"/>
      <c r="BK163" s="149"/>
      <c r="BL163" s="149"/>
      <c r="BM163" s="149"/>
      <c r="BN163" s="149"/>
      <c r="BO163" s="342" t="s">
        <v>170</v>
      </c>
      <c r="BP163" s="328">
        <v>1</v>
      </c>
      <c r="BQ163" s="242">
        <f>AF166</f>
        <v>16666.666666666668</v>
      </c>
      <c r="BR163" s="242">
        <f>BQ163*0.13</f>
        <v>2166.666666666667</v>
      </c>
      <c r="BS163" s="242">
        <f>BR163</f>
        <v>2166.666666666667</v>
      </c>
      <c r="BU163" s="357" t="str">
        <f t="shared" ca="1" si="161"/>
        <v>insert into x_t_invoice (TMP_ID,ID,DT, CLIENT_ID,EXTERNAL_ID,CONTRACT_ID,TOTAL_SUM,CURRENCY,DISCOUNT_TYPE,COMMISSION_TYPE,TYPE,LOYAL_CLIENTS,NDS,NDS_PCT,PERSON_ID) values (s_x_t_invoice.NEXTVAL, 31110148, date'2020-01-01',21110000043,'Б-31110148-1',1110000043,50000,'RUR',7,7,'y_invoice',0,1,20, 77431110148);insert into x_t_person (TMP_ID,ID) values (s_x_t_person.NEXTVAL, 77431110148);insert into x_t_act_internal(TMP_ID,ID,DT,CLIENT_ID,INVOICE_ID,HIDDEN,AMOUNT,EXTERNAL_ID,PAYMENT_TERM_DT,IS_LOYAL,TYPE) values (s_x_t_act_internal.NEXTVAL, 4311101481,date'2020-01-02',21110000043, 31110148    ,1,  50000  ,'43111014811',null, 0,'generic');insert into x_t_act_trans(TMP_ID, ACT_ID, CONSUME_ID, AMOUNT, AMOUNT_NDS, AMOUNT_NSP, NETTING, COMMISSION_TYPE) values (s_x_t_act_trans.NEXTVAL, 4311101481,  5531110148, 50000, 8333.33333333333,  0,null, 7);insert into x_t_consume (TMP_ID, ID, PARENT_ORDER_ID) values (s_x_t_consume.NEXTVAL, 5531110148,  9931110148);insert into x_t_order(TMP_ID, ID, SERVICE_ID, SERVICE_ORDER_ID, CLIENT_ID) values (s_x_t_order.NEXTVAL, 9931110148,  7,  7731110148,  431110148 );insert into x_mv_oebs_receipts_2(TMP_ID, INVOICE_EID, SUM, DT, DOC_DATE, COMISS_DATE, PAYMENT_NUMBER, SOURCE_TYPE) values (s_x_mv_oebs_receipts_2.NEXTVAL, 'Б-31110148-1', 50000, date'2020-01-31',date'2020-01-31', null, '888431110148' ,'PAYCASH');insert into x_yt_ar_direct_domain_stats (ID,IS_GRAY,DOMAIN,IS_BLACKLIST,SERVICE_ID,COST,BILLING_EXPORT_ID,FROM_DT,TILL_DT,SERVICE_ORDER_ID) values(s_x_yt_ar_direct_domain_stats.NEXTVAL, 0, 'a31110148', 0,7,3330000000,7731110148,  date'2020-01-01',to_date('2020-01-31'||' '||'23:59:59','YYYY-MM-DD HH24:MI:SS'),7731110148);</v>
      </c>
    </row>
    <row r="164" spans="1:73" s="195" customFormat="1" x14ac:dyDescent="0.35">
      <c r="A164" s="127">
        <v>43</v>
      </c>
      <c r="B164" s="178"/>
      <c r="C164" s="42" t="str">
        <f t="shared" si="132"/>
        <v>1110000043</v>
      </c>
      <c r="D164" s="42" t="str">
        <f t="shared" si="133"/>
        <v>1110000043/20</v>
      </c>
      <c r="E164" s="43" t="str">
        <f t="shared" si="134"/>
        <v>2020-01-01</v>
      </c>
      <c r="F164" s="43" t="str">
        <f t="shared" si="135"/>
        <v>2021-01-01</v>
      </c>
      <c r="G164" s="44" t="str">
        <f t="shared" si="136"/>
        <v>21110000043</v>
      </c>
      <c r="H164" s="45">
        <f t="shared" si="97"/>
        <v>1</v>
      </c>
      <c r="I164" s="179">
        <v>3</v>
      </c>
      <c r="J164" s="180">
        <f t="shared" si="162"/>
        <v>31110149</v>
      </c>
      <c r="K164" s="42" t="str">
        <f t="shared" si="137"/>
        <v>Б-31110149-1</v>
      </c>
      <c r="L164" s="43" t="str">
        <f t="shared" si="138"/>
        <v>2020-01-01</v>
      </c>
      <c r="M164" s="42" t="s">
        <v>87</v>
      </c>
      <c r="N164" s="181">
        <f t="shared" si="139"/>
        <v>40000</v>
      </c>
      <c r="O164" s="42" t="s">
        <v>88</v>
      </c>
      <c r="P164" s="179">
        <v>1</v>
      </c>
      <c r="Q164" s="42">
        <v>20</v>
      </c>
      <c r="R164" s="182">
        <f t="shared" si="140"/>
        <v>7</v>
      </c>
      <c r="S164" s="182">
        <v>7</v>
      </c>
      <c r="T164" s="52" t="str">
        <f t="shared" si="141"/>
        <v>4311101491</v>
      </c>
      <c r="U164" s="183" t="str">
        <f t="shared" si="142"/>
        <v>43111014911</v>
      </c>
      <c r="V164" s="42">
        <v>1</v>
      </c>
      <c r="W164" s="43" t="str">
        <f t="shared" ca="1" si="143"/>
        <v>2020-01-08</v>
      </c>
      <c r="X164" s="42"/>
      <c r="Y164" s="185">
        <v>40000</v>
      </c>
      <c r="Z164" s="185">
        <f t="shared" si="144"/>
        <v>6666.6666666666642</v>
      </c>
      <c r="AA164" s="42">
        <v>0</v>
      </c>
      <c r="AB164" s="186" t="s">
        <v>89</v>
      </c>
      <c r="AC164" s="185">
        <f t="shared" si="145"/>
        <v>40000</v>
      </c>
      <c r="AD164" s="45">
        <v>0</v>
      </c>
      <c r="AE164" s="104" t="str">
        <f t="shared" si="163"/>
        <v>431110149</v>
      </c>
      <c r="AF164" s="187">
        <f t="shared" si="146"/>
        <v>33333.333333333336</v>
      </c>
      <c r="AG164" s="240"/>
      <c r="AH164" s="58">
        <f t="shared" si="147"/>
        <v>33333.333333333336</v>
      </c>
      <c r="AI164" s="60">
        <f t="shared" si="148"/>
        <v>40000</v>
      </c>
      <c r="AJ164" s="49" t="str">
        <f t="shared" si="149"/>
        <v>2020-01-31</v>
      </c>
      <c r="AK164" s="189" t="str">
        <f t="shared" si="150"/>
        <v>888431110149</v>
      </c>
      <c r="AL164" s="45" t="str">
        <f t="shared" si="151"/>
        <v>11100000431</v>
      </c>
      <c r="AM164" s="190"/>
      <c r="AN164" s="190"/>
      <c r="AO164" s="45" t="s">
        <v>89</v>
      </c>
      <c r="AP164" s="145" t="s">
        <v>89</v>
      </c>
      <c r="AQ164" s="45"/>
      <c r="AR164" s="45"/>
      <c r="AS164" s="191" t="str">
        <f t="shared" si="152"/>
        <v>888431110149</v>
      </c>
      <c r="AT164" s="189" t="str">
        <f t="shared" si="153"/>
        <v>5531110149</v>
      </c>
      <c r="AU164" s="183" t="str">
        <f t="shared" si="154"/>
        <v>9931110149</v>
      </c>
      <c r="AV164" s="183">
        <f t="shared" si="155"/>
        <v>7</v>
      </c>
      <c r="AW164" s="183" t="str">
        <f t="shared" si="156"/>
        <v>7731110149</v>
      </c>
      <c r="AX164" s="147" t="str">
        <f t="shared" si="157"/>
        <v>77431110149</v>
      </c>
      <c r="AY164" s="183">
        <v>0</v>
      </c>
      <c r="AZ164" s="183">
        <v>0</v>
      </c>
      <c r="BA164" s="43" t="str">
        <f t="shared" si="158"/>
        <v>2020-01-01</v>
      </c>
      <c r="BB164" s="43" t="str">
        <f t="shared" si="159"/>
        <v>2020-01-31</v>
      </c>
      <c r="BC164" s="192" t="s">
        <v>90</v>
      </c>
      <c r="BD164" s="44" t="str">
        <f t="shared" si="160"/>
        <v>a31110149</v>
      </c>
      <c r="BE164" s="189"/>
      <c r="BF164" s="189"/>
      <c r="BG164" s="186"/>
      <c r="BH164" s="149"/>
      <c r="BI164" s="149"/>
      <c r="BJ164" s="149"/>
      <c r="BK164" s="149"/>
      <c r="BL164" s="149"/>
      <c r="BM164" s="149"/>
      <c r="BN164" s="149"/>
      <c r="BO164" s="343"/>
      <c r="BP164" s="328">
        <v>37</v>
      </c>
      <c r="BQ164" s="242">
        <f>AF167</f>
        <v>25000</v>
      </c>
      <c r="BR164" s="242">
        <f>BQ164*0.11</f>
        <v>2750</v>
      </c>
      <c r="BS164" s="242">
        <f>BR164</f>
        <v>2750</v>
      </c>
      <c r="BU164" s="357" t="str">
        <f t="shared" ca="1" si="161"/>
        <v>insert into x_t_invoice (TMP_ID,ID,DT, CLIENT_ID,EXTERNAL_ID,CONTRACT_ID,TOTAL_SUM,CURRENCY,DISCOUNT_TYPE,COMMISSION_TYPE,TYPE,LOYAL_CLIENTS,NDS,NDS_PCT,PERSON_ID) values (s_x_t_invoice.NEXTVAL, 31110149, date'2020-01-01',21110000043,'Б-31110149-1',1110000043,40000,'RUR',7,7,'y_invoice',0,1,20, 77431110149);insert into x_t_person (TMP_ID,ID) values (s_x_t_person.NEXTVAL, 77431110149);insert into x_t_act_internal(TMP_ID,ID,DT,CLIENT_ID,INVOICE_ID,HIDDEN,AMOUNT,EXTERNAL_ID,PAYMENT_TERM_DT,IS_LOYAL,TYPE) values (s_x_t_act_internal.NEXTVAL, 4311101491,date'2020-01-08',21110000043, 31110149    ,1,  40000  ,'43111014911',null, 0,'generic');insert into x_t_act_trans(TMP_ID, ACT_ID, CONSUME_ID, AMOUNT, AMOUNT_NDS, AMOUNT_NSP, NETTING, COMMISSION_TYPE) values (s_x_t_act_trans.NEXTVAL, 4311101491,  5531110149, 40000, 6666.66666666666,  0,null, 7);insert into x_t_consume (TMP_ID, ID, PARENT_ORDER_ID) values (s_x_t_consume.NEXTVAL, 5531110149,  9931110149);insert into x_t_order(TMP_ID, ID, SERVICE_ID, SERVICE_ORDER_ID, CLIENT_ID) values (s_x_t_order.NEXTVAL, 9931110149,  7,  7731110149,  431110149 );insert into x_mv_oebs_receipts_2(TMP_ID, INVOICE_EID, SUM, DT, DOC_DATE, COMISS_DATE, PAYMENT_NUMBER, SOURCE_TYPE) values (s_x_mv_oebs_receipts_2.NEXTVAL, 'Б-31110149-1', 40000, date'2020-01-31',date'2020-01-31', null, '888431110149' ,'PAYCASH');insert into x_yt_ar_direct_domain_stats (ID,IS_GRAY,DOMAIN,IS_BLACKLIST,SERVICE_ID,COST,BILLING_EXPORT_ID,FROM_DT,TILL_DT,SERVICE_ORDER_ID) values(s_x_yt_ar_direct_domain_stats.NEXTVAL, 0, 'a31110149', 0,7,3330000000,7731110149,  date'2020-01-01',to_date('2020-01-31'||' '||'23:59:59','YYYY-MM-DD HH24:MI:SS'),7731110149);</v>
      </c>
    </row>
    <row r="165" spans="1:73" s="195" customFormat="1" x14ac:dyDescent="0.35">
      <c r="A165" s="127">
        <v>43</v>
      </c>
      <c r="B165" s="178"/>
      <c r="C165" s="42" t="str">
        <f t="shared" si="132"/>
        <v>1110000043</v>
      </c>
      <c r="D165" s="42" t="str">
        <f t="shared" si="133"/>
        <v>1110000043/20</v>
      </c>
      <c r="E165" s="43" t="str">
        <f t="shared" si="134"/>
        <v>2020-01-01</v>
      </c>
      <c r="F165" s="43" t="str">
        <f t="shared" si="135"/>
        <v>2021-01-01</v>
      </c>
      <c r="G165" s="44" t="str">
        <f t="shared" si="136"/>
        <v>21110000043</v>
      </c>
      <c r="H165" s="45">
        <f t="shared" si="97"/>
        <v>1</v>
      </c>
      <c r="I165" s="179">
        <v>3</v>
      </c>
      <c r="J165" s="180">
        <f t="shared" si="162"/>
        <v>31110150</v>
      </c>
      <c r="K165" s="42" t="str">
        <f t="shared" si="137"/>
        <v>Б-31110150-1</v>
      </c>
      <c r="L165" s="43" t="str">
        <f t="shared" si="138"/>
        <v>2020-01-01</v>
      </c>
      <c r="M165" s="42" t="s">
        <v>87</v>
      </c>
      <c r="N165" s="181">
        <f t="shared" si="139"/>
        <v>40000</v>
      </c>
      <c r="O165" s="42" t="s">
        <v>88</v>
      </c>
      <c r="P165" s="179">
        <v>1</v>
      </c>
      <c r="Q165" s="42">
        <v>20</v>
      </c>
      <c r="R165" s="182">
        <f t="shared" si="140"/>
        <v>7</v>
      </c>
      <c r="S165" s="182">
        <v>7</v>
      </c>
      <c r="T165" s="52" t="str">
        <f t="shared" si="141"/>
        <v>4311101501</v>
      </c>
      <c r="U165" s="183" t="str">
        <f t="shared" si="142"/>
        <v>43111015011</v>
      </c>
      <c r="V165" s="42">
        <v>1</v>
      </c>
      <c r="W165" s="43" t="str">
        <f t="shared" ca="1" si="143"/>
        <v>2020-01-05</v>
      </c>
      <c r="X165" s="42"/>
      <c r="Y165" s="185">
        <v>40000</v>
      </c>
      <c r="Z165" s="185">
        <f t="shared" si="144"/>
        <v>6666.6666666666642</v>
      </c>
      <c r="AA165" s="42">
        <v>0</v>
      </c>
      <c r="AB165" s="186" t="s">
        <v>89</v>
      </c>
      <c r="AC165" s="185">
        <f t="shared" si="145"/>
        <v>40000</v>
      </c>
      <c r="AD165" s="45">
        <v>0</v>
      </c>
      <c r="AE165" s="104" t="str">
        <f t="shared" si="163"/>
        <v>431110150</v>
      </c>
      <c r="AF165" s="187">
        <f t="shared" si="146"/>
        <v>33333.333333333336</v>
      </c>
      <c r="AG165" s="240"/>
      <c r="AH165" s="58">
        <f t="shared" si="147"/>
        <v>33333.333333333336</v>
      </c>
      <c r="AI165" s="60">
        <f>Y165</f>
        <v>40000</v>
      </c>
      <c r="AJ165" s="49" t="str">
        <f t="shared" si="149"/>
        <v>2020-01-31</v>
      </c>
      <c r="AK165" s="189" t="str">
        <f t="shared" si="150"/>
        <v>888431110150</v>
      </c>
      <c r="AL165" s="45" t="str">
        <f t="shared" si="151"/>
        <v>11100000431</v>
      </c>
      <c r="AM165" s="190"/>
      <c r="AN165" s="190"/>
      <c r="AO165" s="45" t="s">
        <v>89</v>
      </c>
      <c r="AP165" s="145" t="s">
        <v>89</v>
      </c>
      <c r="AQ165" s="45"/>
      <c r="AR165" s="45"/>
      <c r="AS165" s="191" t="str">
        <f t="shared" si="152"/>
        <v>888431110150</v>
      </c>
      <c r="AT165" s="189" t="str">
        <f t="shared" si="153"/>
        <v>5531110150</v>
      </c>
      <c r="AU165" s="183" t="str">
        <f t="shared" si="154"/>
        <v>9931110150</v>
      </c>
      <c r="AV165" s="183">
        <f t="shared" si="155"/>
        <v>7</v>
      </c>
      <c r="AW165" s="183" t="str">
        <f t="shared" si="156"/>
        <v>7731110150</v>
      </c>
      <c r="AX165" s="147" t="str">
        <f t="shared" si="157"/>
        <v>77431110150</v>
      </c>
      <c r="AY165" s="183">
        <v>0</v>
      </c>
      <c r="AZ165" s="183">
        <v>0</v>
      </c>
      <c r="BA165" s="43" t="str">
        <f t="shared" si="158"/>
        <v>2020-01-01</v>
      </c>
      <c r="BB165" s="43" t="str">
        <f t="shared" si="159"/>
        <v>2020-01-31</v>
      </c>
      <c r="BC165" s="192" t="s">
        <v>90</v>
      </c>
      <c r="BD165" s="44" t="str">
        <f t="shared" si="160"/>
        <v>a31110150</v>
      </c>
      <c r="BE165" s="189"/>
      <c r="BF165" s="189"/>
      <c r="BG165" s="186"/>
      <c r="BH165" s="149"/>
      <c r="BI165" s="149"/>
      <c r="BJ165" s="149"/>
      <c r="BK165" s="149"/>
      <c r="BL165" s="149"/>
      <c r="BM165" s="149"/>
      <c r="BN165" s="149"/>
      <c r="BO165" s="345">
        <f>SUM(AF162:AF167)</f>
        <v>200000</v>
      </c>
      <c r="BP165" s="328"/>
      <c r="BQ165" s="242"/>
      <c r="BR165" s="242"/>
      <c r="BS165" s="242"/>
      <c r="BU165" s="357" t="str">
        <f t="shared" ca="1" si="161"/>
        <v>insert into x_t_invoice (TMP_ID,ID,DT, CLIENT_ID,EXTERNAL_ID,CONTRACT_ID,TOTAL_SUM,CURRENCY,DISCOUNT_TYPE,COMMISSION_TYPE,TYPE,LOYAL_CLIENTS,NDS,NDS_PCT,PERSON_ID) values (s_x_t_invoice.NEXTVAL, 31110150, date'2020-01-01',21110000043,'Б-31110150-1',1110000043,40000,'RUR',7,7,'y_invoice',0,1,20, 77431110150);insert into x_t_person (TMP_ID,ID) values (s_x_t_person.NEXTVAL, 77431110150);insert into x_t_act_internal(TMP_ID,ID,DT,CLIENT_ID,INVOICE_ID,HIDDEN,AMOUNT,EXTERNAL_ID,PAYMENT_TERM_DT,IS_LOYAL,TYPE) values (s_x_t_act_internal.NEXTVAL, 4311101501,date'2020-01-05',21110000043, 31110150    ,1,  40000  ,'43111015011',null, 0,'generic');insert into x_t_act_trans(TMP_ID, ACT_ID, CONSUME_ID, AMOUNT, AMOUNT_NDS, AMOUNT_NSP, NETTING, COMMISSION_TYPE) values (s_x_t_act_trans.NEXTVAL, 4311101501,  5531110150, 40000, 6666.66666666666,  0,null, 7);insert into x_t_consume (TMP_ID, ID, PARENT_ORDER_ID) values (s_x_t_consume.NEXTVAL, 5531110150,  9931110150);insert into x_t_order(TMP_ID, ID, SERVICE_ID, SERVICE_ORDER_ID, CLIENT_ID) values (s_x_t_order.NEXTVAL, 9931110150,  7,  7731110150,  431110150 );insert into x_mv_oebs_receipts_2(TMP_ID, INVOICE_EID, SUM, DT, DOC_DATE, COMISS_DATE, PAYMENT_NUMBER, SOURCE_TYPE) values (s_x_mv_oebs_receipts_2.NEXTVAL, 'Б-31110150-1', 40000, date'2020-01-31',date'2020-01-31', null, '888431110150' ,'PAYCASH');insert into x_yt_ar_direct_domain_stats (ID,IS_GRAY,DOMAIN,IS_BLACKLIST,SERVICE_ID,COST,BILLING_EXPORT_ID,FROM_DT,TILL_DT,SERVICE_ORDER_ID) values(s_x_yt_ar_direct_domain_stats.NEXTVAL, 0, 'a31110150', 0,7,3330000000,7731110150,  date'2020-01-01',to_date('2020-01-31'||' '||'23:59:59','YYYY-MM-DD HH24:MI:SS'),7731110150);</v>
      </c>
    </row>
    <row r="166" spans="1:73" s="195" customFormat="1" x14ac:dyDescent="0.35">
      <c r="A166" s="127">
        <v>43</v>
      </c>
      <c r="B166" s="178"/>
      <c r="C166" s="42" t="str">
        <f t="shared" si="132"/>
        <v>1110000043</v>
      </c>
      <c r="D166" s="42" t="str">
        <f t="shared" si="133"/>
        <v>1110000043/20</v>
      </c>
      <c r="E166" s="43" t="str">
        <f t="shared" si="134"/>
        <v>2020-01-01</v>
      </c>
      <c r="F166" s="43" t="str">
        <f t="shared" si="135"/>
        <v>2021-01-01</v>
      </c>
      <c r="G166" s="44" t="str">
        <f t="shared" si="136"/>
        <v>21110000043</v>
      </c>
      <c r="H166" s="45">
        <f t="shared" si="97"/>
        <v>1</v>
      </c>
      <c r="I166" s="179">
        <v>3</v>
      </c>
      <c r="J166" s="180">
        <f t="shared" si="162"/>
        <v>31110151</v>
      </c>
      <c r="K166" s="42" t="str">
        <f t="shared" si="137"/>
        <v>Б-31110151-1</v>
      </c>
      <c r="L166" s="43" t="str">
        <f t="shared" si="138"/>
        <v>2020-01-01</v>
      </c>
      <c r="M166" s="42" t="s">
        <v>87</v>
      </c>
      <c r="N166" s="181">
        <f t="shared" si="139"/>
        <v>20000</v>
      </c>
      <c r="O166" s="42" t="s">
        <v>88</v>
      </c>
      <c r="P166" s="179">
        <v>1</v>
      </c>
      <c r="Q166" s="42">
        <v>20</v>
      </c>
      <c r="R166" s="198">
        <v>1</v>
      </c>
      <c r="S166" s="198">
        <v>1</v>
      </c>
      <c r="T166" s="52" t="str">
        <f t="shared" si="141"/>
        <v>4311101511</v>
      </c>
      <c r="U166" s="183" t="str">
        <f t="shared" si="142"/>
        <v>43111015111</v>
      </c>
      <c r="V166" s="42">
        <v>1</v>
      </c>
      <c r="W166" s="43" t="str">
        <f t="shared" ca="1" si="143"/>
        <v>2020-01-04</v>
      </c>
      <c r="X166" s="42"/>
      <c r="Y166" s="185">
        <v>20000</v>
      </c>
      <c r="Z166" s="185">
        <f t="shared" si="144"/>
        <v>3333.3333333333321</v>
      </c>
      <c r="AA166" s="42">
        <v>0</v>
      </c>
      <c r="AB166" s="186" t="s">
        <v>89</v>
      </c>
      <c r="AC166" s="185">
        <f t="shared" si="145"/>
        <v>20000</v>
      </c>
      <c r="AD166" s="45">
        <v>0</v>
      </c>
      <c r="AE166" s="104" t="str">
        <f t="shared" si="163"/>
        <v>431110151</v>
      </c>
      <c r="AF166" s="187">
        <f t="shared" si="146"/>
        <v>16666.666666666668</v>
      </c>
      <c r="AG166" s="240"/>
      <c r="AH166" s="58">
        <f t="shared" si="147"/>
        <v>16666.666666666668</v>
      </c>
      <c r="AI166" s="60">
        <f>Y166</f>
        <v>20000</v>
      </c>
      <c r="AJ166" s="49" t="str">
        <f t="shared" si="149"/>
        <v>2020-01-31</v>
      </c>
      <c r="AK166" s="189" t="str">
        <f t="shared" si="150"/>
        <v>888431110151</v>
      </c>
      <c r="AL166" s="45" t="str">
        <f t="shared" si="151"/>
        <v>11100000431</v>
      </c>
      <c r="AM166" s="190"/>
      <c r="AN166" s="190"/>
      <c r="AO166" s="45" t="s">
        <v>89</v>
      </c>
      <c r="AP166" s="145" t="s">
        <v>89</v>
      </c>
      <c r="AQ166" s="45"/>
      <c r="AR166" s="45"/>
      <c r="AS166" s="191" t="str">
        <f t="shared" si="152"/>
        <v>888431110151</v>
      </c>
      <c r="AT166" s="189" t="str">
        <f t="shared" si="153"/>
        <v>5531110151</v>
      </c>
      <c r="AU166" s="183" t="str">
        <f t="shared" si="154"/>
        <v>9931110151</v>
      </c>
      <c r="AV166" s="183">
        <f t="shared" si="155"/>
        <v>1</v>
      </c>
      <c r="AW166" s="183" t="str">
        <f t="shared" si="156"/>
        <v>7731110151</v>
      </c>
      <c r="AX166" s="147" t="str">
        <f t="shared" si="157"/>
        <v>77431110151</v>
      </c>
      <c r="AY166" s="183">
        <v>0</v>
      </c>
      <c r="AZ166" s="183">
        <v>0</v>
      </c>
      <c r="BA166" s="43" t="str">
        <f t="shared" si="158"/>
        <v>2020-01-01</v>
      </c>
      <c r="BB166" s="43" t="str">
        <f t="shared" si="159"/>
        <v>2020-01-31</v>
      </c>
      <c r="BC166" s="192" t="s">
        <v>90</v>
      </c>
      <c r="BD166" s="44" t="str">
        <f t="shared" si="160"/>
        <v>a31110151</v>
      </c>
      <c r="BE166" s="189"/>
      <c r="BF166" s="189"/>
      <c r="BG166" s="186"/>
      <c r="BH166" s="149"/>
      <c r="BI166" s="149"/>
      <c r="BJ166" s="149"/>
      <c r="BK166" s="149"/>
      <c r="BL166" s="149"/>
      <c r="BM166" s="149"/>
      <c r="BN166" s="149"/>
      <c r="BO166" s="342"/>
      <c r="BP166" s="328"/>
      <c r="BQ166" s="242"/>
      <c r="BR166" s="242"/>
      <c r="BS166" s="242"/>
      <c r="BU166" s="357" t="str">
        <f t="shared" ca="1" si="161"/>
        <v>insert into x_t_invoice (TMP_ID,ID,DT, CLIENT_ID,EXTERNAL_ID,CONTRACT_ID,TOTAL_SUM,CURRENCY,DISCOUNT_TYPE,COMMISSION_TYPE,TYPE,LOYAL_CLIENTS,NDS,NDS_PCT,PERSON_ID) values (s_x_t_invoice.NEXTVAL, 31110151, date'2020-01-01',21110000043,'Б-31110151-1',1110000043,20000,'RUR',1,1,'y_invoice',0,1,20, 77431110151);insert into x_t_person (TMP_ID,ID) values (s_x_t_person.NEXTVAL, 77431110151);insert into x_t_act_internal(TMP_ID,ID,DT,CLIENT_ID,INVOICE_ID,HIDDEN,AMOUNT,EXTERNAL_ID,PAYMENT_TERM_DT,IS_LOYAL,TYPE) values (s_x_t_act_internal.NEXTVAL, 4311101511,date'2020-01-04',21110000043, 31110151    ,1,  20000  ,'43111015111',null, 0,'generic');insert into x_t_act_trans(TMP_ID, ACT_ID, CONSUME_ID, AMOUNT, AMOUNT_NDS, AMOUNT_NSP, NETTING, COMMISSION_TYPE) values (s_x_t_act_trans.NEXTVAL, 4311101511,  5531110151, 20000, 3333.33333333333,  0,null, 1);insert into x_t_consume (TMP_ID, ID, PARENT_ORDER_ID) values (s_x_t_consume.NEXTVAL, 5531110151,  9931110151);insert into x_t_order(TMP_ID, ID, SERVICE_ID, SERVICE_ORDER_ID, CLIENT_ID) values (s_x_t_order.NEXTVAL, 9931110151,  1,  7731110151,  431110151 );insert into x_mv_oebs_receipts_2(TMP_ID, INVOICE_EID, SUM, DT, DOC_DATE, COMISS_DATE, PAYMENT_NUMBER, SOURCE_TYPE) values (s_x_mv_oebs_receipts_2.NEXTVAL, 'Б-31110151-1', 20000, date'2020-01-31',date'2020-01-31', null, '888431110151' ,'PAYCASH');insert into x_yt_ar_direct_domain_stats (ID,IS_GRAY,DOMAIN,IS_BLACKLIST,SERVICE_ID,COST,BILLING_EXPORT_ID,FROM_DT,TILL_DT,SERVICE_ORDER_ID) values(s_x_yt_ar_direct_domain_stats.NEXTVAL, 0, 'a31110151', 0,1,3330000000,7731110151,  date'2020-01-01',to_date('2020-01-31'||' '||'23:59:59','YYYY-MM-DD HH24:MI:SS'),7731110151);</v>
      </c>
    </row>
    <row r="167" spans="1:73" s="215" customFormat="1" ht="15" thickBot="1" x14ac:dyDescent="0.4">
      <c r="A167" s="152">
        <v>43</v>
      </c>
      <c r="B167" s="199"/>
      <c r="C167" s="76" t="str">
        <f t="shared" si="132"/>
        <v>1110000043</v>
      </c>
      <c r="D167" s="76" t="str">
        <f t="shared" si="133"/>
        <v>1110000043/20</v>
      </c>
      <c r="E167" s="77" t="str">
        <f t="shared" si="134"/>
        <v>2020-01-01</v>
      </c>
      <c r="F167" s="77" t="str">
        <f t="shared" si="135"/>
        <v>2021-01-01</v>
      </c>
      <c r="G167" s="78" t="str">
        <f t="shared" si="136"/>
        <v>21110000043</v>
      </c>
      <c r="H167" s="79">
        <f t="shared" si="97"/>
        <v>1</v>
      </c>
      <c r="I167" s="200">
        <v>3</v>
      </c>
      <c r="J167" s="201">
        <f t="shared" si="162"/>
        <v>31110152</v>
      </c>
      <c r="K167" s="76" t="str">
        <f t="shared" si="137"/>
        <v>Б-31110152-1</v>
      </c>
      <c r="L167" s="77" t="str">
        <f t="shared" si="138"/>
        <v>2020-01-01</v>
      </c>
      <c r="M167" s="76" t="s">
        <v>87</v>
      </c>
      <c r="N167" s="202">
        <f t="shared" si="139"/>
        <v>30000</v>
      </c>
      <c r="O167" s="76" t="s">
        <v>88</v>
      </c>
      <c r="P167" s="200">
        <v>1</v>
      </c>
      <c r="Q167" s="76">
        <v>20</v>
      </c>
      <c r="R167" s="201">
        <v>37</v>
      </c>
      <c r="S167" s="201">
        <v>37</v>
      </c>
      <c r="T167" s="81" t="str">
        <f t="shared" si="141"/>
        <v>4311101521</v>
      </c>
      <c r="U167" s="203" t="str">
        <f t="shared" si="142"/>
        <v>43111015211</v>
      </c>
      <c r="V167" s="76">
        <v>1</v>
      </c>
      <c r="W167" s="77" t="str">
        <f t="shared" ca="1" si="143"/>
        <v>2020-01-08</v>
      </c>
      <c r="X167" s="76"/>
      <c r="Y167" s="205">
        <v>30000</v>
      </c>
      <c r="Z167" s="205">
        <f t="shared" si="144"/>
        <v>5000</v>
      </c>
      <c r="AA167" s="76">
        <v>0</v>
      </c>
      <c r="AB167" s="206" t="s">
        <v>89</v>
      </c>
      <c r="AC167" s="205">
        <f t="shared" si="145"/>
        <v>30000</v>
      </c>
      <c r="AD167" s="79">
        <v>0</v>
      </c>
      <c r="AE167" s="81" t="str">
        <f t="shared" si="163"/>
        <v>431110152</v>
      </c>
      <c r="AF167" s="207">
        <f t="shared" si="146"/>
        <v>25000</v>
      </c>
      <c r="AG167" s="208"/>
      <c r="AH167" s="91">
        <f t="shared" si="147"/>
        <v>25000</v>
      </c>
      <c r="AI167" s="93">
        <f t="shared" si="148"/>
        <v>30000</v>
      </c>
      <c r="AJ167" s="83" t="str">
        <f t="shared" si="149"/>
        <v>2020-01-31</v>
      </c>
      <c r="AK167" s="209" t="str">
        <f t="shared" si="150"/>
        <v>888431110152</v>
      </c>
      <c r="AL167" s="79" t="str">
        <f t="shared" si="151"/>
        <v>11100000431</v>
      </c>
      <c r="AM167" s="210"/>
      <c r="AN167" s="210"/>
      <c r="AO167" s="79" t="s">
        <v>89</v>
      </c>
      <c r="AP167" s="169" t="s">
        <v>89</v>
      </c>
      <c r="AQ167" s="79"/>
      <c r="AR167" s="79"/>
      <c r="AS167" s="211" t="str">
        <f t="shared" si="152"/>
        <v>888431110152</v>
      </c>
      <c r="AT167" s="209" t="str">
        <f t="shared" si="153"/>
        <v>5531110152</v>
      </c>
      <c r="AU167" s="203" t="str">
        <f t="shared" si="154"/>
        <v>9931110152</v>
      </c>
      <c r="AV167" s="203">
        <f t="shared" si="155"/>
        <v>37</v>
      </c>
      <c r="AW167" s="203" t="str">
        <f t="shared" si="156"/>
        <v>7731110152</v>
      </c>
      <c r="AX167" s="172" t="str">
        <f t="shared" si="157"/>
        <v>77431110152</v>
      </c>
      <c r="AY167" s="203">
        <v>0</v>
      </c>
      <c r="AZ167" s="203">
        <v>0</v>
      </c>
      <c r="BA167" s="77" t="str">
        <f t="shared" si="158"/>
        <v>2020-01-01</v>
      </c>
      <c r="BB167" s="77" t="str">
        <f t="shared" si="159"/>
        <v>2020-01-31</v>
      </c>
      <c r="BC167" s="212" t="s">
        <v>90</v>
      </c>
      <c r="BD167" s="78" t="str">
        <f t="shared" si="160"/>
        <v>a31110152</v>
      </c>
      <c r="BE167" s="209"/>
      <c r="BF167" s="209"/>
      <c r="BG167" s="206"/>
      <c r="BH167" s="174"/>
      <c r="BI167" s="174"/>
      <c r="BJ167" s="174"/>
      <c r="BK167" s="174"/>
      <c r="BL167" s="174"/>
      <c r="BM167" s="174"/>
      <c r="BN167" s="174"/>
      <c r="BO167" s="341"/>
      <c r="BP167" s="329"/>
      <c r="BQ167" s="202"/>
      <c r="BR167" s="214"/>
      <c r="BS167" s="214"/>
      <c r="BU167" s="358" t="str">
        <f t="shared" ca="1" si="161"/>
        <v>insert into x_t_invoice (TMP_ID,ID,DT, CLIENT_ID,EXTERNAL_ID,CONTRACT_ID,TOTAL_SUM,CURRENCY,DISCOUNT_TYPE,COMMISSION_TYPE,TYPE,LOYAL_CLIENTS,NDS,NDS_PCT,PERSON_ID) values (s_x_t_invoice.NEXTVAL, 31110152, date'2020-01-01',21110000043,'Б-31110152-1',1110000043,30000,'RUR',37,37,'y_invoice',0,1,20, 77431110152);insert into x_t_person (TMP_ID,ID) values (s_x_t_person.NEXTVAL, 77431110152);insert into x_t_act_internal(TMP_ID,ID,DT,CLIENT_ID,INVOICE_ID,HIDDEN,AMOUNT,EXTERNAL_ID,PAYMENT_TERM_DT,IS_LOYAL,TYPE) values (s_x_t_act_internal.NEXTVAL, 4311101521,date'2020-01-08',21110000043, 31110152    ,1,  30000  ,'43111015211',null, 0,'generic');insert into x_t_act_trans(TMP_ID, ACT_ID, CONSUME_ID, AMOUNT, AMOUNT_NDS, AMOUNT_NSP, NETTING, COMMISSION_TYPE) values (s_x_t_act_trans.NEXTVAL, 4311101521,  5531110152, 30000, 5000,  0,null, 37);insert into x_t_consume (TMP_ID, ID, PARENT_ORDER_ID) values (s_x_t_consume.NEXTVAL, 5531110152,  9931110152);insert into x_t_order(TMP_ID, ID, SERVICE_ID, SERVICE_ORDER_ID, CLIENT_ID) values (s_x_t_order.NEXTVAL, 9931110152,  37,  7731110152,  431110152 );insert into x_mv_oebs_receipts_2(TMP_ID, INVOICE_EID, SUM, DT, DOC_DATE, COMISS_DATE, PAYMENT_NUMBER, SOURCE_TYPE) values (s_x_mv_oebs_receipts_2.NEXTVAL, 'Б-31110152-1', 30000, date'2020-01-31',date'2020-01-31', null, '888431110152' ,'PAYCASH');insert into x_yt_ar_direct_domain_stats (ID,IS_GRAY,DOMAIN,IS_BLACKLIST,SERVICE_ID,COST,BILLING_EXPORT_ID,FROM_DT,TILL_DT,SERVICE_ORDER_ID) values(s_x_yt_ar_direct_domain_stats.NEXTVAL, 0, 'a31110152', 0,37,3330000000,7731110152,  date'2020-01-01',to_date('2020-01-31'||' '||'23:59:59','YYYY-MM-DD HH24:MI:SS'),7731110152);</v>
      </c>
    </row>
    <row r="168" spans="1:73" s="195" customFormat="1" x14ac:dyDescent="0.35">
      <c r="A168" s="127">
        <v>44</v>
      </c>
      <c r="B168" s="178"/>
      <c r="C168" s="42" t="str">
        <f t="shared" si="132"/>
        <v>1110000044</v>
      </c>
      <c r="D168" s="42" t="str">
        <f t="shared" si="133"/>
        <v>1110000044/20</v>
      </c>
      <c r="E168" s="43" t="str">
        <f t="shared" si="134"/>
        <v>2020-01-01</v>
      </c>
      <c r="F168" s="43" t="str">
        <f t="shared" si="135"/>
        <v>2021-01-01</v>
      </c>
      <c r="G168" s="44" t="str">
        <f t="shared" si="136"/>
        <v>21110000044</v>
      </c>
      <c r="H168" s="45">
        <f t="shared" si="97"/>
        <v>1</v>
      </c>
      <c r="I168" s="179">
        <v>3</v>
      </c>
      <c r="J168" s="180">
        <f t="shared" si="162"/>
        <v>31110153</v>
      </c>
      <c r="K168" s="42" t="str">
        <f t="shared" si="137"/>
        <v>Б-31110153-1</v>
      </c>
      <c r="L168" s="43" t="str">
        <f t="shared" si="138"/>
        <v>2020-01-01</v>
      </c>
      <c r="M168" s="42" t="s">
        <v>87</v>
      </c>
      <c r="N168" s="181">
        <f t="shared" si="139"/>
        <v>60000</v>
      </c>
      <c r="O168" s="42" t="s">
        <v>88</v>
      </c>
      <c r="P168" s="179">
        <v>1</v>
      </c>
      <c r="Q168" s="42">
        <v>20</v>
      </c>
      <c r="R168" s="182">
        <f>S168</f>
        <v>7</v>
      </c>
      <c r="S168" s="182">
        <v>7</v>
      </c>
      <c r="T168" s="52" t="str">
        <f t="shared" si="141"/>
        <v>4311101531</v>
      </c>
      <c r="U168" s="183" t="str">
        <f t="shared" si="142"/>
        <v>43111015311</v>
      </c>
      <c r="V168" s="42">
        <v>1</v>
      </c>
      <c r="W168" s="43" t="str">
        <f t="shared" ca="1" si="143"/>
        <v>2020-01-07</v>
      </c>
      <c r="X168" s="42"/>
      <c r="Y168" s="185">
        <v>60000</v>
      </c>
      <c r="Z168" s="185">
        <f t="shared" si="144"/>
        <v>10000</v>
      </c>
      <c r="AA168" s="42">
        <v>0</v>
      </c>
      <c r="AB168" s="186" t="s">
        <v>89</v>
      </c>
      <c r="AC168" s="185">
        <f t="shared" si="145"/>
        <v>60000</v>
      </c>
      <c r="AD168" s="45">
        <v>0</v>
      </c>
      <c r="AE168" s="52" t="str">
        <f t="shared" si="163"/>
        <v>431110153</v>
      </c>
      <c r="AF168" s="187">
        <f t="shared" si="146"/>
        <v>50000</v>
      </c>
      <c r="AG168" s="240"/>
      <c r="AH168" s="58">
        <f t="shared" si="147"/>
        <v>50000</v>
      </c>
      <c r="AI168" s="60">
        <f t="shared" si="148"/>
        <v>60000</v>
      </c>
      <c r="AJ168" s="49" t="str">
        <f t="shared" si="149"/>
        <v>2020-01-31</v>
      </c>
      <c r="AK168" s="189" t="str">
        <f t="shared" si="150"/>
        <v>888431110153</v>
      </c>
      <c r="AL168" s="45" t="str">
        <f t="shared" si="151"/>
        <v>11100000441</v>
      </c>
      <c r="AM168" s="190"/>
      <c r="AN168" s="190"/>
      <c r="AO168" s="45" t="s">
        <v>89</v>
      </c>
      <c r="AP168" s="145" t="s">
        <v>89</v>
      </c>
      <c r="AQ168" s="45"/>
      <c r="AR168" s="45"/>
      <c r="AS168" s="191" t="str">
        <f t="shared" si="152"/>
        <v>888431110153</v>
      </c>
      <c r="AT168" s="189" t="str">
        <f t="shared" si="153"/>
        <v>5531110153</v>
      </c>
      <c r="AU168" s="183" t="str">
        <f t="shared" si="154"/>
        <v>9931110153</v>
      </c>
      <c r="AV168" s="183">
        <f t="shared" si="155"/>
        <v>7</v>
      </c>
      <c r="AW168" s="183" t="str">
        <f t="shared" si="156"/>
        <v>7731110153</v>
      </c>
      <c r="AX168" s="147" t="str">
        <f t="shared" si="157"/>
        <v>77431110153</v>
      </c>
      <c r="AY168" s="183">
        <v>0</v>
      </c>
      <c r="AZ168" s="183">
        <v>0</v>
      </c>
      <c r="BA168" s="43" t="str">
        <f t="shared" si="158"/>
        <v>2020-01-01</v>
      </c>
      <c r="BB168" s="43" t="str">
        <f t="shared" si="159"/>
        <v>2020-01-31</v>
      </c>
      <c r="BC168" s="192" t="s">
        <v>90</v>
      </c>
      <c r="BD168" s="44" t="str">
        <f t="shared" si="160"/>
        <v>a31110153</v>
      </c>
      <c r="BE168" s="189"/>
      <c r="BF168" s="189"/>
      <c r="BG168" s="186"/>
      <c r="BH168" s="149"/>
      <c r="BI168" s="149"/>
      <c r="BJ168" s="149"/>
      <c r="BK168" s="149"/>
      <c r="BL168" s="149"/>
      <c r="BM168" s="149"/>
      <c r="BN168" s="149"/>
      <c r="BO168" s="340" t="s">
        <v>171</v>
      </c>
      <c r="BP168" s="328">
        <v>7</v>
      </c>
      <c r="BQ168" s="248">
        <f>SUM(AF168:AF172)</f>
        <v>162499.16666666666</v>
      </c>
      <c r="BR168" s="249">
        <v>0</v>
      </c>
      <c r="BS168" s="249">
        <f>BR168</f>
        <v>0</v>
      </c>
      <c r="BU168" s="357" t="str">
        <f t="shared" ca="1" si="161"/>
        <v>insert into x_t_contract2(TMP_ID,ID,EXTERNAL_ID,CLIENT_ID) values(s_x_t_contract2.NEXTVAL, 1110000044, '1110000044/20',21110000044);insert into x_t_contract_collateral(TMP_ID,ID,CONTRACT2_ID,DT,IS_SIGNED) values(s_x_t_contract_collateral.NEXTVAL, 11100000441, 1110000044, date'2020-01-01', date'2020-01-01');insert into x_mv_contract_signed_attr (TMP_ID,CONTRACT_ID,COLLATERAL_ID,CODE,VALUE_DT) values (s_x_mv_contract_signed_attr.NEXTVAL, 1110000044, 11100000441,'FINISH_DT' ,date'2021-01-01');insert into x_mv_contract_signed_attr_hist(TMP_ID,VALUE_NUM,UPDATE_DT,CONTRACT2_ID,CODE,CL_DT,STAMP,DT) values(s_x_mv_contract_signed_attr_hist.NEXTVAL, 1, date'2020-01-01', 1110000044,'FIRM',date'2020-01-01',888431110153,date'2020-01-01');insert into x_mv_contract_signed_attr_hist(TMP_ID,VALUE_NUM,UPDATE_DT,CONTRACT2_ID,CODE,CL_DT,STAMP,DT) values(s_x_mv_contract_signed_attr_hist.NEXTVAL, 1, date'2020-01-01', 1110000044,'WHOLESALE_AGENT_PREMIUM_AWARDS_SCALE_TYPE',date'2020-01-01',888431110153,date'2020-01-01');insert into x_mv_contract_signed_attr_hist(TMP_ID,VALUE_NUM,UPDATE_DT,CONTRACT2_ID,CODE,CL_DT,STAMP,DT) values(s_x_mv_contract_signed_attr_hist.NEXTVAL, 3, date'2020-01-01', 1110000044,'PAYMENT_TYPE',date'2020-01-01',888431110153,date'2020-01-01');insert into x_t_invoice (TMP_ID,ID,DT, CLIENT_ID,EXTERNAL_ID,CONTRACT_ID,TOTAL_SUM,CURRENCY,DISCOUNT_TYPE,COMMISSION_TYPE,TYPE,LOYAL_CLIENTS,NDS,NDS_PCT,PERSON_ID) values (s_x_t_invoice.NEXTVAL, 31110153, date'2020-01-01',21110000044,'Б-31110153-1',1110000044,60000,'RUR',7,7,'y_invoice',0,1,20, 77431110153);insert into x_t_person (TMP_ID,ID) values (s_x_t_person.NEXTVAL, 77431110153);insert into x_t_act_internal(TMP_ID,ID,DT,CLIENT_ID,INVOICE_ID,HIDDEN,AMOUNT,EXTERNAL_ID,PAYMENT_TERM_DT,IS_LOYAL,TYPE) values (s_x_t_act_internal.NEXTVAL, 4311101531,date'2020-01-07',21110000044, 31110153    ,1,  60000  ,'43111015311',null, 0,'generic');insert into x_t_act_trans(TMP_ID, ACT_ID, CONSUME_ID, AMOUNT, AMOUNT_NDS, AMOUNT_NSP, NETTING, COMMISSION_TYPE) values (s_x_t_act_trans.NEXTVAL, 4311101531,  5531110153, 60000, 10000,  0,null, 7);insert into x_t_consume (TMP_ID, ID, PARENT_ORDER_ID) values (s_x_t_consume.NEXTVAL, 5531110153,  9931110153);insert into x_t_order(TMP_ID, ID, SERVICE_ID, SERVICE_ORDER_ID, CLIENT_ID) values (s_x_t_order.NEXTVAL, 9931110153,  7,  7731110153,  431110153 );insert into x_mv_oebs_receipts_2(TMP_ID, INVOICE_EID, SUM, DT, DOC_DATE, COMISS_DATE, PAYMENT_NUMBER, SOURCE_TYPE) values (s_x_mv_oebs_receipts_2.NEXTVAL, 'Б-31110153-1', 60000, date'2020-01-31',date'2020-01-31', null, '888431110153' ,'PAYCASH');insert into x_yt_ar_direct_domain_stats (ID,IS_GRAY,DOMAIN,IS_BLACKLIST,SERVICE_ID,COST,BILLING_EXPORT_ID,FROM_DT,TILL_DT,SERVICE_ORDER_ID) values(s_x_yt_ar_direct_domain_stats.NEXTVAL, 0, 'a31110153', 0,7,3330000000,7731110153,  date'2020-01-01',to_date('2020-01-31'||' '||'23:59:59','YYYY-MM-DD HH24:MI:SS'),7731110153);</v>
      </c>
    </row>
    <row r="169" spans="1:73" s="195" customFormat="1" x14ac:dyDescent="0.35">
      <c r="A169" s="127">
        <v>44</v>
      </c>
      <c r="B169" s="178"/>
      <c r="C169" s="42" t="str">
        <f t="shared" si="132"/>
        <v>1110000044</v>
      </c>
      <c r="D169" s="42" t="str">
        <f t="shared" si="133"/>
        <v>1110000044/20</v>
      </c>
      <c r="E169" s="43" t="str">
        <f t="shared" si="134"/>
        <v>2020-01-01</v>
      </c>
      <c r="F169" s="43" t="str">
        <f t="shared" si="135"/>
        <v>2021-01-01</v>
      </c>
      <c r="G169" s="44" t="str">
        <f t="shared" si="136"/>
        <v>21110000044</v>
      </c>
      <c r="H169" s="45">
        <f t="shared" si="97"/>
        <v>1</v>
      </c>
      <c r="I169" s="179">
        <v>3</v>
      </c>
      <c r="J169" s="180">
        <f t="shared" si="162"/>
        <v>31110154</v>
      </c>
      <c r="K169" s="42" t="str">
        <f t="shared" si="137"/>
        <v>Б-31110154-1</v>
      </c>
      <c r="L169" s="43" t="str">
        <f t="shared" si="138"/>
        <v>2020-01-01</v>
      </c>
      <c r="M169" s="42" t="s">
        <v>87</v>
      </c>
      <c r="N169" s="181">
        <f t="shared" si="139"/>
        <v>60000</v>
      </c>
      <c r="O169" s="42" t="s">
        <v>88</v>
      </c>
      <c r="P169" s="179">
        <v>1</v>
      </c>
      <c r="Q169" s="42">
        <v>20</v>
      </c>
      <c r="R169" s="182">
        <f>S169</f>
        <v>7</v>
      </c>
      <c r="S169" s="182">
        <v>7</v>
      </c>
      <c r="T169" s="52" t="str">
        <f t="shared" si="141"/>
        <v>4311101541</v>
      </c>
      <c r="U169" s="183" t="str">
        <f t="shared" si="142"/>
        <v>43111015411</v>
      </c>
      <c r="V169" s="42">
        <v>1</v>
      </c>
      <c r="W169" s="43" t="str">
        <f t="shared" ca="1" si="143"/>
        <v>2020-01-08</v>
      </c>
      <c r="X169" s="42"/>
      <c r="Y169" s="185">
        <v>60000</v>
      </c>
      <c r="Z169" s="185">
        <f t="shared" si="144"/>
        <v>10000</v>
      </c>
      <c r="AA169" s="42">
        <v>0</v>
      </c>
      <c r="AB169" s="186" t="s">
        <v>89</v>
      </c>
      <c r="AC169" s="185">
        <f t="shared" si="145"/>
        <v>60000</v>
      </c>
      <c r="AD169" s="45">
        <v>0</v>
      </c>
      <c r="AE169" s="52" t="str">
        <f t="shared" si="163"/>
        <v>431110154</v>
      </c>
      <c r="AF169" s="187">
        <f t="shared" si="146"/>
        <v>50000</v>
      </c>
      <c r="AG169" s="240"/>
      <c r="AH169" s="58">
        <f t="shared" si="147"/>
        <v>50000</v>
      </c>
      <c r="AI169" s="60">
        <f t="shared" si="148"/>
        <v>60000</v>
      </c>
      <c r="AJ169" s="49" t="str">
        <f t="shared" si="149"/>
        <v>2020-01-31</v>
      </c>
      <c r="AK169" s="189" t="str">
        <f t="shared" si="150"/>
        <v>888431110154</v>
      </c>
      <c r="AL169" s="45" t="str">
        <f t="shared" si="151"/>
        <v>11100000441</v>
      </c>
      <c r="AM169" s="190"/>
      <c r="AN169" s="190"/>
      <c r="AO169" s="45" t="s">
        <v>89</v>
      </c>
      <c r="AP169" s="145" t="s">
        <v>89</v>
      </c>
      <c r="AQ169" s="45"/>
      <c r="AR169" s="45"/>
      <c r="AS169" s="191" t="str">
        <f t="shared" si="152"/>
        <v>888431110154</v>
      </c>
      <c r="AT169" s="189" t="str">
        <f t="shared" si="153"/>
        <v>5531110154</v>
      </c>
      <c r="AU169" s="183" t="str">
        <f t="shared" si="154"/>
        <v>9931110154</v>
      </c>
      <c r="AV169" s="183">
        <f t="shared" si="155"/>
        <v>7</v>
      </c>
      <c r="AW169" s="183" t="str">
        <f t="shared" si="156"/>
        <v>7731110154</v>
      </c>
      <c r="AX169" s="147" t="str">
        <f t="shared" si="157"/>
        <v>77431110154</v>
      </c>
      <c r="AY169" s="183">
        <v>0</v>
      </c>
      <c r="AZ169" s="183">
        <v>0</v>
      </c>
      <c r="BA169" s="43" t="str">
        <f t="shared" si="158"/>
        <v>2020-01-01</v>
      </c>
      <c r="BB169" s="43" t="str">
        <f t="shared" si="159"/>
        <v>2020-01-31</v>
      </c>
      <c r="BC169" s="192" t="s">
        <v>90</v>
      </c>
      <c r="BD169" s="44" t="str">
        <f t="shared" si="160"/>
        <v>a31110154</v>
      </c>
      <c r="BE169" s="189"/>
      <c r="BF169" s="189"/>
      <c r="BG169" s="186"/>
      <c r="BH169" s="149"/>
      <c r="BI169" s="149"/>
      <c r="BJ169" s="149"/>
      <c r="BK169" s="149"/>
      <c r="BL169" s="149"/>
      <c r="BM169" s="149"/>
      <c r="BN169" s="149"/>
      <c r="BO169" s="342" t="s">
        <v>172</v>
      </c>
      <c r="BP169" s="328">
        <v>1</v>
      </c>
      <c r="BQ169" s="242">
        <f>AF173</f>
        <v>12500</v>
      </c>
      <c r="BR169" s="249">
        <v>0</v>
      </c>
      <c r="BS169" s="249">
        <f>BR169</f>
        <v>0</v>
      </c>
      <c r="BU169" s="357" t="str">
        <f t="shared" ca="1" si="161"/>
        <v>insert into x_t_invoice (TMP_ID,ID,DT, CLIENT_ID,EXTERNAL_ID,CONTRACT_ID,TOTAL_SUM,CURRENCY,DISCOUNT_TYPE,COMMISSION_TYPE,TYPE,LOYAL_CLIENTS,NDS,NDS_PCT,PERSON_ID) values (s_x_t_invoice.NEXTVAL, 31110154, date'2020-01-01',21110000044,'Б-31110154-1',1110000044,60000,'RUR',7,7,'y_invoice',0,1,20, 77431110154);insert into x_t_person (TMP_ID,ID) values (s_x_t_person.NEXTVAL, 77431110154);insert into x_t_act_internal(TMP_ID,ID,DT,CLIENT_ID,INVOICE_ID,HIDDEN,AMOUNT,EXTERNAL_ID,PAYMENT_TERM_DT,IS_LOYAL,TYPE) values (s_x_t_act_internal.NEXTVAL, 4311101541,date'2020-01-08',21110000044, 31110154    ,1,  60000  ,'43111015411',null, 0,'generic');insert into x_t_act_trans(TMP_ID, ACT_ID, CONSUME_ID, AMOUNT, AMOUNT_NDS, AMOUNT_NSP, NETTING, COMMISSION_TYPE) values (s_x_t_act_trans.NEXTVAL, 4311101541,  5531110154, 60000, 10000,  0,null, 7);insert into x_t_consume (TMP_ID, ID, PARENT_ORDER_ID) values (s_x_t_consume.NEXTVAL, 5531110154,  9931110154);insert into x_t_order(TMP_ID, ID, SERVICE_ID, SERVICE_ORDER_ID, CLIENT_ID) values (s_x_t_order.NEXTVAL, 9931110154,  7,  7731110154,  431110154 );insert into x_mv_oebs_receipts_2(TMP_ID, INVOICE_EID, SUM, DT, DOC_DATE, COMISS_DATE, PAYMENT_NUMBER, SOURCE_TYPE) values (s_x_mv_oebs_receipts_2.NEXTVAL, 'Б-31110154-1', 60000, date'2020-01-31',date'2020-01-31', null, '888431110154' ,'PAYCASH');insert into x_yt_ar_direct_domain_stats (ID,IS_GRAY,DOMAIN,IS_BLACKLIST,SERVICE_ID,COST,BILLING_EXPORT_ID,FROM_DT,TILL_DT,SERVICE_ORDER_ID) values(s_x_yt_ar_direct_domain_stats.NEXTVAL, 0, 'a31110154', 0,7,3330000000,7731110154,  date'2020-01-01',to_date('2020-01-31'||' '||'23:59:59','YYYY-MM-DD HH24:MI:SS'),7731110154);</v>
      </c>
    </row>
    <row r="170" spans="1:73" s="195" customFormat="1" x14ac:dyDescent="0.35">
      <c r="A170" s="127">
        <v>44</v>
      </c>
      <c r="B170" s="178"/>
      <c r="C170" s="42" t="str">
        <f t="shared" si="132"/>
        <v>1110000044</v>
      </c>
      <c r="D170" s="42" t="str">
        <f t="shared" si="133"/>
        <v>1110000044/20</v>
      </c>
      <c r="E170" s="43" t="str">
        <f t="shared" si="134"/>
        <v>2020-01-01</v>
      </c>
      <c r="F170" s="43" t="str">
        <f t="shared" si="135"/>
        <v>2021-01-01</v>
      </c>
      <c r="G170" s="44" t="str">
        <f t="shared" si="136"/>
        <v>21110000044</v>
      </c>
      <c r="H170" s="45">
        <f t="shared" si="97"/>
        <v>1</v>
      </c>
      <c r="I170" s="179">
        <v>3</v>
      </c>
      <c r="J170" s="180">
        <f t="shared" si="162"/>
        <v>31110155</v>
      </c>
      <c r="K170" s="42" t="str">
        <f t="shared" si="137"/>
        <v>Б-31110155-1</v>
      </c>
      <c r="L170" s="43" t="str">
        <f t="shared" si="138"/>
        <v>2020-01-01</v>
      </c>
      <c r="M170" s="42" t="s">
        <v>87</v>
      </c>
      <c r="N170" s="181">
        <f t="shared" si="139"/>
        <v>30000</v>
      </c>
      <c r="O170" s="42" t="s">
        <v>88</v>
      </c>
      <c r="P170" s="179">
        <v>1</v>
      </c>
      <c r="Q170" s="42">
        <v>20</v>
      </c>
      <c r="R170" s="182">
        <f>S170</f>
        <v>7</v>
      </c>
      <c r="S170" s="182">
        <v>7</v>
      </c>
      <c r="T170" s="52" t="str">
        <f t="shared" si="141"/>
        <v>4311101551</v>
      </c>
      <c r="U170" s="183" t="str">
        <f t="shared" si="142"/>
        <v>43111015511</v>
      </c>
      <c r="V170" s="42">
        <v>1</v>
      </c>
      <c r="W170" s="43" t="str">
        <f t="shared" ca="1" si="143"/>
        <v>2020-01-03</v>
      </c>
      <c r="X170" s="42"/>
      <c r="Y170" s="185">
        <v>30000</v>
      </c>
      <c r="Z170" s="185">
        <f t="shared" si="144"/>
        <v>5000</v>
      </c>
      <c r="AA170" s="42">
        <v>0</v>
      </c>
      <c r="AB170" s="186" t="s">
        <v>89</v>
      </c>
      <c r="AC170" s="185">
        <f t="shared" si="145"/>
        <v>30000</v>
      </c>
      <c r="AD170" s="45">
        <v>0</v>
      </c>
      <c r="AE170" s="52" t="str">
        <f t="shared" si="163"/>
        <v>431110155</v>
      </c>
      <c r="AF170" s="187">
        <f t="shared" si="146"/>
        <v>25000</v>
      </c>
      <c r="AG170" s="240"/>
      <c r="AH170" s="58">
        <f t="shared" si="147"/>
        <v>25000</v>
      </c>
      <c r="AI170" s="60">
        <f t="shared" si="148"/>
        <v>30000</v>
      </c>
      <c r="AJ170" s="49" t="str">
        <f t="shared" si="149"/>
        <v>2020-01-31</v>
      </c>
      <c r="AK170" s="189" t="str">
        <f t="shared" si="150"/>
        <v>888431110155</v>
      </c>
      <c r="AL170" s="45" t="str">
        <f t="shared" si="151"/>
        <v>11100000441</v>
      </c>
      <c r="AM170" s="190"/>
      <c r="AN170" s="190"/>
      <c r="AO170" s="45" t="s">
        <v>89</v>
      </c>
      <c r="AP170" s="145" t="s">
        <v>89</v>
      </c>
      <c r="AQ170" s="45"/>
      <c r="AR170" s="45"/>
      <c r="AS170" s="191" t="str">
        <f t="shared" si="152"/>
        <v>888431110155</v>
      </c>
      <c r="AT170" s="189" t="str">
        <f t="shared" si="153"/>
        <v>5531110155</v>
      </c>
      <c r="AU170" s="183" t="str">
        <f t="shared" si="154"/>
        <v>9931110155</v>
      </c>
      <c r="AV170" s="183">
        <f t="shared" si="155"/>
        <v>7</v>
      </c>
      <c r="AW170" s="183" t="str">
        <f t="shared" si="156"/>
        <v>7731110155</v>
      </c>
      <c r="AX170" s="147" t="str">
        <f t="shared" si="157"/>
        <v>77431110155</v>
      </c>
      <c r="AY170" s="183">
        <v>0</v>
      </c>
      <c r="AZ170" s="183">
        <v>0</v>
      </c>
      <c r="BA170" s="43" t="str">
        <f t="shared" si="158"/>
        <v>2020-01-01</v>
      </c>
      <c r="BB170" s="43" t="str">
        <f t="shared" si="159"/>
        <v>2020-01-31</v>
      </c>
      <c r="BC170" s="192" t="s">
        <v>90</v>
      </c>
      <c r="BD170" s="44" t="str">
        <f t="shared" si="160"/>
        <v>a31110155</v>
      </c>
      <c r="BE170" s="189"/>
      <c r="BF170" s="189"/>
      <c r="BG170" s="186"/>
      <c r="BH170" s="149"/>
      <c r="BI170" s="149"/>
      <c r="BJ170" s="149"/>
      <c r="BK170" s="149"/>
      <c r="BL170" s="149"/>
      <c r="BM170" s="149"/>
      <c r="BN170" s="149"/>
      <c r="BO170" s="343"/>
      <c r="BP170" s="328">
        <v>37</v>
      </c>
      <c r="BQ170" s="242">
        <f>AF174</f>
        <v>25000</v>
      </c>
      <c r="BR170" s="249">
        <v>0</v>
      </c>
      <c r="BS170" s="249">
        <f>BR170</f>
        <v>0</v>
      </c>
      <c r="BU170" s="357" t="str">
        <f t="shared" ca="1" si="161"/>
        <v>insert into x_t_invoice (TMP_ID,ID,DT, CLIENT_ID,EXTERNAL_ID,CONTRACT_ID,TOTAL_SUM,CURRENCY,DISCOUNT_TYPE,COMMISSION_TYPE,TYPE,LOYAL_CLIENTS,NDS,NDS_PCT,PERSON_ID) values (s_x_t_invoice.NEXTVAL, 31110155, date'2020-01-01',21110000044,'Б-31110155-1',1110000044,30000,'RUR',7,7,'y_invoice',0,1,20, 77431110155);insert into x_t_person (TMP_ID,ID) values (s_x_t_person.NEXTVAL, 77431110155);insert into x_t_act_internal(TMP_ID,ID,DT,CLIENT_ID,INVOICE_ID,HIDDEN,AMOUNT,EXTERNAL_ID,PAYMENT_TERM_DT,IS_LOYAL,TYPE) values (s_x_t_act_internal.NEXTVAL, 4311101551,date'2020-01-03',21110000044, 31110155    ,1,  30000  ,'43111015511',null, 0,'generic');insert into x_t_act_trans(TMP_ID, ACT_ID, CONSUME_ID, AMOUNT, AMOUNT_NDS, AMOUNT_NSP, NETTING, COMMISSION_TYPE) values (s_x_t_act_trans.NEXTVAL, 4311101551,  5531110155, 30000, 5000,  0,null, 7);insert into x_t_consume (TMP_ID, ID, PARENT_ORDER_ID) values (s_x_t_consume.NEXTVAL, 5531110155,  9931110155);insert into x_t_order(TMP_ID, ID, SERVICE_ID, SERVICE_ORDER_ID, CLIENT_ID) values (s_x_t_order.NEXTVAL, 9931110155,  7,  7731110155,  431110155 );insert into x_mv_oebs_receipts_2(TMP_ID, INVOICE_EID, SUM, DT, DOC_DATE, COMISS_DATE, PAYMENT_NUMBER, SOURCE_TYPE) values (s_x_mv_oebs_receipts_2.NEXTVAL, 'Б-31110155-1', 30000, date'2020-01-31',date'2020-01-31', null, '888431110155' ,'PAYCASH');insert into x_yt_ar_direct_domain_stats (ID,IS_GRAY,DOMAIN,IS_BLACKLIST,SERVICE_ID,COST,BILLING_EXPORT_ID,FROM_DT,TILL_DT,SERVICE_ORDER_ID) values(s_x_yt_ar_direct_domain_stats.NEXTVAL, 0, 'a31110155', 0,7,3330000000,7731110155,  date'2020-01-01',to_date('2020-01-31'||' '||'23:59:59','YYYY-MM-DD HH24:MI:SS'),7731110155);</v>
      </c>
    </row>
    <row r="171" spans="1:73" s="195" customFormat="1" x14ac:dyDescent="0.35">
      <c r="A171" s="127">
        <v>44</v>
      </c>
      <c r="B171" s="178"/>
      <c r="C171" s="42" t="str">
        <f t="shared" si="132"/>
        <v>1110000044</v>
      </c>
      <c r="D171" s="42" t="str">
        <f t="shared" si="133"/>
        <v>1110000044/20</v>
      </c>
      <c r="E171" s="43" t="str">
        <f t="shared" si="134"/>
        <v>2020-01-01</v>
      </c>
      <c r="F171" s="43" t="str">
        <f t="shared" si="135"/>
        <v>2021-01-01</v>
      </c>
      <c r="G171" s="44" t="str">
        <f t="shared" si="136"/>
        <v>21110000044</v>
      </c>
      <c r="H171" s="45">
        <f t="shared" si="97"/>
        <v>1</v>
      </c>
      <c r="I171" s="179">
        <v>3</v>
      </c>
      <c r="J171" s="180">
        <f t="shared" si="162"/>
        <v>31110156</v>
      </c>
      <c r="K171" s="42" t="str">
        <f t="shared" si="137"/>
        <v>Б-31110156-1</v>
      </c>
      <c r="L171" s="43" t="str">
        <f t="shared" si="138"/>
        <v>2020-01-01</v>
      </c>
      <c r="M171" s="42" t="s">
        <v>87</v>
      </c>
      <c r="N171" s="181">
        <f t="shared" si="139"/>
        <v>15000</v>
      </c>
      <c r="O171" s="42" t="s">
        <v>88</v>
      </c>
      <c r="P171" s="179">
        <v>1</v>
      </c>
      <c r="Q171" s="42">
        <v>20</v>
      </c>
      <c r="R171" s="182">
        <f>S171</f>
        <v>7</v>
      </c>
      <c r="S171" s="182">
        <v>7</v>
      </c>
      <c r="T171" s="52" t="str">
        <f t="shared" si="141"/>
        <v>4311101561</v>
      </c>
      <c r="U171" s="183" t="str">
        <f t="shared" si="142"/>
        <v>43111015611</v>
      </c>
      <c r="V171" s="42">
        <v>1</v>
      </c>
      <c r="W171" s="43" t="str">
        <f t="shared" ca="1" si="143"/>
        <v>2020-01-08</v>
      </c>
      <c r="X171" s="42"/>
      <c r="Y171" s="185">
        <v>15000</v>
      </c>
      <c r="Z171" s="185">
        <f t="shared" si="144"/>
        <v>2500</v>
      </c>
      <c r="AA171" s="42">
        <v>0</v>
      </c>
      <c r="AB171" s="186" t="s">
        <v>89</v>
      </c>
      <c r="AC171" s="185">
        <f t="shared" si="145"/>
        <v>15000</v>
      </c>
      <c r="AD171" s="45">
        <v>0</v>
      </c>
      <c r="AE171" s="52" t="str">
        <f t="shared" si="163"/>
        <v>431110156</v>
      </c>
      <c r="AF171" s="187">
        <f>Y171-Z171</f>
        <v>12500</v>
      </c>
      <c r="AG171" s="240"/>
      <c r="AH171" s="58">
        <f t="shared" si="147"/>
        <v>12500</v>
      </c>
      <c r="AI171" s="60">
        <f t="shared" si="148"/>
        <v>15000</v>
      </c>
      <c r="AJ171" s="49" t="str">
        <f t="shared" si="149"/>
        <v>2020-01-31</v>
      </c>
      <c r="AK171" s="189" t="str">
        <f t="shared" si="150"/>
        <v>888431110156</v>
      </c>
      <c r="AL171" s="45" t="str">
        <f t="shared" si="151"/>
        <v>11100000441</v>
      </c>
      <c r="AM171" s="190"/>
      <c r="AN171" s="190"/>
      <c r="AO171" s="45" t="s">
        <v>89</v>
      </c>
      <c r="AP171" s="145" t="s">
        <v>89</v>
      </c>
      <c r="AQ171" s="45"/>
      <c r="AR171" s="45"/>
      <c r="AS171" s="191" t="str">
        <f t="shared" si="152"/>
        <v>888431110156</v>
      </c>
      <c r="AT171" s="189" t="str">
        <f t="shared" si="153"/>
        <v>5531110156</v>
      </c>
      <c r="AU171" s="183" t="str">
        <f t="shared" si="154"/>
        <v>9931110156</v>
      </c>
      <c r="AV171" s="183">
        <f t="shared" si="155"/>
        <v>7</v>
      </c>
      <c r="AW171" s="183" t="str">
        <f t="shared" si="156"/>
        <v>7731110156</v>
      </c>
      <c r="AX171" s="147" t="str">
        <f t="shared" si="157"/>
        <v>77431110156</v>
      </c>
      <c r="AY171" s="183">
        <v>0</v>
      </c>
      <c r="AZ171" s="183">
        <v>0</v>
      </c>
      <c r="BA171" s="43" t="str">
        <f t="shared" si="158"/>
        <v>2020-01-01</v>
      </c>
      <c r="BB171" s="43" t="str">
        <f t="shared" si="159"/>
        <v>2020-01-31</v>
      </c>
      <c r="BC171" s="192" t="s">
        <v>90</v>
      </c>
      <c r="BD171" s="44" t="str">
        <f t="shared" si="160"/>
        <v>a31110156</v>
      </c>
      <c r="BE171" s="189"/>
      <c r="BF171" s="189"/>
      <c r="BG171" s="186"/>
      <c r="BH171" s="149"/>
      <c r="BI171" s="149"/>
      <c r="BJ171" s="149"/>
      <c r="BK171" s="149"/>
      <c r="BL171" s="149"/>
      <c r="BM171" s="149"/>
      <c r="BN171" s="149"/>
      <c r="BO171" s="345">
        <f>SUM(AF168:AF174)</f>
        <v>199999.16666666666</v>
      </c>
      <c r="BP171" s="328"/>
      <c r="BQ171" s="181"/>
      <c r="BR171" s="196"/>
      <c r="BS171" s="196"/>
      <c r="BU171" s="357" t="str">
        <f t="shared" ca="1" si="161"/>
        <v>insert into x_t_invoice (TMP_ID,ID,DT, CLIENT_ID,EXTERNAL_ID,CONTRACT_ID,TOTAL_SUM,CURRENCY,DISCOUNT_TYPE,COMMISSION_TYPE,TYPE,LOYAL_CLIENTS,NDS,NDS_PCT,PERSON_ID) values (s_x_t_invoice.NEXTVAL, 31110156, date'2020-01-01',21110000044,'Б-31110156-1',1110000044,15000,'RUR',7,7,'y_invoice',0,1,20, 77431110156);insert into x_t_person (TMP_ID,ID) values (s_x_t_person.NEXTVAL, 77431110156);insert into x_t_act_internal(TMP_ID,ID,DT,CLIENT_ID,INVOICE_ID,HIDDEN,AMOUNT,EXTERNAL_ID,PAYMENT_TERM_DT,IS_LOYAL,TYPE) values (s_x_t_act_internal.NEXTVAL, 4311101561,date'2020-01-08',21110000044, 31110156    ,1,  15000  ,'43111015611',null, 0,'generic');insert into x_t_act_trans(TMP_ID, ACT_ID, CONSUME_ID, AMOUNT, AMOUNT_NDS, AMOUNT_NSP, NETTING, COMMISSION_TYPE) values (s_x_t_act_trans.NEXTVAL, 4311101561,  5531110156, 15000, 2500,  0,null, 7);insert into x_t_consume (TMP_ID, ID, PARENT_ORDER_ID) values (s_x_t_consume.NEXTVAL, 5531110156,  9931110156);insert into x_t_order(TMP_ID, ID, SERVICE_ID, SERVICE_ORDER_ID, CLIENT_ID) values (s_x_t_order.NEXTVAL, 9931110156,  7,  7731110156,  431110156 );insert into x_mv_oebs_receipts_2(TMP_ID, INVOICE_EID, SUM, DT, DOC_DATE, COMISS_DATE, PAYMENT_NUMBER, SOURCE_TYPE) values (s_x_mv_oebs_receipts_2.NEXTVAL, 'Б-31110156-1', 15000, date'2020-01-31',date'2020-01-31', null, '888431110156' ,'PAYCASH');insert into x_yt_ar_direct_domain_stats (ID,IS_GRAY,DOMAIN,IS_BLACKLIST,SERVICE_ID,COST,BILLING_EXPORT_ID,FROM_DT,TILL_DT,SERVICE_ORDER_ID) values(s_x_yt_ar_direct_domain_stats.NEXTVAL, 0, 'a31110156', 0,7,3330000000,7731110156,  date'2020-01-01',to_date('2020-01-31'||' '||'23:59:59','YYYY-MM-DD HH24:MI:SS'),7731110156);</v>
      </c>
    </row>
    <row r="172" spans="1:73" s="195" customFormat="1" x14ac:dyDescent="0.35">
      <c r="A172" s="127">
        <v>44</v>
      </c>
      <c r="B172" s="178"/>
      <c r="C172" s="42" t="str">
        <f t="shared" si="132"/>
        <v>1110000044</v>
      </c>
      <c r="D172" s="42" t="str">
        <f t="shared" si="133"/>
        <v>1110000044/20</v>
      </c>
      <c r="E172" s="43" t="str">
        <f t="shared" si="134"/>
        <v>2020-01-01</v>
      </c>
      <c r="F172" s="43" t="str">
        <f t="shared" si="135"/>
        <v>2021-01-01</v>
      </c>
      <c r="G172" s="44" t="str">
        <f t="shared" si="136"/>
        <v>21110000044</v>
      </c>
      <c r="H172" s="45">
        <f t="shared" si="97"/>
        <v>1</v>
      </c>
      <c r="I172" s="179">
        <v>3</v>
      </c>
      <c r="J172" s="180">
        <f t="shared" si="162"/>
        <v>31110157</v>
      </c>
      <c r="K172" s="42" t="str">
        <f t="shared" si="137"/>
        <v>Б-31110157-1</v>
      </c>
      <c r="L172" s="43" t="str">
        <f t="shared" si="138"/>
        <v>2020-01-01</v>
      </c>
      <c r="M172" s="42" t="s">
        <v>87</v>
      </c>
      <c r="N172" s="181">
        <f t="shared" si="139"/>
        <v>29999</v>
      </c>
      <c r="O172" s="42" t="s">
        <v>88</v>
      </c>
      <c r="P172" s="179">
        <v>1</v>
      </c>
      <c r="Q172" s="42">
        <v>20</v>
      </c>
      <c r="R172" s="182">
        <f>S172</f>
        <v>7</v>
      </c>
      <c r="S172" s="182">
        <v>7</v>
      </c>
      <c r="T172" s="52" t="str">
        <f t="shared" si="141"/>
        <v>4311101571</v>
      </c>
      <c r="U172" s="183" t="str">
        <f t="shared" si="142"/>
        <v>43111015711</v>
      </c>
      <c r="V172" s="42">
        <v>1</v>
      </c>
      <c r="W172" s="43" t="str">
        <f t="shared" ca="1" si="143"/>
        <v>2020-01-02</v>
      </c>
      <c r="X172" s="42"/>
      <c r="Y172" s="250">
        <v>29999</v>
      </c>
      <c r="Z172" s="185">
        <f t="shared" si="144"/>
        <v>4999.8333333333321</v>
      </c>
      <c r="AA172" s="42">
        <v>0</v>
      </c>
      <c r="AB172" s="186" t="s">
        <v>89</v>
      </c>
      <c r="AC172" s="185">
        <f t="shared" si="145"/>
        <v>29999</v>
      </c>
      <c r="AD172" s="45">
        <v>0</v>
      </c>
      <c r="AE172" s="52" t="str">
        <f t="shared" si="163"/>
        <v>431110157</v>
      </c>
      <c r="AF172" s="187">
        <f>Y172-Z172</f>
        <v>24999.166666666668</v>
      </c>
      <c r="AG172" s="188"/>
      <c r="AH172" s="58">
        <f t="shared" si="147"/>
        <v>24999.166666666668</v>
      </c>
      <c r="AI172" s="60">
        <f t="shared" si="148"/>
        <v>29999</v>
      </c>
      <c r="AJ172" s="49" t="str">
        <f t="shared" si="149"/>
        <v>2020-01-31</v>
      </c>
      <c r="AK172" s="189" t="str">
        <f t="shared" si="150"/>
        <v>888431110157</v>
      </c>
      <c r="AL172" s="45" t="str">
        <f t="shared" si="151"/>
        <v>11100000441</v>
      </c>
      <c r="AM172" s="190"/>
      <c r="AN172" s="190"/>
      <c r="AO172" s="45" t="s">
        <v>89</v>
      </c>
      <c r="AP172" s="145" t="s">
        <v>89</v>
      </c>
      <c r="AQ172" s="45"/>
      <c r="AR172" s="45"/>
      <c r="AS172" s="191" t="str">
        <f t="shared" si="152"/>
        <v>888431110157</v>
      </c>
      <c r="AT172" s="189" t="str">
        <f t="shared" si="153"/>
        <v>5531110157</v>
      </c>
      <c r="AU172" s="183" t="str">
        <f t="shared" si="154"/>
        <v>9931110157</v>
      </c>
      <c r="AV172" s="183">
        <f t="shared" si="155"/>
        <v>7</v>
      </c>
      <c r="AW172" s="183" t="str">
        <f t="shared" si="156"/>
        <v>7731110157</v>
      </c>
      <c r="AX172" s="147" t="str">
        <f t="shared" si="157"/>
        <v>77431110157</v>
      </c>
      <c r="AY172" s="183">
        <v>0</v>
      </c>
      <c r="AZ172" s="183">
        <v>0</v>
      </c>
      <c r="BA172" s="43" t="str">
        <f t="shared" si="158"/>
        <v>2020-01-01</v>
      </c>
      <c r="BB172" s="43" t="str">
        <f t="shared" si="159"/>
        <v>2020-01-31</v>
      </c>
      <c r="BC172" s="192" t="s">
        <v>90</v>
      </c>
      <c r="BD172" s="44" t="str">
        <f t="shared" si="160"/>
        <v>a31110157</v>
      </c>
      <c r="BE172" s="189"/>
      <c r="BF172" s="189"/>
      <c r="BG172" s="186"/>
      <c r="BH172" s="149"/>
      <c r="BI172" s="149"/>
      <c r="BJ172" s="149"/>
      <c r="BK172" s="149"/>
      <c r="BL172" s="149"/>
      <c r="BM172" s="149"/>
      <c r="BN172" s="149"/>
      <c r="BO172" s="340"/>
      <c r="BP172" s="328"/>
      <c r="BQ172" s="181"/>
      <c r="BR172" s="196"/>
      <c r="BS172" s="196"/>
      <c r="BU172" s="357" t="str">
        <f t="shared" ca="1" si="161"/>
        <v>insert into x_t_invoice (TMP_ID,ID,DT, CLIENT_ID,EXTERNAL_ID,CONTRACT_ID,TOTAL_SUM,CURRENCY,DISCOUNT_TYPE,COMMISSION_TYPE,TYPE,LOYAL_CLIENTS,NDS,NDS_PCT,PERSON_ID) values (s_x_t_invoice.NEXTVAL, 31110157, date'2020-01-01',21110000044,'Б-31110157-1',1110000044,29999,'RUR',7,7,'y_invoice',0,1,20, 77431110157);insert into x_t_person (TMP_ID,ID) values (s_x_t_person.NEXTVAL, 77431110157);insert into x_t_act_internal(TMP_ID,ID,DT,CLIENT_ID,INVOICE_ID,HIDDEN,AMOUNT,EXTERNAL_ID,PAYMENT_TERM_DT,IS_LOYAL,TYPE) values (s_x_t_act_internal.NEXTVAL, 4311101571,date'2020-01-02',21110000044, 31110157    ,1,  29999  ,'43111015711',null, 0,'generic');insert into x_t_act_trans(TMP_ID, ACT_ID, CONSUME_ID, AMOUNT, AMOUNT_NDS, AMOUNT_NSP, NETTING, COMMISSION_TYPE) values (s_x_t_act_trans.NEXTVAL, 4311101571,  5531110157, 29999, 4999.83333333333,  0,null, 7);insert into x_t_consume (TMP_ID, ID, PARENT_ORDER_ID) values (s_x_t_consume.NEXTVAL, 5531110157,  9931110157);insert into x_t_order(TMP_ID, ID, SERVICE_ID, SERVICE_ORDER_ID, CLIENT_ID) values (s_x_t_order.NEXTVAL, 9931110157,  7,  7731110157,  431110157 );insert into x_mv_oebs_receipts_2(TMP_ID, INVOICE_EID, SUM, DT, DOC_DATE, COMISS_DATE, PAYMENT_NUMBER, SOURCE_TYPE) values (s_x_mv_oebs_receipts_2.NEXTVAL, 'Б-31110157-1', 29999, date'2020-01-31',date'2020-01-31', null, '888431110157' ,'PAYCASH');insert into x_yt_ar_direct_domain_stats (ID,IS_GRAY,DOMAIN,IS_BLACKLIST,SERVICE_ID,COST,BILLING_EXPORT_ID,FROM_DT,TILL_DT,SERVICE_ORDER_ID) values(s_x_yt_ar_direct_domain_stats.NEXTVAL, 0, 'a31110157', 0,7,3330000000,7731110157,  date'2020-01-01',to_date('2020-01-31'||' '||'23:59:59','YYYY-MM-DD HH24:MI:SS'),7731110157);</v>
      </c>
    </row>
    <row r="173" spans="1:73" s="195" customFormat="1" x14ac:dyDescent="0.35">
      <c r="A173" s="127">
        <v>44</v>
      </c>
      <c r="B173" s="178"/>
      <c r="C173" s="42" t="str">
        <f t="shared" si="132"/>
        <v>1110000044</v>
      </c>
      <c r="D173" s="42" t="str">
        <f t="shared" si="133"/>
        <v>1110000044/20</v>
      </c>
      <c r="E173" s="43" t="str">
        <f t="shared" si="134"/>
        <v>2020-01-01</v>
      </c>
      <c r="F173" s="43" t="str">
        <f t="shared" si="135"/>
        <v>2021-01-01</v>
      </c>
      <c r="G173" s="44" t="str">
        <f t="shared" si="136"/>
        <v>21110000044</v>
      </c>
      <c r="H173" s="45">
        <f t="shared" si="97"/>
        <v>1</v>
      </c>
      <c r="I173" s="179">
        <v>3</v>
      </c>
      <c r="J173" s="180">
        <f t="shared" si="162"/>
        <v>31110158</v>
      </c>
      <c r="K173" s="42" t="str">
        <f t="shared" si="137"/>
        <v>Б-31110158-1</v>
      </c>
      <c r="L173" s="43" t="str">
        <f t="shared" si="138"/>
        <v>2020-01-01</v>
      </c>
      <c r="M173" s="42" t="s">
        <v>87</v>
      </c>
      <c r="N173" s="181">
        <f t="shared" si="139"/>
        <v>15000</v>
      </c>
      <c r="O173" s="42" t="s">
        <v>88</v>
      </c>
      <c r="P173" s="179">
        <v>1</v>
      </c>
      <c r="Q173" s="42">
        <v>20</v>
      </c>
      <c r="R173" s="198">
        <v>1</v>
      </c>
      <c r="S173" s="198">
        <v>1</v>
      </c>
      <c r="T173" s="52" t="str">
        <f t="shared" si="141"/>
        <v>4311101581</v>
      </c>
      <c r="U173" s="183" t="str">
        <f t="shared" si="142"/>
        <v>43111015811</v>
      </c>
      <c r="V173" s="42">
        <v>1</v>
      </c>
      <c r="W173" s="43" t="str">
        <f t="shared" ca="1" si="143"/>
        <v>2020-01-02</v>
      </c>
      <c r="X173" s="42"/>
      <c r="Y173" s="185">
        <v>15000</v>
      </c>
      <c r="Z173" s="185">
        <f t="shared" si="144"/>
        <v>2500</v>
      </c>
      <c r="AA173" s="42">
        <v>0</v>
      </c>
      <c r="AB173" s="186" t="s">
        <v>89</v>
      </c>
      <c r="AC173" s="185">
        <f t="shared" si="145"/>
        <v>15000</v>
      </c>
      <c r="AD173" s="45">
        <v>0</v>
      </c>
      <c r="AE173" s="52" t="str">
        <f t="shared" si="163"/>
        <v>431110158</v>
      </c>
      <c r="AF173" s="187">
        <f>Y173-Z173</f>
        <v>12500</v>
      </c>
      <c r="AG173" s="240"/>
      <c r="AH173" s="58">
        <f t="shared" si="147"/>
        <v>12500</v>
      </c>
      <c r="AI173" s="60">
        <f>Y173</f>
        <v>15000</v>
      </c>
      <c r="AJ173" s="49" t="str">
        <f t="shared" si="149"/>
        <v>2020-01-31</v>
      </c>
      <c r="AK173" s="189" t="str">
        <f t="shared" si="150"/>
        <v>888431110158</v>
      </c>
      <c r="AL173" s="45" t="str">
        <f t="shared" si="151"/>
        <v>11100000441</v>
      </c>
      <c r="AM173" s="190"/>
      <c r="AN173" s="190"/>
      <c r="AO173" s="45" t="s">
        <v>89</v>
      </c>
      <c r="AP173" s="145" t="s">
        <v>89</v>
      </c>
      <c r="AQ173" s="45"/>
      <c r="AR173" s="45"/>
      <c r="AS173" s="191" t="str">
        <f t="shared" si="152"/>
        <v>888431110158</v>
      </c>
      <c r="AT173" s="189" t="str">
        <f t="shared" si="153"/>
        <v>5531110158</v>
      </c>
      <c r="AU173" s="183" t="str">
        <f t="shared" si="154"/>
        <v>9931110158</v>
      </c>
      <c r="AV173" s="183">
        <f t="shared" si="155"/>
        <v>1</v>
      </c>
      <c r="AW173" s="183" t="str">
        <f t="shared" si="156"/>
        <v>7731110158</v>
      </c>
      <c r="AX173" s="147" t="str">
        <f t="shared" si="157"/>
        <v>77431110158</v>
      </c>
      <c r="AY173" s="183">
        <v>0</v>
      </c>
      <c r="AZ173" s="183">
        <v>0</v>
      </c>
      <c r="BA173" s="43" t="str">
        <f t="shared" si="158"/>
        <v>2020-01-01</v>
      </c>
      <c r="BB173" s="43" t="str">
        <f t="shared" si="159"/>
        <v>2020-01-31</v>
      </c>
      <c r="BC173" s="192" t="s">
        <v>90</v>
      </c>
      <c r="BD173" s="44" t="str">
        <f t="shared" si="160"/>
        <v>a31110158</v>
      </c>
      <c r="BE173" s="189"/>
      <c r="BF173" s="189"/>
      <c r="BG173" s="186"/>
      <c r="BH173" s="149"/>
      <c r="BI173" s="149"/>
      <c r="BJ173" s="149"/>
      <c r="BK173" s="149"/>
      <c r="BL173" s="149"/>
      <c r="BM173" s="149"/>
      <c r="BN173" s="149"/>
      <c r="BO173" s="340"/>
      <c r="BP173" s="328"/>
      <c r="BQ173" s="181"/>
      <c r="BR173" s="196"/>
      <c r="BS173" s="196"/>
      <c r="BU173" s="357" t="str">
        <f t="shared" ca="1" si="161"/>
        <v>insert into x_t_invoice (TMP_ID,ID,DT, CLIENT_ID,EXTERNAL_ID,CONTRACT_ID,TOTAL_SUM,CURRENCY,DISCOUNT_TYPE,COMMISSION_TYPE,TYPE,LOYAL_CLIENTS,NDS,NDS_PCT,PERSON_ID) values (s_x_t_invoice.NEXTVAL, 31110158, date'2020-01-01',21110000044,'Б-31110158-1',1110000044,15000,'RUR',1,1,'y_invoice',0,1,20, 77431110158);insert into x_t_person (TMP_ID,ID) values (s_x_t_person.NEXTVAL, 77431110158);insert into x_t_act_internal(TMP_ID,ID,DT,CLIENT_ID,INVOICE_ID,HIDDEN,AMOUNT,EXTERNAL_ID,PAYMENT_TERM_DT,IS_LOYAL,TYPE) values (s_x_t_act_internal.NEXTVAL, 4311101581,date'2020-01-02',21110000044, 31110158    ,1,  15000  ,'43111015811',null, 0,'generic');insert into x_t_act_trans(TMP_ID, ACT_ID, CONSUME_ID, AMOUNT, AMOUNT_NDS, AMOUNT_NSP, NETTING, COMMISSION_TYPE) values (s_x_t_act_trans.NEXTVAL, 4311101581,  5531110158, 15000, 2500,  0,null, 1);insert into x_t_consume (TMP_ID, ID, PARENT_ORDER_ID) values (s_x_t_consume.NEXTVAL, 5531110158,  9931110158);insert into x_t_order(TMP_ID, ID, SERVICE_ID, SERVICE_ORDER_ID, CLIENT_ID) values (s_x_t_order.NEXTVAL, 9931110158,  1,  7731110158,  431110158 );insert into x_mv_oebs_receipts_2(TMP_ID, INVOICE_EID, SUM, DT, DOC_DATE, COMISS_DATE, PAYMENT_NUMBER, SOURCE_TYPE) values (s_x_mv_oebs_receipts_2.NEXTVAL, 'Б-31110158-1', 15000, date'2020-01-31',date'2020-01-31', null, '888431110158' ,'PAYCASH');insert into x_yt_ar_direct_domain_stats (ID,IS_GRAY,DOMAIN,IS_BLACKLIST,SERVICE_ID,COST,BILLING_EXPORT_ID,FROM_DT,TILL_DT,SERVICE_ORDER_ID) values(s_x_yt_ar_direct_domain_stats.NEXTVAL, 0, 'a31110158', 0,1,3330000000,7731110158,  date'2020-01-01',to_date('2020-01-31'||' '||'23:59:59','YYYY-MM-DD HH24:MI:SS'),7731110158);</v>
      </c>
    </row>
    <row r="174" spans="1:73" s="215" customFormat="1" ht="15" thickBot="1" x14ac:dyDescent="0.4">
      <c r="A174" s="152">
        <v>44</v>
      </c>
      <c r="B174" s="199"/>
      <c r="C174" s="76" t="str">
        <f t="shared" si="132"/>
        <v>1110000044</v>
      </c>
      <c r="D174" s="76" t="str">
        <f t="shared" si="133"/>
        <v>1110000044/20</v>
      </c>
      <c r="E174" s="77" t="str">
        <f t="shared" si="134"/>
        <v>2020-01-01</v>
      </c>
      <c r="F174" s="77" t="str">
        <f t="shared" si="135"/>
        <v>2021-01-01</v>
      </c>
      <c r="G174" s="78" t="str">
        <f t="shared" si="136"/>
        <v>21110000044</v>
      </c>
      <c r="H174" s="79">
        <f t="shared" si="97"/>
        <v>1</v>
      </c>
      <c r="I174" s="200">
        <v>3</v>
      </c>
      <c r="J174" s="201">
        <f t="shared" si="162"/>
        <v>31110159</v>
      </c>
      <c r="K174" s="76" t="str">
        <f t="shared" si="137"/>
        <v>Б-31110159-1</v>
      </c>
      <c r="L174" s="77" t="str">
        <f t="shared" si="138"/>
        <v>2020-01-01</v>
      </c>
      <c r="M174" s="76" t="s">
        <v>87</v>
      </c>
      <c r="N174" s="202">
        <f t="shared" si="139"/>
        <v>30000</v>
      </c>
      <c r="O174" s="76" t="s">
        <v>88</v>
      </c>
      <c r="P174" s="200">
        <v>1</v>
      </c>
      <c r="Q174" s="76">
        <v>20</v>
      </c>
      <c r="R174" s="201">
        <v>37</v>
      </c>
      <c r="S174" s="201">
        <v>37</v>
      </c>
      <c r="T174" s="81" t="str">
        <f t="shared" si="141"/>
        <v>4311101591</v>
      </c>
      <c r="U174" s="203" t="str">
        <f t="shared" si="142"/>
        <v>43111015911</v>
      </c>
      <c r="V174" s="76">
        <v>1</v>
      </c>
      <c r="W174" s="77" t="str">
        <f t="shared" ca="1" si="143"/>
        <v>2020-01-04</v>
      </c>
      <c r="X174" s="76"/>
      <c r="Y174" s="205">
        <v>30000</v>
      </c>
      <c r="Z174" s="205">
        <f t="shared" si="144"/>
        <v>5000</v>
      </c>
      <c r="AA174" s="76">
        <v>0</v>
      </c>
      <c r="AB174" s="206" t="s">
        <v>89</v>
      </c>
      <c r="AC174" s="205">
        <f t="shared" si="145"/>
        <v>30000</v>
      </c>
      <c r="AD174" s="79">
        <v>0</v>
      </c>
      <c r="AE174" s="81" t="str">
        <f t="shared" si="163"/>
        <v>431110159</v>
      </c>
      <c r="AF174" s="207">
        <f>Y174-Z174</f>
        <v>25000</v>
      </c>
      <c r="AG174" s="208"/>
      <c r="AH174" s="91">
        <f t="shared" si="147"/>
        <v>25000</v>
      </c>
      <c r="AI174" s="93">
        <f>Y174</f>
        <v>30000</v>
      </c>
      <c r="AJ174" s="83" t="str">
        <f t="shared" si="149"/>
        <v>2020-01-31</v>
      </c>
      <c r="AK174" s="209" t="str">
        <f t="shared" si="150"/>
        <v>888431110159</v>
      </c>
      <c r="AL174" s="79" t="str">
        <f t="shared" si="151"/>
        <v>11100000441</v>
      </c>
      <c r="AM174" s="210"/>
      <c r="AN174" s="210"/>
      <c r="AO174" s="79" t="s">
        <v>89</v>
      </c>
      <c r="AP174" s="169" t="s">
        <v>89</v>
      </c>
      <c r="AQ174" s="79"/>
      <c r="AR174" s="79"/>
      <c r="AS174" s="211" t="str">
        <f t="shared" si="152"/>
        <v>888431110159</v>
      </c>
      <c r="AT174" s="209" t="str">
        <f t="shared" si="153"/>
        <v>5531110159</v>
      </c>
      <c r="AU174" s="203" t="str">
        <f t="shared" si="154"/>
        <v>9931110159</v>
      </c>
      <c r="AV174" s="203">
        <f t="shared" si="155"/>
        <v>37</v>
      </c>
      <c r="AW174" s="203" t="str">
        <f t="shared" si="156"/>
        <v>7731110159</v>
      </c>
      <c r="AX174" s="172" t="str">
        <f t="shared" si="157"/>
        <v>77431110159</v>
      </c>
      <c r="AY174" s="203">
        <v>0</v>
      </c>
      <c r="AZ174" s="203">
        <v>0</v>
      </c>
      <c r="BA174" s="77" t="str">
        <f t="shared" si="158"/>
        <v>2020-01-01</v>
      </c>
      <c r="BB174" s="77" t="str">
        <f t="shared" si="159"/>
        <v>2020-01-31</v>
      </c>
      <c r="BC174" s="212" t="s">
        <v>90</v>
      </c>
      <c r="BD174" s="78" t="str">
        <f t="shared" si="160"/>
        <v>a31110159</v>
      </c>
      <c r="BE174" s="209"/>
      <c r="BF174" s="209"/>
      <c r="BG174" s="206"/>
      <c r="BH174" s="174"/>
      <c r="BI174" s="174"/>
      <c r="BJ174" s="174"/>
      <c r="BK174" s="174"/>
      <c r="BL174" s="174"/>
      <c r="BM174" s="174"/>
      <c r="BN174" s="174"/>
      <c r="BO174" s="341"/>
      <c r="BP174" s="329"/>
      <c r="BQ174" s="202"/>
      <c r="BR174" s="214"/>
      <c r="BS174" s="214"/>
      <c r="BU174" s="358" t="str">
        <f t="shared" ca="1" si="161"/>
        <v>insert into x_t_invoice (TMP_ID,ID,DT, CLIENT_ID,EXTERNAL_ID,CONTRACT_ID,TOTAL_SUM,CURRENCY,DISCOUNT_TYPE,COMMISSION_TYPE,TYPE,LOYAL_CLIENTS,NDS,NDS_PCT,PERSON_ID) values (s_x_t_invoice.NEXTVAL, 31110159, date'2020-01-01',21110000044,'Б-31110159-1',1110000044,30000,'RUR',37,37,'y_invoice',0,1,20, 77431110159);insert into x_t_person (TMP_ID,ID) values (s_x_t_person.NEXTVAL, 77431110159);insert into x_t_act_internal(TMP_ID,ID,DT,CLIENT_ID,INVOICE_ID,HIDDEN,AMOUNT,EXTERNAL_ID,PAYMENT_TERM_DT,IS_LOYAL,TYPE) values (s_x_t_act_internal.NEXTVAL, 4311101591,date'2020-01-04',21110000044, 31110159    ,1,  30000  ,'43111015911',null, 0,'generic');insert into x_t_act_trans(TMP_ID, ACT_ID, CONSUME_ID, AMOUNT, AMOUNT_NDS, AMOUNT_NSP, NETTING, COMMISSION_TYPE) values (s_x_t_act_trans.NEXTVAL, 4311101591,  5531110159, 30000, 5000,  0,null, 37);insert into x_t_consume (TMP_ID, ID, PARENT_ORDER_ID) values (s_x_t_consume.NEXTVAL, 5531110159,  9931110159);insert into x_t_order(TMP_ID, ID, SERVICE_ID, SERVICE_ORDER_ID, CLIENT_ID) values (s_x_t_order.NEXTVAL, 9931110159,  37,  7731110159,  431110159 );insert into x_mv_oebs_receipts_2(TMP_ID, INVOICE_EID, SUM, DT, DOC_DATE, COMISS_DATE, PAYMENT_NUMBER, SOURCE_TYPE) values (s_x_mv_oebs_receipts_2.NEXTVAL, 'Б-31110159-1', 30000, date'2020-01-31',date'2020-01-31', null, '888431110159' ,'PAYCASH');insert into x_yt_ar_direct_domain_stats (ID,IS_GRAY,DOMAIN,IS_BLACKLIST,SERVICE_ID,COST,BILLING_EXPORT_ID,FROM_DT,TILL_DT,SERVICE_ORDER_ID) values(s_x_yt_ar_direct_domain_stats.NEXTVAL, 0, 'a31110159', 0,37,3330000000,7731110159,  date'2020-01-01',to_date('2020-01-31'||' '||'23:59:59','YYYY-MM-DD HH24:MI:SS'),7731110159);</v>
      </c>
    </row>
    <row r="175" spans="1:73" s="195" customFormat="1" x14ac:dyDescent="0.35">
      <c r="A175" s="127">
        <v>45</v>
      </c>
      <c r="B175" s="178"/>
      <c r="C175" s="42" t="str">
        <f t="shared" si="132"/>
        <v>1110000045</v>
      </c>
      <c r="D175" s="42" t="str">
        <f t="shared" si="133"/>
        <v>1110000045/20</v>
      </c>
      <c r="E175" s="43" t="str">
        <f t="shared" si="134"/>
        <v>2020-01-01</v>
      </c>
      <c r="F175" s="43" t="str">
        <f t="shared" si="135"/>
        <v>2021-01-01</v>
      </c>
      <c r="G175" s="44" t="str">
        <f t="shared" si="136"/>
        <v>21110000045</v>
      </c>
      <c r="H175" s="45">
        <f t="shared" si="97"/>
        <v>1</v>
      </c>
      <c r="I175" s="179">
        <v>3</v>
      </c>
      <c r="J175" s="180">
        <f t="shared" si="162"/>
        <v>31110160</v>
      </c>
      <c r="K175" s="42" t="str">
        <f t="shared" si="137"/>
        <v>Б-31110160-1</v>
      </c>
      <c r="L175" s="43" t="str">
        <f t="shared" si="138"/>
        <v>2020-01-01</v>
      </c>
      <c r="M175" s="42" t="s">
        <v>87</v>
      </c>
      <c r="N175" s="181">
        <f t="shared" si="139"/>
        <v>60000</v>
      </c>
      <c r="O175" s="42" t="s">
        <v>88</v>
      </c>
      <c r="P175" s="179">
        <v>1</v>
      </c>
      <c r="Q175" s="42">
        <v>20</v>
      </c>
      <c r="R175" s="182">
        <f>S175</f>
        <v>7</v>
      </c>
      <c r="S175" s="182">
        <v>7</v>
      </c>
      <c r="T175" s="52" t="str">
        <f t="shared" si="141"/>
        <v>4311101601</v>
      </c>
      <c r="U175" s="183" t="str">
        <f t="shared" si="142"/>
        <v>43111016011</v>
      </c>
      <c r="V175" s="42">
        <v>1</v>
      </c>
      <c r="W175" s="43" t="str">
        <f t="shared" ca="1" si="143"/>
        <v>2020-01-01</v>
      </c>
      <c r="X175" s="42"/>
      <c r="Y175" s="185">
        <v>60000</v>
      </c>
      <c r="Z175" s="185">
        <f t="shared" si="144"/>
        <v>10000</v>
      </c>
      <c r="AA175" s="42">
        <v>0</v>
      </c>
      <c r="AB175" s="186" t="s">
        <v>89</v>
      </c>
      <c r="AC175" s="185">
        <f t="shared" si="145"/>
        <v>60000</v>
      </c>
      <c r="AD175" s="45">
        <v>0</v>
      </c>
      <c r="AE175" s="52" t="str">
        <f t="shared" si="163"/>
        <v>431110160</v>
      </c>
      <c r="AF175" s="187">
        <f t="shared" ref="AF175:AF238" si="164">Y175-Z175</f>
        <v>50000</v>
      </c>
      <c r="AG175" s="240"/>
      <c r="AH175" s="58">
        <f t="shared" si="147"/>
        <v>50000</v>
      </c>
      <c r="AI175" s="60">
        <f t="shared" si="148"/>
        <v>60000</v>
      </c>
      <c r="AJ175" s="49" t="str">
        <f t="shared" si="149"/>
        <v>2020-01-31</v>
      </c>
      <c r="AK175" s="189" t="str">
        <f t="shared" si="150"/>
        <v>888431110160</v>
      </c>
      <c r="AL175" s="45" t="str">
        <f t="shared" si="151"/>
        <v>11100000451</v>
      </c>
      <c r="AM175" s="190"/>
      <c r="AN175" s="190"/>
      <c r="AO175" s="45" t="s">
        <v>89</v>
      </c>
      <c r="AP175" s="145" t="s">
        <v>89</v>
      </c>
      <c r="AQ175" s="45"/>
      <c r="AR175" s="45"/>
      <c r="AS175" s="191" t="str">
        <f t="shared" si="152"/>
        <v>888431110160</v>
      </c>
      <c r="AT175" s="189" t="str">
        <f t="shared" si="153"/>
        <v>5531110160</v>
      </c>
      <c r="AU175" s="183" t="str">
        <f t="shared" si="154"/>
        <v>9931110160</v>
      </c>
      <c r="AV175" s="183">
        <f t="shared" si="155"/>
        <v>7</v>
      </c>
      <c r="AW175" s="183" t="str">
        <f t="shared" si="156"/>
        <v>7731110160</v>
      </c>
      <c r="AX175" s="147" t="str">
        <f t="shared" si="157"/>
        <v>77431110160</v>
      </c>
      <c r="AY175" s="183">
        <v>0</v>
      </c>
      <c r="AZ175" s="183">
        <v>0</v>
      </c>
      <c r="BA175" s="43" t="str">
        <f t="shared" si="158"/>
        <v>2020-01-01</v>
      </c>
      <c r="BB175" s="43" t="str">
        <f t="shared" si="159"/>
        <v>2020-01-31</v>
      </c>
      <c r="BC175" s="192" t="s">
        <v>90</v>
      </c>
      <c r="BD175" s="44" t="str">
        <f t="shared" si="160"/>
        <v>a31110160</v>
      </c>
      <c r="BE175" s="189"/>
      <c r="BF175" s="189"/>
      <c r="BG175" s="186"/>
      <c r="BH175" s="149"/>
      <c r="BI175" s="149"/>
      <c r="BJ175" s="149"/>
      <c r="BK175" s="149"/>
      <c r="BL175" s="149"/>
      <c r="BM175" s="149"/>
      <c r="BN175" s="149"/>
      <c r="BO175" s="340" t="s">
        <v>171</v>
      </c>
      <c r="BP175" s="328">
        <v>7</v>
      </c>
      <c r="BQ175" s="242">
        <f>SUM(AF175:AF179)</f>
        <v>162500.41666666666</v>
      </c>
      <c r="BR175" s="242">
        <f>BQ175*0.06</f>
        <v>9750.0249999999996</v>
      </c>
      <c r="BS175" s="242">
        <f>BR175</f>
        <v>9750.0249999999996</v>
      </c>
      <c r="BU175" s="357" t="str">
        <f t="shared" ca="1" si="161"/>
        <v>insert into x_t_contract2(TMP_ID,ID,EXTERNAL_ID,CLIENT_ID) values(s_x_t_contract2.NEXTVAL, 1110000045, '1110000045/20',21110000045);insert into x_t_contract_collateral(TMP_ID,ID,CONTRACT2_ID,DT,IS_SIGNED) values(s_x_t_contract_collateral.NEXTVAL, 11100000451, 1110000045, date'2020-01-01', date'2020-01-01');insert into x_mv_contract_signed_attr (TMP_ID,CONTRACT_ID,COLLATERAL_ID,CODE,VALUE_DT) values (s_x_mv_contract_signed_attr.NEXTVAL, 1110000045, 11100000451,'FINISH_DT' ,date'2021-01-01');insert into x_mv_contract_signed_attr_hist(TMP_ID,VALUE_NUM,UPDATE_DT,CONTRACT2_ID,CODE,CL_DT,STAMP,DT) values(s_x_mv_contract_signed_attr_hist.NEXTVAL, 1, date'2020-01-01', 1110000045,'FIRM',date'2020-01-01',888431110160,date'2020-01-01');insert into x_mv_contract_signed_attr_hist(TMP_ID,VALUE_NUM,UPDATE_DT,CONTRACT2_ID,CODE,CL_DT,STAMP,DT) values(s_x_mv_contract_signed_attr_hist.NEXTVAL, 1, date'2020-01-01', 1110000045,'WHOLESALE_AGENT_PREMIUM_AWARDS_SCALE_TYPE',date'2020-01-01',888431110160,date'2020-01-01');insert into x_mv_contract_signed_attr_hist(TMP_ID,VALUE_NUM,UPDATE_DT,CONTRACT2_ID,CODE,CL_DT,STAMP,DT) values(s_x_mv_contract_signed_attr_hist.NEXTVAL, 3, date'2020-01-01', 1110000045,'PAYMENT_TYPE',date'2020-01-01',888431110160,date'2020-01-01');insert into x_t_invoice (TMP_ID,ID,DT, CLIENT_ID,EXTERNAL_ID,CONTRACT_ID,TOTAL_SUM,CURRENCY,DISCOUNT_TYPE,COMMISSION_TYPE,TYPE,LOYAL_CLIENTS,NDS,NDS_PCT,PERSON_ID) values (s_x_t_invoice.NEXTVAL, 31110160, date'2020-01-01',21110000045,'Б-31110160-1',1110000045,60000,'RUR',7,7,'y_invoice',0,1,20, 77431110160);insert into x_t_person (TMP_ID,ID) values (s_x_t_person.NEXTVAL, 77431110160);insert into x_t_act_internal(TMP_ID,ID,DT,CLIENT_ID,INVOICE_ID,HIDDEN,AMOUNT,EXTERNAL_ID,PAYMENT_TERM_DT,IS_LOYAL,TYPE) values (s_x_t_act_internal.NEXTVAL, 4311101601,date'2020-01-01',21110000045, 31110160    ,1,  60000  ,'43111016011',null, 0,'generic');insert into x_t_act_trans(TMP_ID, ACT_ID, CONSUME_ID, AMOUNT, AMOUNT_NDS, AMOUNT_NSP, NETTING, COMMISSION_TYPE) values (s_x_t_act_trans.NEXTVAL, 4311101601,  5531110160, 60000, 10000,  0,null, 7);insert into x_t_consume (TMP_ID, ID, PARENT_ORDER_ID) values (s_x_t_consume.NEXTVAL, 5531110160,  9931110160);insert into x_t_order(TMP_ID, ID, SERVICE_ID, SERVICE_ORDER_ID, CLIENT_ID) values (s_x_t_order.NEXTVAL, 9931110160,  7,  7731110160,  431110160 );insert into x_mv_oebs_receipts_2(TMP_ID, INVOICE_EID, SUM, DT, DOC_DATE, COMISS_DATE, PAYMENT_NUMBER, SOURCE_TYPE) values (s_x_mv_oebs_receipts_2.NEXTVAL, 'Б-31110160-1', 60000, date'2020-01-31',date'2020-01-31', null, '888431110160' ,'PAYCASH');insert into x_yt_ar_direct_domain_stats (ID,IS_GRAY,DOMAIN,IS_BLACKLIST,SERVICE_ID,COST,BILLING_EXPORT_ID,FROM_DT,TILL_DT,SERVICE_ORDER_ID) values(s_x_yt_ar_direct_domain_stats.NEXTVAL, 0, 'a31110160', 0,7,3330000000,7731110160,  date'2020-01-01',to_date('2020-01-31'||' '||'23:59:59','YYYY-MM-DD HH24:MI:SS'),7731110160);</v>
      </c>
    </row>
    <row r="176" spans="1:73" s="195" customFormat="1" x14ac:dyDescent="0.35">
      <c r="A176" s="127">
        <v>45</v>
      </c>
      <c r="B176" s="178"/>
      <c r="C176" s="42" t="str">
        <f t="shared" si="132"/>
        <v>1110000045</v>
      </c>
      <c r="D176" s="42" t="str">
        <f t="shared" si="133"/>
        <v>1110000045/20</v>
      </c>
      <c r="E176" s="43" t="str">
        <f t="shared" si="134"/>
        <v>2020-01-01</v>
      </c>
      <c r="F176" s="43" t="str">
        <f t="shared" si="135"/>
        <v>2021-01-01</v>
      </c>
      <c r="G176" s="44" t="str">
        <f t="shared" si="136"/>
        <v>21110000045</v>
      </c>
      <c r="H176" s="45">
        <f t="shared" si="97"/>
        <v>1</v>
      </c>
      <c r="I176" s="179">
        <v>3</v>
      </c>
      <c r="J176" s="180">
        <f t="shared" si="162"/>
        <v>31110161</v>
      </c>
      <c r="K176" s="42" t="str">
        <f t="shared" si="137"/>
        <v>Б-31110161-1</v>
      </c>
      <c r="L176" s="43" t="str">
        <f t="shared" si="138"/>
        <v>2020-01-01</v>
      </c>
      <c r="M176" s="42" t="s">
        <v>87</v>
      </c>
      <c r="N176" s="181">
        <f t="shared" si="139"/>
        <v>45000</v>
      </c>
      <c r="O176" s="42" t="s">
        <v>88</v>
      </c>
      <c r="P176" s="179">
        <v>1</v>
      </c>
      <c r="Q176" s="42">
        <v>20</v>
      </c>
      <c r="R176" s="182">
        <f>S176</f>
        <v>7</v>
      </c>
      <c r="S176" s="182">
        <v>7</v>
      </c>
      <c r="T176" s="52" t="str">
        <f t="shared" si="141"/>
        <v>4311101611</v>
      </c>
      <c r="U176" s="183" t="str">
        <f t="shared" si="142"/>
        <v>43111016111</v>
      </c>
      <c r="V176" s="42">
        <v>1</v>
      </c>
      <c r="W176" s="43" t="str">
        <f t="shared" ca="1" si="143"/>
        <v>2020-01-08</v>
      </c>
      <c r="X176" s="42"/>
      <c r="Y176" s="185">
        <v>45000</v>
      </c>
      <c r="Z176" s="185">
        <f t="shared" si="144"/>
        <v>7500</v>
      </c>
      <c r="AA176" s="42">
        <v>0</v>
      </c>
      <c r="AB176" s="186" t="s">
        <v>89</v>
      </c>
      <c r="AC176" s="185">
        <f t="shared" si="145"/>
        <v>45000</v>
      </c>
      <c r="AD176" s="45">
        <v>0</v>
      </c>
      <c r="AE176" s="52" t="str">
        <f t="shared" si="163"/>
        <v>431110161</v>
      </c>
      <c r="AF176" s="187">
        <f t="shared" si="164"/>
        <v>37500</v>
      </c>
      <c r="AG176" s="240"/>
      <c r="AH176" s="58">
        <f t="shared" si="147"/>
        <v>37500</v>
      </c>
      <c r="AI176" s="60">
        <f t="shared" si="148"/>
        <v>45000</v>
      </c>
      <c r="AJ176" s="49" t="str">
        <f t="shared" si="149"/>
        <v>2020-01-31</v>
      </c>
      <c r="AK176" s="189" t="str">
        <f t="shared" si="150"/>
        <v>888431110161</v>
      </c>
      <c r="AL176" s="45" t="str">
        <f t="shared" si="151"/>
        <v>11100000451</v>
      </c>
      <c r="AM176" s="190"/>
      <c r="AN176" s="190"/>
      <c r="AO176" s="45" t="s">
        <v>89</v>
      </c>
      <c r="AP176" s="145" t="s">
        <v>89</v>
      </c>
      <c r="AQ176" s="45"/>
      <c r="AR176" s="45"/>
      <c r="AS176" s="191" t="str">
        <f t="shared" si="152"/>
        <v>888431110161</v>
      </c>
      <c r="AT176" s="189" t="str">
        <f t="shared" si="153"/>
        <v>5531110161</v>
      </c>
      <c r="AU176" s="183" t="str">
        <f t="shared" si="154"/>
        <v>9931110161</v>
      </c>
      <c r="AV176" s="183">
        <f t="shared" si="155"/>
        <v>7</v>
      </c>
      <c r="AW176" s="183" t="str">
        <f t="shared" si="156"/>
        <v>7731110161</v>
      </c>
      <c r="AX176" s="147" t="str">
        <f t="shared" si="157"/>
        <v>77431110161</v>
      </c>
      <c r="AY176" s="183">
        <v>0</v>
      </c>
      <c r="AZ176" s="183">
        <v>0</v>
      </c>
      <c r="BA176" s="43" t="str">
        <f t="shared" si="158"/>
        <v>2020-01-01</v>
      </c>
      <c r="BB176" s="43" t="str">
        <f t="shared" si="159"/>
        <v>2020-01-31</v>
      </c>
      <c r="BC176" s="192" t="s">
        <v>90</v>
      </c>
      <c r="BD176" s="44" t="str">
        <f t="shared" si="160"/>
        <v>a31110161</v>
      </c>
      <c r="BE176" s="189"/>
      <c r="BF176" s="189"/>
      <c r="BG176" s="186"/>
      <c r="BH176" s="149"/>
      <c r="BI176" s="149"/>
      <c r="BJ176" s="149"/>
      <c r="BK176" s="149"/>
      <c r="BL176" s="149"/>
      <c r="BM176" s="149"/>
      <c r="BN176" s="149"/>
      <c r="BO176" s="346" t="s">
        <v>173</v>
      </c>
      <c r="BP176" s="328">
        <v>1</v>
      </c>
      <c r="BQ176" s="242">
        <f>AF180</f>
        <v>12500</v>
      </c>
      <c r="BR176" s="249">
        <f>BQ176*0.13</f>
        <v>1625</v>
      </c>
      <c r="BS176" s="249">
        <f>BR176</f>
        <v>1625</v>
      </c>
      <c r="BU176" s="357" t="str">
        <f t="shared" ca="1" si="161"/>
        <v>insert into x_t_invoice (TMP_ID,ID,DT, CLIENT_ID,EXTERNAL_ID,CONTRACT_ID,TOTAL_SUM,CURRENCY,DISCOUNT_TYPE,COMMISSION_TYPE,TYPE,LOYAL_CLIENTS,NDS,NDS_PCT,PERSON_ID) values (s_x_t_invoice.NEXTVAL, 31110161, date'2020-01-01',21110000045,'Б-31110161-1',1110000045,45000,'RUR',7,7,'y_invoice',0,1,20, 77431110161);insert into x_t_person (TMP_ID,ID) values (s_x_t_person.NEXTVAL, 77431110161);insert into x_t_act_internal(TMP_ID,ID,DT,CLIENT_ID,INVOICE_ID,HIDDEN,AMOUNT,EXTERNAL_ID,PAYMENT_TERM_DT,IS_LOYAL,TYPE) values (s_x_t_act_internal.NEXTVAL, 4311101611,date'2020-01-08',21110000045, 31110161    ,1,  45000  ,'43111016111',null, 0,'generic');insert into x_t_act_trans(TMP_ID, ACT_ID, CONSUME_ID, AMOUNT, AMOUNT_NDS, AMOUNT_NSP, NETTING, COMMISSION_TYPE) values (s_x_t_act_trans.NEXTVAL, 4311101611,  5531110161, 45000, 7500,  0,null, 7);insert into x_t_consume (TMP_ID, ID, PARENT_ORDER_ID) values (s_x_t_consume.NEXTVAL, 5531110161,  9931110161);insert into x_t_order(TMP_ID, ID, SERVICE_ID, SERVICE_ORDER_ID, CLIENT_ID) values (s_x_t_order.NEXTVAL, 9931110161,  7,  7731110161,  431110161 );insert into x_mv_oebs_receipts_2(TMP_ID, INVOICE_EID, SUM, DT, DOC_DATE, COMISS_DATE, PAYMENT_NUMBER, SOURCE_TYPE) values (s_x_mv_oebs_receipts_2.NEXTVAL, 'Б-31110161-1', 45000, date'2020-01-31',date'2020-01-31', null, '888431110161' ,'PAYCASH');insert into x_yt_ar_direct_domain_stats (ID,IS_GRAY,DOMAIN,IS_BLACKLIST,SERVICE_ID,COST,BILLING_EXPORT_ID,FROM_DT,TILL_DT,SERVICE_ORDER_ID) values(s_x_yt_ar_direct_domain_stats.NEXTVAL, 0, 'a31110161', 0,7,3330000000,7731110161,  date'2020-01-01',to_date('2020-01-31'||' '||'23:59:59','YYYY-MM-DD HH24:MI:SS'),7731110161);</v>
      </c>
    </row>
    <row r="177" spans="1:73" s="195" customFormat="1" ht="15" thickBot="1" x14ac:dyDescent="0.4">
      <c r="A177" s="127">
        <v>45</v>
      </c>
      <c r="B177" s="178"/>
      <c r="C177" s="42" t="str">
        <f t="shared" si="132"/>
        <v>1110000045</v>
      </c>
      <c r="D177" s="42" t="str">
        <f t="shared" si="133"/>
        <v>1110000045/20</v>
      </c>
      <c r="E177" s="43" t="str">
        <f t="shared" si="134"/>
        <v>2020-01-01</v>
      </c>
      <c r="F177" s="43" t="str">
        <f t="shared" si="135"/>
        <v>2021-01-01</v>
      </c>
      <c r="G177" s="44" t="str">
        <f t="shared" si="136"/>
        <v>21110000045</v>
      </c>
      <c r="H177" s="45">
        <f t="shared" si="97"/>
        <v>1</v>
      </c>
      <c r="I177" s="179">
        <v>3</v>
      </c>
      <c r="J177" s="180">
        <f t="shared" si="162"/>
        <v>31110162</v>
      </c>
      <c r="K177" s="42" t="str">
        <f t="shared" si="137"/>
        <v>Б-31110162-1</v>
      </c>
      <c r="L177" s="43" t="str">
        <f t="shared" si="138"/>
        <v>2020-01-01</v>
      </c>
      <c r="M177" s="42" t="s">
        <v>87</v>
      </c>
      <c r="N177" s="181">
        <f t="shared" si="139"/>
        <v>20000</v>
      </c>
      <c r="O177" s="42" t="s">
        <v>88</v>
      </c>
      <c r="P177" s="179">
        <v>1</v>
      </c>
      <c r="Q177" s="42">
        <v>20</v>
      </c>
      <c r="R177" s="182">
        <f>S177</f>
        <v>7</v>
      </c>
      <c r="S177" s="182">
        <v>7</v>
      </c>
      <c r="T177" s="52" t="str">
        <f t="shared" si="141"/>
        <v>4311101621</v>
      </c>
      <c r="U177" s="183" t="str">
        <f t="shared" si="142"/>
        <v>43111016211</v>
      </c>
      <c r="V177" s="42">
        <v>1</v>
      </c>
      <c r="W177" s="43" t="str">
        <f t="shared" ca="1" si="143"/>
        <v>2020-01-09</v>
      </c>
      <c r="X177" s="42"/>
      <c r="Y177" s="185">
        <v>20000</v>
      </c>
      <c r="Z177" s="185">
        <f t="shared" si="144"/>
        <v>3333.3333333333321</v>
      </c>
      <c r="AA177" s="42">
        <v>0</v>
      </c>
      <c r="AB177" s="186" t="s">
        <v>89</v>
      </c>
      <c r="AC177" s="185">
        <f t="shared" si="145"/>
        <v>20000</v>
      </c>
      <c r="AD177" s="45">
        <v>0</v>
      </c>
      <c r="AE177" s="52" t="str">
        <f t="shared" si="163"/>
        <v>431110162</v>
      </c>
      <c r="AF177" s="187">
        <f t="shared" si="164"/>
        <v>16666.666666666668</v>
      </c>
      <c r="AG177" s="240"/>
      <c r="AH177" s="58">
        <f t="shared" si="147"/>
        <v>16666.666666666668</v>
      </c>
      <c r="AI177" s="60">
        <f t="shared" si="148"/>
        <v>20000</v>
      </c>
      <c r="AJ177" s="49" t="str">
        <f t="shared" si="149"/>
        <v>2020-01-31</v>
      </c>
      <c r="AK177" s="189" t="str">
        <f t="shared" si="150"/>
        <v>888431110162</v>
      </c>
      <c r="AL177" s="45" t="str">
        <f t="shared" si="151"/>
        <v>11100000451</v>
      </c>
      <c r="AM177" s="190"/>
      <c r="AN177" s="190"/>
      <c r="AO177" s="45" t="s">
        <v>89</v>
      </c>
      <c r="AP177" s="145" t="s">
        <v>89</v>
      </c>
      <c r="AQ177" s="45"/>
      <c r="AR177" s="45"/>
      <c r="AS177" s="191" t="str">
        <f t="shared" si="152"/>
        <v>888431110162</v>
      </c>
      <c r="AT177" s="189" t="str">
        <f t="shared" si="153"/>
        <v>5531110162</v>
      </c>
      <c r="AU177" s="183" t="str">
        <f t="shared" si="154"/>
        <v>9931110162</v>
      </c>
      <c r="AV177" s="183">
        <f t="shared" si="155"/>
        <v>7</v>
      </c>
      <c r="AW177" s="183" t="str">
        <f t="shared" si="156"/>
        <v>7731110162</v>
      </c>
      <c r="AX177" s="147" t="str">
        <f t="shared" si="157"/>
        <v>77431110162</v>
      </c>
      <c r="AY177" s="183">
        <v>0</v>
      </c>
      <c r="AZ177" s="183">
        <v>0</v>
      </c>
      <c r="BA177" s="43" t="str">
        <f t="shared" si="158"/>
        <v>2020-01-01</v>
      </c>
      <c r="BB177" s="43" t="str">
        <f t="shared" si="159"/>
        <v>2020-01-31</v>
      </c>
      <c r="BC177" s="192" t="s">
        <v>90</v>
      </c>
      <c r="BD177" s="44" t="str">
        <f t="shared" si="160"/>
        <v>a31110162</v>
      </c>
      <c r="BE177" s="189"/>
      <c r="BF177" s="189"/>
      <c r="BG177" s="186"/>
      <c r="BH177" s="174"/>
      <c r="BI177" s="174"/>
      <c r="BJ177" s="174"/>
      <c r="BK177" s="174"/>
      <c r="BL177" s="149"/>
      <c r="BM177" s="149"/>
      <c r="BN177" s="149"/>
      <c r="BO177" s="342"/>
      <c r="BP177" s="328">
        <v>37</v>
      </c>
      <c r="BQ177" s="242">
        <f>AF181</f>
        <v>25000</v>
      </c>
      <c r="BR177" s="249">
        <f>BQ177*0.11</f>
        <v>2750</v>
      </c>
      <c r="BS177" s="249">
        <f>BR177</f>
        <v>2750</v>
      </c>
      <c r="BU177" s="357" t="str">
        <f t="shared" ca="1" si="161"/>
        <v>insert into x_t_invoice (TMP_ID,ID,DT, CLIENT_ID,EXTERNAL_ID,CONTRACT_ID,TOTAL_SUM,CURRENCY,DISCOUNT_TYPE,COMMISSION_TYPE,TYPE,LOYAL_CLIENTS,NDS,NDS_PCT,PERSON_ID) values (s_x_t_invoice.NEXTVAL, 31110162, date'2020-01-01',21110000045,'Б-31110162-1',1110000045,20000,'RUR',7,7,'y_invoice',0,1,20, 77431110162);insert into x_t_person (TMP_ID,ID) values (s_x_t_person.NEXTVAL, 77431110162);insert into x_t_act_internal(TMP_ID,ID,DT,CLIENT_ID,INVOICE_ID,HIDDEN,AMOUNT,EXTERNAL_ID,PAYMENT_TERM_DT,IS_LOYAL,TYPE) values (s_x_t_act_internal.NEXTVAL, 4311101621,date'2020-01-09',21110000045, 31110162    ,1,  20000  ,'43111016211',null, 0,'generic');insert into x_t_act_trans(TMP_ID, ACT_ID, CONSUME_ID, AMOUNT, AMOUNT_NDS, AMOUNT_NSP, NETTING, COMMISSION_TYPE) values (s_x_t_act_trans.NEXTVAL, 4311101621,  5531110162, 20000, 3333.33333333333,  0,null, 7);insert into x_t_consume (TMP_ID, ID, PARENT_ORDER_ID) values (s_x_t_consume.NEXTVAL, 5531110162,  9931110162);insert into x_t_order(TMP_ID, ID, SERVICE_ID, SERVICE_ORDER_ID, CLIENT_ID) values (s_x_t_order.NEXTVAL, 9931110162,  7,  7731110162,  431110162 );insert into x_mv_oebs_receipts_2(TMP_ID, INVOICE_EID, SUM, DT, DOC_DATE, COMISS_DATE, PAYMENT_NUMBER, SOURCE_TYPE) values (s_x_mv_oebs_receipts_2.NEXTVAL, 'Б-31110162-1', 20000, date'2020-01-31',date'2020-01-31', null, '888431110162' ,'PAYCASH');insert into x_yt_ar_direct_domain_stats (ID,IS_GRAY,DOMAIN,IS_BLACKLIST,SERVICE_ID,COST,BILLING_EXPORT_ID,FROM_DT,TILL_DT,SERVICE_ORDER_ID) values(s_x_yt_ar_direct_domain_stats.NEXTVAL, 0, 'a31110162', 0,7,3330000000,7731110162,  date'2020-01-01',to_date('2020-01-31'||' '||'23:59:59','YYYY-MM-DD HH24:MI:SS'),7731110162);</v>
      </c>
    </row>
    <row r="178" spans="1:73" s="195" customFormat="1" x14ac:dyDescent="0.35">
      <c r="A178" s="127">
        <v>45</v>
      </c>
      <c r="B178" s="178"/>
      <c r="C178" s="42" t="str">
        <f t="shared" si="132"/>
        <v>1110000045</v>
      </c>
      <c r="D178" s="42" t="str">
        <f t="shared" si="133"/>
        <v>1110000045/20</v>
      </c>
      <c r="E178" s="43" t="str">
        <f t="shared" si="134"/>
        <v>2020-01-01</v>
      </c>
      <c r="F178" s="43" t="str">
        <f t="shared" si="135"/>
        <v>2021-01-01</v>
      </c>
      <c r="G178" s="44" t="str">
        <f t="shared" si="136"/>
        <v>21110000045</v>
      </c>
      <c r="H178" s="45">
        <f t="shared" si="97"/>
        <v>1</v>
      </c>
      <c r="I178" s="179">
        <v>3</v>
      </c>
      <c r="J178" s="180">
        <f t="shared" si="162"/>
        <v>31110163</v>
      </c>
      <c r="K178" s="42" t="str">
        <f t="shared" si="137"/>
        <v>Б-31110163-1</v>
      </c>
      <c r="L178" s="43" t="str">
        <f t="shared" si="138"/>
        <v>2020-01-01</v>
      </c>
      <c r="M178" s="42" t="s">
        <v>87</v>
      </c>
      <c r="N178" s="181">
        <f t="shared" si="139"/>
        <v>68800</v>
      </c>
      <c r="O178" s="42" t="s">
        <v>88</v>
      </c>
      <c r="P178" s="179">
        <v>1</v>
      </c>
      <c r="Q178" s="42">
        <v>20</v>
      </c>
      <c r="R178" s="182">
        <f>S178</f>
        <v>7</v>
      </c>
      <c r="S178" s="182">
        <v>7</v>
      </c>
      <c r="T178" s="52" t="str">
        <f t="shared" si="141"/>
        <v>4311101631</v>
      </c>
      <c r="U178" s="183" t="str">
        <f t="shared" si="142"/>
        <v>43111016311</v>
      </c>
      <c r="V178" s="42">
        <v>1</v>
      </c>
      <c r="W178" s="43" t="str">
        <f t="shared" ca="1" si="143"/>
        <v>2020-01-04</v>
      </c>
      <c r="X178" s="42"/>
      <c r="Y178" s="185">
        <v>68800</v>
      </c>
      <c r="Z178" s="185">
        <f t="shared" si="144"/>
        <v>11466.666666666664</v>
      </c>
      <c r="AA178" s="42">
        <v>0</v>
      </c>
      <c r="AB178" s="186" t="s">
        <v>89</v>
      </c>
      <c r="AC178" s="185">
        <f t="shared" si="145"/>
        <v>68800</v>
      </c>
      <c r="AD178" s="45">
        <v>0</v>
      </c>
      <c r="AE178" s="52" t="str">
        <f t="shared" si="163"/>
        <v>431110163</v>
      </c>
      <c r="AF178" s="187">
        <f t="shared" si="164"/>
        <v>57333.333333333336</v>
      </c>
      <c r="AG178" s="240"/>
      <c r="AH178" s="58">
        <f t="shared" si="147"/>
        <v>57333.333333333336</v>
      </c>
      <c r="AI178" s="60">
        <f t="shared" si="148"/>
        <v>68800</v>
      </c>
      <c r="AJ178" s="49" t="str">
        <f t="shared" si="149"/>
        <v>2020-01-31</v>
      </c>
      <c r="AK178" s="189" t="str">
        <f t="shared" si="150"/>
        <v>888431110163</v>
      </c>
      <c r="AL178" s="45" t="str">
        <f t="shared" si="151"/>
        <v>11100000451</v>
      </c>
      <c r="AM178" s="190"/>
      <c r="AN178" s="190"/>
      <c r="AO178" s="45" t="s">
        <v>89</v>
      </c>
      <c r="AP178" s="145" t="s">
        <v>89</v>
      </c>
      <c r="AQ178" s="45"/>
      <c r="AR178" s="45"/>
      <c r="AS178" s="191" t="str">
        <f t="shared" si="152"/>
        <v>888431110163</v>
      </c>
      <c r="AT178" s="189" t="str">
        <f t="shared" si="153"/>
        <v>5531110163</v>
      </c>
      <c r="AU178" s="183" t="str">
        <f t="shared" si="154"/>
        <v>9931110163</v>
      </c>
      <c r="AV178" s="183">
        <f t="shared" si="155"/>
        <v>7</v>
      </c>
      <c r="AW178" s="183" t="str">
        <f t="shared" si="156"/>
        <v>7731110163</v>
      </c>
      <c r="AX178" s="147" t="str">
        <f t="shared" si="157"/>
        <v>77431110163</v>
      </c>
      <c r="AY178" s="183">
        <v>0</v>
      </c>
      <c r="AZ178" s="183">
        <v>0</v>
      </c>
      <c r="BA178" s="43" t="str">
        <f t="shared" si="158"/>
        <v>2020-01-01</v>
      </c>
      <c r="BB178" s="43" t="str">
        <f t="shared" si="159"/>
        <v>2020-01-31</v>
      </c>
      <c r="BC178" s="192" t="s">
        <v>90</v>
      </c>
      <c r="BD178" s="44" t="str">
        <f t="shared" si="160"/>
        <v>a31110163</v>
      </c>
      <c r="BE178" s="189"/>
      <c r="BF178" s="189"/>
      <c r="BG178" s="186"/>
      <c r="BH178" s="246"/>
      <c r="BI178" s="246"/>
      <c r="BJ178" s="246"/>
      <c r="BK178" s="246"/>
      <c r="BL178" s="149"/>
      <c r="BM178" s="149"/>
      <c r="BN178" s="149"/>
      <c r="BO178" s="345">
        <f>SUM(AF175:AF181)</f>
        <v>200000.41666666666</v>
      </c>
      <c r="BP178" s="328"/>
      <c r="BQ178" s="181"/>
      <c r="BR178" s="196"/>
      <c r="BS178" s="196"/>
      <c r="BU178" s="357" t="str">
        <f t="shared" ca="1" si="161"/>
        <v>insert into x_t_invoice (TMP_ID,ID,DT, CLIENT_ID,EXTERNAL_ID,CONTRACT_ID,TOTAL_SUM,CURRENCY,DISCOUNT_TYPE,COMMISSION_TYPE,TYPE,LOYAL_CLIENTS,NDS,NDS_PCT,PERSON_ID) values (s_x_t_invoice.NEXTVAL, 31110163, date'2020-01-01',21110000045,'Б-31110163-1',1110000045,68800,'RUR',7,7,'y_invoice',0,1,20, 77431110163);insert into x_t_person (TMP_ID,ID) values (s_x_t_person.NEXTVAL, 77431110163);insert into x_t_act_internal(TMP_ID,ID,DT,CLIENT_ID,INVOICE_ID,HIDDEN,AMOUNT,EXTERNAL_ID,PAYMENT_TERM_DT,IS_LOYAL,TYPE) values (s_x_t_act_internal.NEXTVAL, 4311101631,date'2020-01-04',21110000045, 31110163    ,1,  68800  ,'43111016311',null, 0,'generic');insert into x_t_act_trans(TMP_ID, ACT_ID, CONSUME_ID, AMOUNT, AMOUNT_NDS, AMOUNT_NSP, NETTING, COMMISSION_TYPE) values (s_x_t_act_trans.NEXTVAL, 4311101631,  5531110163, 68800, 11466.6666666667,  0,null, 7);insert into x_t_consume (TMP_ID, ID, PARENT_ORDER_ID) values (s_x_t_consume.NEXTVAL, 5531110163,  9931110163);insert into x_t_order(TMP_ID, ID, SERVICE_ID, SERVICE_ORDER_ID, CLIENT_ID) values (s_x_t_order.NEXTVAL, 9931110163,  7,  7731110163,  431110163 );insert into x_mv_oebs_receipts_2(TMP_ID, INVOICE_EID, SUM, DT, DOC_DATE, COMISS_DATE, PAYMENT_NUMBER, SOURCE_TYPE) values (s_x_mv_oebs_receipts_2.NEXTVAL, 'Б-31110163-1', 68800, date'2020-01-31',date'2020-01-31', null, '888431110163' ,'PAYCASH');insert into x_yt_ar_direct_domain_stats (ID,IS_GRAY,DOMAIN,IS_BLACKLIST,SERVICE_ID,COST,BILLING_EXPORT_ID,FROM_DT,TILL_DT,SERVICE_ORDER_ID) values(s_x_yt_ar_direct_domain_stats.NEXTVAL, 0, 'a31110163', 0,7,3330000000,7731110163,  date'2020-01-01',to_date('2020-01-31'||' '||'23:59:59','YYYY-MM-DD HH24:MI:SS'),7731110163);</v>
      </c>
    </row>
    <row r="179" spans="1:73" s="195" customFormat="1" x14ac:dyDescent="0.35">
      <c r="A179" s="127">
        <v>45</v>
      </c>
      <c r="B179" s="178"/>
      <c r="C179" s="42" t="str">
        <f t="shared" si="132"/>
        <v>1110000045</v>
      </c>
      <c r="D179" s="42" t="str">
        <f t="shared" si="133"/>
        <v>1110000045/20</v>
      </c>
      <c r="E179" s="43" t="str">
        <f t="shared" si="134"/>
        <v>2020-01-01</v>
      </c>
      <c r="F179" s="43" t="str">
        <f t="shared" si="135"/>
        <v>2021-01-01</v>
      </c>
      <c r="G179" s="44" t="str">
        <f t="shared" si="136"/>
        <v>21110000045</v>
      </c>
      <c r="H179" s="45">
        <f t="shared" si="97"/>
        <v>1</v>
      </c>
      <c r="I179" s="179">
        <v>3</v>
      </c>
      <c r="J179" s="180">
        <f t="shared" si="162"/>
        <v>31110164</v>
      </c>
      <c r="K179" s="42" t="str">
        <f t="shared" si="137"/>
        <v>Б-31110164-1</v>
      </c>
      <c r="L179" s="43" t="str">
        <f t="shared" si="138"/>
        <v>2020-01-01</v>
      </c>
      <c r="M179" s="42" t="s">
        <v>87</v>
      </c>
      <c r="N179" s="181">
        <f t="shared" si="139"/>
        <v>1200.5</v>
      </c>
      <c r="O179" s="42" t="s">
        <v>88</v>
      </c>
      <c r="P179" s="179">
        <v>1</v>
      </c>
      <c r="Q179" s="42">
        <v>20</v>
      </c>
      <c r="R179" s="182">
        <f>S179</f>
        <v>7</v>
      </c>
      <c r="S179" s="182">
        <v>7</v>
      </c>
      <c r="T179" s="52" t="str">
        <f t="shared" si="141"/>
        <v>4311101641</v>
      </c>
      <c r="U179" s="183" t="str">
        <f t="shared" si="142"/>
        <v>43111016411</v>
      </c>
      <c r="V179" s="42">
        <v>1</v>
      </c>
      <c r="W179" s="43" t="str">
        <f t="shared" ca="1" si="143"/>
        <v>2020-01-06</v>
      </c>
      <c r="X179" s="42"/>
      <c r="Y179" s="250">
        <v>1200.5</v>
      </c>
      <c r="Z179" s="185">
        <f t="shared" si="144"/>
        <v>200.08333333333326</v>
      </c>
      <c r="AA179" s="42">
        <v>0</v>
      </c>
      <c r="AB179" s="186" t="s">
        <v>89</v>
      </c>
      <c r="AC179" s="185">
        <f t="shared" si="145"/>
        <v>1200.5</v>
      </c>
      <c r="AD179" s="45">
        <v>0</v>
      </c>
      <c r="AE179" s="52" t="str">
        <f t="shared" si="163"/>
        <v>431110164</v>
      </c>
      <c r="AF179" s="187">
        <f t="shared" si="164"/>
        <v>1000.4166666666667</v>
      </c>
      <c r="AG179" s="188"/>
      <c r="AH179" s="58">
        <f t="shared" si="147"/>
        <v>1000.4166666666667</v>
      </c>
      <c r="AI179" s="60">
        <f t="shared" si="148"/>
        <v>1200.5</v>
      </c>
      <c r="AJ179" s="49" t="str">
        <f t="shared" si="149"/>
        <v>2020-01-31</v>
      </c>
      <c r="AK179" s="189" t="str">
        <f t="shared" si="150"/>
        <v>888431110164</v>
      </c>
      <c r="AL179" s="45" t="str">
        <f t="shared" si="151"/>
        <v>11100000451</v>
      </c>
      <c r="AM179" s="190"/>
      <c r="AN179" s="190"/>
      <c r="AO179" s="45" t="s">
        <v>89</v>
      </c>
      <c r="AP179" s="145" t="s">
        <v>89</v>
      </c>
      <c r="AQ179" s="45"/>
      <c r="AR179" s="45"/>
      <c r="AS179" s="191" t="str">
        <f t="shared" si="152"/>
        <v>888431110164</v>
      </c>
      <c r="AT179" s="189" t="str">
        <f t="shared" si="153"/>
        <v>5531110164</v>
      </c>
      <c r="AU179" s="183" t="str">
        <f t="shared" si="154"/>
        <v>9931110164</v>
      </c>
      <c r="AV179" s="183">
        <f t="shared" si="155"/>
        <v>7</v>
      </c>
      <c r="AW179" s="183" t="str">
        <f t="shared" si="156"/>
        <v>7731110164</v>
      </c>
      <c r="AX179" s="147" t="str">
        <f t="shared" si="157"/>
        <v>77431110164</v>
      </c>
      <c r="AY179" s="183">
        <v>0</v>
      </c>
      <c r="AZ179" s="183">
        <v>0</v>
      </c>
      <c r="BA179" s="43" t="str">
        <f t="shared" si="158"/>
        <v>2020-01-01</v>
      </c>
      <c r="BB179" s="43" t="str">
        <f t="shared" si="159"/>
        <v>2020-01-31</v>
      </c>
      <c r="BC179" s="192" t="s">
        <v>90</v>
      </c>
      <c r="BD179" s="44" t="str">
        <f t="shared" si="160"/>
        <v>a31110164</v>
      </c>
      <c r="BE179" s="189"/>
      <c r="BF179" s="189"/>
      <c r="BG179" s="186"/>
      <c r="BH179" s="149"/>
      <c r="BI179" s="149"/>
      <c r="BJ179" s="149"/>
      <c r="BK179" s="149"/>
      <c r="BL179" s="149"/>
      <c r="BM179" s="149"/>
      <c r="BN179" s="149"/>
      <c r="BO179" s="340"/>
      <c r="BP179" s="328"/>
      <c r="BQ179" s="181"/>
      <c r="BR179" s="196"/>
      <c r="BS179" s="196"/>
      <c r="BU179" s="357" t="str">
        <f t="shared" ca="1" si="161"/>
        <v>insert into x_t_invoice (TMP_ID,ID,DT, CLIENT_ID,EXTERNAL_ID,CONTRACT_ID,TOTAL_SUM,CURRENCY,DISCOUNT_TYPE,COMMISSION_TYPE,TYPE,LOYAL_CLIENTS,NDS,NDS_PCT,PERSON_ID) values (s_x_t_invoice.NEXTVAL, 31110164, date'2020-01-01',21110000045,'Б-31110164-1',1110000045,1200.5,'RUR',7,7,'y_invoice',0,1,20, 77431110164);insert into x_t_person (TMP_ID,ID) values (s_x_t_person.NEXTVAL, 77431110164);insert into x_t_act_internal(TMP_ID,ID,DT,CLIENT_ID,INVOICE_ID,HIDDEN,AMOUNT,EXTERNAL_ID,PAYMENT_TERM_DT,IS_LOYAL,TYPE) values (s_x_t_act_internal.NEXTVAL, 4311101641,date'2020-01-06',21110000045, 31110164    ,1,  1200.5  ,'43111016411',null, 0,'generic');insert into x_t_act_trans(TMP_ID, ACT_ID, CONSUME_ID, AMOUNT, AMOUNT_NDS, AMOUNT_NSP, NETTING, COMMISSION_TYPE) values (s_x_t_act_trans.NEXTVAL, 4311101641,  5531110164, 1200.5, 200.083333333333,  0,null, 7);insert into x_t_consume (TMP_ID, ID, PARENT_ORDER_ID) values (s_x_t_consume.NEXTVAL, 5531110164,  9931110164);insert into x_t_order(TMP_ID, ID, SERVICE_ID, SERVICE_ORDER_ID, CLIENT_ID) values (s_x_t_order.NEXTVAL, 9931110164,  7,  7731110164,  431110164 );insert into x_mv_oebs_receipts_2(TMP_ID, INVOICE_EID, SUM, DT, DOC_DATE, COMISS_DATE, PAYMENT_NUMBER, SOURCE_TYPE) values (s_x_mv_oebs_receipts_2.NEXTVAL, 'Б-31110164-1', 1200.5, date'2020-01-31',date'2020-01-31', null, '888431110164' ,'PAYCASH');insert into x_yt_ar_direct_domain_stats (ID,IS_GRAY,DOMAIN,IS_BLACKLIST,SERVICE_ID,COST,BILLING_EXPORT_ID,FROM_DT,TILL_DT,SERVICE_ORDER_ID) values(s_x_yt_ar_direct_domain_stats.NEXTVAL, 0, 'a31110164', 0,7,3330000000,7731110164,  date'2020-01-01',to_date('2020-01-31'||' '||'23:59:59','YYYY-MM-DD HH24:MI:SS'),7731110164);</v>
      </c>
    </row>
    <row r="180" spans="1:73" s="195" customFormat="1" x14ac:dyDescent="0.35">
      <c r="A180" s="127">
        <v>45</v>
      </c>
      <c r="B180" s="178"/>
      <c r="C180" s="42" t="str">
        <f t="shared" si="132"/>
        <v>1110000045</v>
      </c>
      <c r="D180" s="42" t="str">
        <f t="shared" si="133"/>
        <v>1110000045/20</v>
      </c>
      <c r="E180" s="43" t="str">
        <f t="shared" si="134"/>
        <v>2020-01-01</v>
      </c>
      <c r="F180" s="43" t="str">
        <f t="shared" si="135"/>
        <v>2021-01-01</v>
      </c>
      <c r="G180" s="44" t="str">
        <f t="shared" si="136"/>
        <v>21110000045</v>
      </c>
      <c r="H180" s="45">
        <f t="shared" si="97"/>
        <v>1</v>
      </c>
      <c r="I180" s="179">
        <v>3</v>
      </c>
      <c r="J180" s="180">
        <f t="shared" si="162"/>
        <v>31110165</v>
      </c>
      <c r="K180" s="42" t="str">
        <f t="shared" si="137"/>
        <v>Б-31110165-1</v>
      </c>
      <c r="L180" s="43" t="str">
        <f t="shared" si="138"/>
        <v>2020-01-01</v>
      </c>
      <c r="M180" s="42" t="s">
        <v>87</v>
      </c>
      <c r="N180" s="181">
        <f t="shared" si="139"/>
        <v>15000</v>
      </c>
      <c r="O180" s="42" t="s">
        <v>88</v>
      </c>
      <c r="P180" s="179">
        <v>1</v>
      </c>
      <c r="Q180" s="42">
        <v>20</v>
      </c>
      <c r="R180" s="198">
        <v>1</v>
      </c>
      <c r="S180" s="198">
        <v>1</v>
      </c>
      <c r="T180" s="52" t="str">
        <f t="shared" si="141"/>
        <v>4311101651</v>
      </c>
      <c r="U180" s="183" t="str">
        <f t="shared" si="142"/>
        <v>43111016511</v>
      </c>
      <c r="V180" s="42">
        <v>1</v>
      </c>
      <c r="W180" s="43" t="str">
        <f t="shared" ca="1" si="143"/>
        <v>2020-01-09</v>
      </c>
      <c r="X180" s="42"/>
      <c r="Y180" s="185">
        <v>15000</v>
      </c>
      <c r="Z180" s="185">
        <f t="shared" si="144"/>
        <v>2500</v>
      </c>
      <c r="AA180" s="42">
        <v>0</v>
      </c>
      <c r="AB180" s="186" t="s">
        <v>89</v>
      </c>
      <c r="AC180" s="185">
        <f t="shared" si="145"/>
        <v>15000</v>
      </c>
      <c r="AD180" s="45">
        <v>0</v>
      </c>
      <c r="AE180" s="52" t="str">
        <f t="shared" si="163"/>
        <v>431110165</v>
      </c>
      <c r="AF180" s="187">
        <f t="shared" si="164"/>
        <v>12500</v>
      </c>
      <c r="AG180" s="252">
        <f>SUM(AF175:AF181)</f>
        <v>200000.41666666666</v>
      </c>
      <c r="AH180" s="58">
        <f t="shared" si="147"/>
        <v>12500</v>
      </c>
      <c r="AI180" s="60">
        <f>Y180</f>
        <v>15000</v>
      </c>
      <c r="AJ180" s="49" t="str">
        <f t="shared" si="149"/>
        <v>2020-01-31</v>
      </c>
      <c r="AK180" s="189" t="str">
        <f t="shared" si="150"/>
        <v>888431110165</v>
      </c>
      <c r="AL180" s="45" t="str">
        <f t="shared" si="151"/>
        <v>11100000451</v>
      </c>
      <c r="AM180" s="190"/>
      <c r="AN180" s="190"/>
      <c r="AO180" s="45" t="s">
        <v>89</v>
      </c>
      <c r="AP180" s="145" t="s">
        <v>89</v>
      </c>
      <c r="AQ180" s="45"/>
      <c r="AR180" s="45"/>
      <c r="AS180" s="191" t="str">
        <f t="shared" si="152"/>
        <v>888431110165</v>
      </c>
      <c r="AT180" s="189" t="str">
        <f t="shared" si="153"/>
        <v>5531110165</v>
      </c>
      <c r="AU180" s="183" t="str">
        <f t="shared" si="154"/>
        <v>9931110165</v>
      </c>
      <c r="AV180" s="183">
        <f t="shared" si="155"/>
        <v>1</v>
      </c>
      <c r="AW180" s="183" t="str">
        <f t="shared" si="156"/>
        <v>7731110165</v>
      </c>
      <c r="AX180" s="147" t="str">
        <f t="shared" si="157"/>
        <v>77431110165</v>
      </c>
      <c r="AY180" s="183">
        <v>0</v>
      </c>
      <c r="AZ180" s="183">
        <v>0</v>
      </c>
      <c r="BA180" s="43" t="str">
        <f t="shared" si="158"/>
        <v>2020-01-01</v>
      </c>
      <c r="BB180" s="43" t="str">
        <f t="shared" si="159"/>
        <v>2020-01-31</v>
      </c>
      <c r="BC180" s="192" t="s">
        <v>90</v>
      </c>
      <c r="BD180" s="44" t="str">
        <f t="shared" si="160"/>
        <v>a31110165</v>
      </c>
      <c r="BE180" s="189"/>
      <c r="BF180" s="189"/>
      <c r="BG180" s="186"/>
      <c r="BH180" s="149"/>
      <c r="BI180" s="149"/>
      <c r="BJ180" s="149"/>
      <c r="BK180" s="149"/>
      <c r="BL180" s="149"/>
      <c r="BM180" s="149"/>
      <c r="BN180" s="149"/>
      <c r="BO180" s="342"/>
      <c r="BP180" s="328"/>
      <c r="BQ180" s="242"/>
      <c r="BR180" s="242"/>
      <c r="BS180" s="242"/>
      <c r="BU180" s="357" t="str">
        <f t="shared" ca="1" si="161"/>
        <v>insert into x_t_invoice (TMP_ID,ID,DT, CLIENT_ID,EXTERNAL_ID,CONTRACT_ID,TOTAL_SUM,CURRENCY,DISCOUNT_TYPE,COMMISSION_TYPE,TYPE,LOYAL_CLIENTS,NDS,NDS_PCT,PERSON_ID) values (s_x_t_invoice.NEXTVAL, 31110165, date'2020-01-01',21110000045,'Б-31110165-1',1110000045,15000,'RUR',1,1,'y_invoice',0,1,20, 77431110165);insert into x_t_person (TMP_ID,ID) values (s_x_t_person.NEXTVAL, 77431110165);insert into x_t_act_internal(TMP_ID,ID,DT,CLIENT_ID,INVOICE_ID,HIDDEN,AMOUNT,EXTERNAL_ID,PAYMENT_TERM_DT,IS_LOYAL,TYPE) values (s_x_t_act_internal.NEXTVAL, 4311101651,date'2020-01-09',21110000045, 31110165    ,1,  15000  ,'43111016511',null, 0,'generic');insert into x_t_act_trans(TMP_ID, ACT_ID, CONSUME_ID, AMOUNT, AMOUNT_NDS, AMOUNT_NSP, NETTING, COMMISSION_TYPE) values (s_x_t_act_trans.NEXTVAL, 4311101651,  5531110165, 15000, 2500,  0,null, 1);insert into x_t_consume (TMP_ID, ID, PARENT_ORDER_ID) values (s_x_t_consume.NEXTVAL, 5531110165,  9931110165);insert into x_t_order(TMP_ID, ID, SERVICE_ID, SERVICE_ORDER_ID, CLIENT_ID) values (s_x_t_order.NEXTVAL, 9931110165,  1,  7731110165,  431110165 );insert into x_mv_oebs_receipts_2(TMP_ID, INVOICE_EID, SUM, DT, DOC_DATE, COMISS_DATE, PAYMENT_NUMBER, SOURCE_TYPE) values (s_x_mv_oebs_receipts_2.NEXTVAL, 'Б-31110165-1', 15000, date'2020-01-31',date'2020-01-31', null, '888431110165' ,'PAYCASH');insert into x_yt_ar_direct_domain_stats (ID,IS_GRAY,DOMAIN,IS_BLACKLIST,SERVICE_ID,COST,BILLING_EXPORT_ID,FROM_DT,TILL_DT,SERVICE_ORDER_ID) values(s_x_yt_ar_direct_domain_stats.NEXTVAL, 0, 'a31110165', 0,1,3330000000,7731110165,  date'2020-01-01',to_date('2020-01-31'||' '||'23:59:59','YYYY-MM-DD HH24:MI:SS'),7731110165);</v>
      </c>
    </row>
    <row r="181" spans="1:73" s="215" customFormat="1" ht="15" thickBot="1" x14ac:dyDescent="0.4">
      <c r="A181" s="152">
        <v>45</v>
      </c>
      <c r="B181" s="199"/>
      <c r="C181" s="76" t="str">
        <f t="shared" si="132"/>
        <v>1110000045</v>
      </c>
      <c r="D181" s="76" t="str">
        <f t="shared" si="133"/>
        <v>1110000045/20</v>
      </c>
      <c r="E181" s="77" t="str">
        <f t="shared" si="134"/>
        <v>2020-01-01</v>
      </c>
      <c r="F181" s="77" t="str">
        <f t="shared" si="135"/>
        <v>2021-01-01</v>
      </c>
      <c r="G181" s="78" t="str">
        <f t="shared" si="136"/>
        <v>21110000045</v>
      </c>
      <c r="H181" s="79">
        <f t="shared" si="97"/>
        <v>1</v>
      </c>
      <c r="I181" s="200">
        <v>3</v>
      </c>
      <c r="J181" s="201">
        <f t="shared" si="162"/>
        <v>31110166</v>
      </c>
      <c r="K181" s="76" t="str">
        <f t="shared" si="137"/>
        <v>Б-31110166-1</v>
      </c>
      <c r="L181" s="77" t="str">
        <f t="shared" si="138"/>
        <v>2020-01-01</v>
      </c>
      <c r="M181" s="76" t="s">
        <v>87</v>
      </c>
      <c r="N181" s="202">
        <f t="shared" si="139"/>
        <v>30000</v>
      </c>
      <c r="O181" s="76" t="s">
        <v>88</v>
      </c>
      <c r="P181" s="200">
        <v>1</v>
      </c>
      <c r="Q181" s="76">
        <v>20</v>
      </c>
      <c r="R181" s="201">
        <v>37</v>
      </c>
      <c r="S181" s="201">
        <v>37</v>
      </c>
      <c r="T181" s="81" t="str">
        <f t="shared" si="141"/>
        <v>4311101661</v>
      </c>
      <c r="U181" s="203" t="str">
        <f t="shared" si="142"/>
        <v>43111016611</v>
      </c>
      <c r="V181" s="76">
        <v>1</v>
      </c>
      <c r="W181" s="77" t="str">
        <f t="shared" ca="1" si="143"/>
        <v>2020-01-07</v>
      </c>
      <c r="X181" s="76"/>
      <c r="Y181" s="205">
        <v>30000</v>
      </c>
      <c r="Z181" s="205">
        <f t="shared" si="144"/>
        <v>5000</v>
      </c>
      <c r="AA181" s="76">
        <v>0</v>
      </c>
      <c r="AB181" s="206" t="s">
        <v>89</v>
      </c>
      <c r="AC181" s="205">
        <f t="shared" si="145"/>
        <v>30000</v>
      </c>
      <c r="AD181" s="79">
        <v>0</v>
      </c>
      <c r="AE181" s="81" t="str">
        <f t="shared" si="163"/>
        <v>431110166</v>
      </c>
      <c r="AF181" s="207">
        <f t="shared" si="164"/>
        <v>25000</v>
      </c>
      <c r="AG181" s="235"/>
      <c r="AH181" s="91">
        <f t="shared" si="147"/>
        <v>25000</v>
      </c>
      <c r="AI181" s="93">
        <f t="shared" ref="AI181:AI244" si="165">Y181</f>
        <v>30000</v>
      </c>
      <c r="AJ181" s="83" t="str">
        <f t="shared" si="149"/>
        <v>2020-01-31</v>
      </c>
      <c r="AK181" s="209" t="str">
        <f t="shared" si="150"/>
        <v>888431110166</v>
      </c>
      <c r="AL181" s="79" t="str">
        <f t="shared" si="151"/>
        <v>11100000451</v>
      </c>
      <c r="AM181" s="210"/>
      <c r="AN181" s="210"/>
      <c r="AO181" s="79" t="s">
        <v>89</v>
      </c>
      <c r="AP181" s="169" t="s">
        <v>89</v>
      </c>
      <c r="AQ181" s="79"/>
      <c r="AR181" s="79"/>
      <c r="AS181" s="211" t="str">
        <f t="shared" si="152"/>
        <v>888431110166</v>
      </c>
      <c r="AT181" s="209" t="str">
        <f t="shared" si="153"/>
        <v>5531110166</v>
      </c>
      <c r="AU181" s="203" t="str">
        <f t="shared" si="154"/>
        <v>9931110166</v>
      </c>
      <c r="AV181" s="203">
        <f t="shared" si="155"/>
        <v>37</v>
      </c>
      <c r="AW181" s="203" t="str">
        <f t="shared" si="156"/>
        <v>7731110166</v>
      </c>
      <c r="AX181" s="172" t="str">
        <f t="shared" si="157"/>
        <v>77431110166</v>
      </c>
      <c r="AY181" s="203">
        <v>0</v>
      </c>
      <c r="AZ181" s="203">
        <v>0</v>
      </c>
      <c r="BA181" s="77" t="str">
        <f t="shared" si="158"/>
        <v>2020-01-01</v>
      </c>
      <c r="BB181" s="77" t="str">
        <f t="shared" si="159"/>
        <v>2020-01-31</v>
      </c>
      <c r="BC181" s="212" t="s">
        <v>90</v>
      </c>
      <c r="BD181" s="78" t="str">
        <f t="shared" si="160"/>
        <v>a31110166</v>
      </c>
      <c r="BE181" s="209"/>
      <c r="BF181" s="209"/>
      <c r="BG181" s="206"/>
      <c r="BH181" s="174"/>
      <c r="BI181" s="174"/>
      <c r="BJ181" s="174"/>
      <c r="BK181" s="174"/>
      <c r="BL181" s="174"/>
      <c r="BM181" s="174"/>
      <c r="BN181" s="174"/>
      <c r="BO181" s="341"/>
      <c r="BP181" s="329"/>
      <c r="BQ181" s="202"/>
      <c r="BR181" s="214"/>
      <c r="BS181" s="214"/>
      <c r="BU181" s="358" t="str">
        <f t="shared" ca="1" si="161"/>
        <v>insert into x_t_invoice (TMP_ID,ID,DT, CLIENT_ID,EXTERNAL_ID,CONTRACT_ID,TOTAL_SUM,CURRENCY,DISCOUNT_TYPE,COMMISSION_TYPE,TYPE,LOYAL_CLIENTS,NDS,NDS_PCT,PERSON_ID) values (s_x_t_invoice.NEXTVAL, 31110166, date'2020-01-01',21110000045,'Б-31110166-1',1110000045,30000,'RUR',37,37,'y_invoice',0,1,20, 77431110166);insert into x_t_person (TMP_ID,ID) values (s_x_t_person.NEXTVAL, 77431110166);insert into x_t_act_internal(TMP_ID,ID,DT,CLIENT_ID,INVOICE_ID,HIDDEN,AMOUNT,EXTERNAL_ID,PAYMENT_TERM_DT,IS_LOYAL,TYPE) values (s_x_t_act_internal.NEXTVAL, 4311101661,date'2020-01-07',21110000045, 31110166    ,1,  30000  ,'43111016611',null, 0,'generic');insert into x_t_act_trans(TMP_ID, ACT_ID, CONSUME_ID, AMOUNT, AMOUNT_NDS, AMOUNT_NSP, NETTING, COMMISSION_TYPE) values (s_x_t_act_trans.NEXTVAL, 4311101661,  5531110166, 30000, 5000,  0,null, 37);insert into x_t_consume (TMP_ID, ID, PARENT_ORDER_ID) values (s_x_t_consume.NEXTVAL, 5531110166,  9931110166);insert into x_t_order(TMP_ID, ID, SERVICE_ID, SERVICE_ORDER_ID, CLIENT_ID) values (s_x_t_order.NEXTVAL, 9931110166,  37,  7731110166,  431110166 );insert into x_mv_oebs_receipts_2(TMP_ID, INVOICE_EID, SUM, DT, DOC_DATE, COMISS_DATE, PAYMENT_NUMBER, SOURCE_TYPE) values (s_x_mv_oebs_receipts_2.NEXTVAL, 'Б-31110166-1', 30000, date'2020-01-31',date'2020-01-31', null, '888431110166' ,'PAYCASH');insert into x_yt_ar_direct_domain_stats (ID,IS_GRAY,DOMAIN,IS_BLACKLIST,SERVICE_ID,COST,BILLING_EXPORT_ID,FROM_DT,TILL_DT,SERVICE_ORDER_ID) values(s_x_yt_ar_direct_domain_stats.NEXTVAL, 0, 'a31110166', 0,37,3330000000,7731110166,  date'2020-01-01',to_date('2020-01-31'||' '||'23:59:59','YYYY-MM-DD HH24:MI:SS'),7731110166);</v>
      </c>
    </row>
    <row r="182" spans="1:73" s="195" customFormat="1" x14ac:dyDescent="0.35">
      <c r="A182" s="127">
        <v>46</v>
      </c>
      <c r="B182" s="178"/>
      <c r="C182" s="42" t="str">
        <f t="shared" si="132"/>
        <v>1110000046</v>
      </c>
      <c r="D182" s="42" t="str">
        <f t="shared" si="133"/>
        <v>1110000046/20</v>
      </c>
      <c r="E182" s="43" t="str">
        <f t="shared" si="134"/>
        <v>2020-01-01</v>
      </c>
      <c r="F182" s="43" t="str">
        <f t="shared" si="135"/>
        <v>2021-01-01</v>
      </c>
      <c r="G182" s="44" t="str">
        <f t="shared" si="136"/>
        <v>21110000046</v>
      </c>
      <c r="H182" s="45">
        <f t="shared" si="97"/>
        <v>1</v>
      </c>
      <c r="I182" s="179">
        <v>3</v>
      </c>
      <c r="J182" s="180">
        <f t="shared" si="162"/>
        <v>31110167</v>
      </c>
      <c r="K182" s="42" t="str">
        <f t="shared" si="137"/>
        <v>Б-31110167-1</v>
      </c>
      <c r="L182" s="43" t="str">
        <f t="shared" si="138"/>
        <v>2020-01-01</v>
      </c>
      <c r="M182" s="42" t="s">
        <v>87</v>
      </c>
      <c r="N182" s="181">
        <f t="shared" si="139"/>
        <v>60000</v>
      </c>
      <c r="O182" s="42" t="s">
        <v>88</v>
      </c>
      <c r="P182" s="179">
        <v>1</v>
      </c>
      <c r="Q182" s="42">
        <v>20</v>
      </c>
      <c r="R182" s="182">
        <f>S182</f>
        <v>7</v>
      </c>
      <c r="S182" s="182">
        <v>7</v>
      </c>
      <c r="T182" s="52" t="str">
        <f t="shared" si="141"/>
        <v>4311101671</v>
      </c>
      <c r="U182" s="183" t="str">
        <f t="shared" si="142"/>
        <v>43111016711</v>
      </c>
      <c r="V182" s="42">
        <v>1</v>
      </c>
      <c r="W182" s="43" t="str">
        <f t="shared" ca="1" si="143"/>
        <v>2020-01-03</v>
      </c>
      <c r="X182" s="42"/>
      <c r="Y182" s="185">
        <v>60000</v>
      </c>
      <c r="Z182" s="185">
        <f t="shared" si="144"/>
        <v>10000</v>
      </c>
      <c r="AA182" s="42">
        <v>0</v>
      </c>
      <c r="AB182" s="186" t="s">
        <v>89</v>
      </c>
      <c r="AC182" s="185">
        <f t="shared" si="145"/>
        <v>60000</v>
      </c>
      <c r="AD182" s="45">
        <v>0</v>
      </c>
      <c r="AE182" s="52" t="str">
        <f t="shared" si="163"/>
        <v>431110167</v>
      </c>
      <c r="AF182" s="187">
        <f t="shared" si="164"/>
        <v>50000</v>
      </c>
      <c r="AG182" s="240"/>
      <c r="AH182" s="58">
        <f t="shared" si="147"/>
        <v>50000</v>
      </c>
      <c r="AI182" s="60">
        <f t="shared" si="165"/>
        <v>60000</v>
      </c>
      <c r="AJ182" s="49" t="str">
        <f t="shared" si="149"/>
        <v>2020-01-31</v>
      </c>
      <c r="AK182" s="189" t="str">
        <f t="shared" si="150"/>
        <v>888431110167</v>
      </c>
      <c r="AL182" s="45" t="str">
        <f t="shared" si="151"/>
        <v>11100000461</v>
      </c>
      <c r="AM182" s="190"/>
      <c r="AN182" s="190"/>
      <c r="AO182" s="45" t="s">
        <v>89</v>
      </c>
      <c r="AP182" s="145" t="s">
        <v>89</v>
      </c>
      <c r="AQ182" s="45"/>
      <c r="AR182" s="45"/>
      <c r="AS182" s="191" t="str">
        <f t="shared" si="152"/>
        <v>888431110167</v>
      </c>
      <c r="AT182" s="189" t="str">
        <f t="shared" si="153"/>
        <v>5531110167</v>
      </c>
      <c r="AU182" s="183" t="str">
        <f t="shared" si="154"/>
        <v>9931110167</v>
      </c>
      <c r="AV182" s="183">
        <f t="shared" si="155"/>
        <v>7</v>
      </c>
      <c r="AW182" s="183" t="str">
        <f t="shared" si="156"/>
        <v>7731110167</v>
      </c>
      <c r="AX182" s="147" t="str">
        <f t="shared" si="157"/>
        <v>77431110167</v>
      </c>
      <c r="AY182" s="183">
        <v>0</v>
      </c>
      <c r="AZ182" s="183">
        <v>0</v>
      </c>
      <c r="BA182" s="43" t="str">
        <f t="shared" si="158"/>
        <v>2020-01-01</v>
      </c>
      <c r="BB182" s="43" t="str">
        <f t="shared" si="159"/>
        <v>2020-01-31</v>
      </c>
      <c r="BC182" s="192" t="s">
        <v>90</v>
      </c>
      <c r="BD182" s="44" t="str">
        <f t="shared" si="160"/>
        <v>a31110167</v>
      </c>
      <c r="BE182" s="189"/>
      <c r="BF182" s="189"/>
      <c r="BG182" s="186"/>
      <c r="BH182" s="149"/>
      <c r="BI182" s="149"/>
      <c r="BJ182" s="149"/>
      <c r="BK182" s="149"/>
      <c r="BL182" s="149"/>
      <c r="BM182" s="149"/>
      <c r="BN182" s="149"/>
      <c r="BO182" s="340" t="s">
        <v>174</v>
      </c>
      <c r="BP182" s="328">
        <v>7</v>
      </c>
      <c r="BQ182" s="242">
        <f>SUM(AF182:AF186)</f>
        <v>162500.41666666669</v>
      </c>
      <c r="BR182" s="242" t="s">
        <v>152</v>
      </c>
      <c r="BS182" s="242" t="str">
        <f>BR182</f>
        <v>-</v>
      </c>
      <c r="BU182" s="357" t="str">
        <f t="shared" ca="1" si="161"/>
        <v>insert into x_t_contract2(TMP_ID,ID,EXTERNAL_ID,CLIENT_ID) values(s_x_t_contract2.NEXTVAL, 1110000046, '1110000046/20',21110000046);insert into x_t_contract_collateral(TMP_ID,ID,CONTRACT2_ID,DT,IS_SIGNED) values(s_x_t_contract_collateral.NEXTVAL, 11100000461, 1110000046, date'2020-01-01', date'2020-01-01');insert into x_mv_contract_signed_attr (TMP_ID,CONTRACT_ID,COLLATERAL_ID,CODE,VALUE_DT) values (s_x_mv_contract_signed_attr.NEXTVAL, 1110000046, 11100000461,'FINISH_DT' ,date'2021-01-01');insert into x_mv_contract_signed_attr_hist(TMP_ID,VALUE_NUM,UPDATE_DT,CONTRACT2_ID,CODE,CL_DT,STAMP,DT) values(s_x_mv_contract_signed_attr_hist.NEXTVAL, 1, date'2020-01-01', 1110000046,'FIRM',date'2020-01-01',888431110167,date'2020-01-01');insert into x_mv_contract_signed_attr_hist(TMP_ID,VALUE_NUM,UPDATE_DT,CONTRACT2_ID,CODE,CL_DT,STAMP,DT) values(s_x_mv_contract_signed_attr_hist.NEXTVAL, 1, date'2020-01-01', 1110000046,'WHOLESALE_AGENT_PREMIUM_AWARDS_SCALE_TYPE',date'2020-01-01',888431110167,date'2020-01-01');insert into x_mv_contract_signed_attr_hist(TMP_ID,VALUE_NUM,UPDATE_DT,CONTRACT2_ID,CODE,CL_DT,STAMP,DT) values(s_x_mv_contract_signed_attr_hist.NEXTVAL, 3, date'2020-01-01', 1110000046,'PAYMENT_TYPE',date'2020-01-01',888431110167,date'2020-01-01');insert into x_t_invoice (TMP_ID,ID,DT, CLIENT_ID,EXTERNAL_ID,CONTRACT_ID,TOTAL_SUM,CURRENCY,DISCOUNT_TYPE,COMMISSION_TYPE,TYPE,LOYAL_CLIENTS,NDS,NDS_PCT,PERSON_ID) values (s_x_t_invoice.NEXTVAL, 31110167, date'2020-01-01',21110000046,'Б-31110167-1',1110000046,60000,'RUR',7,7,'y_invoice',0,1,20, 77431110167);insert into x_t_person (TMP_ID,ID) values (s_x_t_person.NEXTVAL, 77431110167);insert into x_t_act_internal(TMP_ID,ID,DT,CLIENT_ID,INVOICE_ID,HIDDEN,AMOUNT,EXTERNAL_ID,PAYMENT_TERM_DT,IS_LOYAL,TYPE) values (s_x_t_act_internal.NEXTVAL, 4311101671,date'2020-01-03',21110000046, 31110167    ,1,  60000  ,'43111016711',null, 0,'generic');insert into x_t_act_trans(TMP_ID, ACT_ID, CONSUME_ID, AMOUNT, AMOUNT_NDS, AMOUNT_NSP, NETTING, COMMISSION_TYPE) values (s_x_t_act_trans.NEXTVAL, 4311101671,  5531110167, 60000, 10000,  0,null, 7);insert into x_t_consume (TMP_ID, ID, PARENT_ORDER_ID) values (s_x_t_consume.NEXTVAL, 5531110167,  9931110167);insert into x_t_order(TMP_ID, ID, SERVICE_ID, SERVICE_ORDER_ID, CLIENT_ID) values (s_x_t_order.NEXTVAL, 9931110167,  7,  7731110167,  431110167 );insert into x_mv_oebs_receipts_2(TMP_ID, INVOICE_EID, SUM, DT, DOC_DATE, COMISS_DATE, PAYMENT_NUMBER, SOURCE_TYPE) values (s_x_mv_oebs_receipts_2.NEXTVAL, 'Б-31110167-1', 60000, date'2020-01-31',date'2020-01-31', null, '888431110167' ,'PAYCASH');insert into x_yt_ar_direct_domain_stats (ID,IS_GRAY,DOMAIN,IS_BLACKLIST,SERVICE_ID,COST,BILLING_EXPORT_ID,FROM_DT,TILL_DT,SERVICE_ORDER_ID) values(s_x_yt_ar_direct_domain_stats.NEXTVAL, 0, 'a31110167', 0,7,3330000000,7731110167,  date'2020-01-01',to_date('2020-01-31'||' '||'23:59:59','YYYY-MM-DD HH24:MI:SS'),7731110167);</v>
      </c>
    </row>
    <row r="183" spans="1:73" s="195" customFormat="1" x14ac:dyDescent="0.35">
      <c r="A183" s="127">
        <v>46</v>
      </c>
      <c r="B183" s="178"/>
      <c r="C183" s="42" t="str">
        <f t="shared" si="132"/>
        <v>1110000046</v>
      </c>
      <c r="D183" s="42" t="str">
        <f t="shared" si="133"/>
        <v>1110000046/20</v>
      </c>
      <c r="E183" s="43" t="str">
        <f t="shared" si="134"/>
        <v>2020-01-01</v>
      </c>
      <c r="F183" s="43" t="str">
        <f t="shared" si="135"/>
        <v>2021-01-01</v>
      </c>
      <c r="G183" s="44" t="str">
        <f t="shared" si="136"/>
        <v>21110000046</v>
      </c>
      <c r="H183" s="45">
        <f t="shared" si="97"/>
        <v>1</v>
      </c>
      <c r="I183" s="179">
        <v>3</v>
      </c>
      <c r="J183" s="180">
        <f t="shared" si="162"/>
        <v>31110168</v>
      </c>
      <c r="K183" s="42" t="str">
        <f t="shared" si="137"/>
        <v>Б-31110168-1</v>
      </c>
      <c r="L183" s="43" t="str">
        <f t="shared" si="138"/>
        <v>2020-01-01</v>
      </c>
      <c r="M183" s="42" t="s">
        <v>87</v>
      </c>
      <c r="N183" s="181">
        <f t="shared" si="139"/>
        <v>45000</v>
      </c>
      <c r="O183" s="42" t="s">
        <v>88</v>
      </c>
      <c r="P183" s="179">
        <v>1</v>
      </c>
      <c r="Q183" s="42">
        <v>20</v>
      </c>
      <c r="R183" s="182">
        <f>S183</f>
        <v>7</v>
      </c>
      <c r="S183" s="182">
        <v>7</v>
      </c>
      <c r="T183" s="52" t="str">
        <f t="shared" si="141"/>
        <v>4311101681</v>
      </c>
      <c r="U183" s="183" t="str">
        <f t="shared" si="142"/>
        <v>43111016811</v>
      </c>
      <c r="V183" s="42">
        <v>1</v>
      </c>
      <c r="W183" s="43" t="str">
        <f t="shared" ca="1" si="143"/>
        <v>2020-01-09</v>
      </c>
      <c r="X183" s="42"/>
      <c r="Y183" s="185">
        <v>45000</v>
      </c>
      <c r="Z183" s="185">
        <f t="shared" si="144"/>
        <v>7500</v>
      </c>
      <c r="AA183" s="42">
        <v>0</v>
      </c>
      <c r="AB183" s="186" t="s">
        <v>89</v>
      </c>
      <c r="AC183" s="185">
        <f t="shared" si="145"/>
        <v>45000</v>
      </c>
      <c r="AD183" s="45">
        <v>0</v>
      </c>
      <c r="AE183" s="52" t="str">
        <f t="shared" si="163"/>
        <v>431110168</v>
      </c>
      <c r="AF183" s="187">
        <f t="shared" si="164"/>
        <v>37500</v>
      </c>
      <c r="AG183" s="240"/>
      <c r="AH183" s="58">
        <f t="shared" si="147"/>
        <v>37500</v>
      </c>
      <c r="AI183" s="60">
        <f t="shared" si="165"/>
        <v>45000</v>
      </c>
      <c r="AJ183" s="49" t="str">
        <f t="shared" si="149"/>
        <v>2020-01-31</v>
      </c>
      <c r="AK183" s="189" t="str">
        <f t="shared" si="150"/>
        <v>888431110168</v>
      </c>
      <c r="AL183" s="45" t="str">
        <f t="shared" si="151"/>
        <v>11100000461</v>
      </c>
      <c r="AM183" s="190"/>
      <c r="AN183" s="190"/>
      <c r="AO183" s="45" t="s">
        <v>89</v>
      </c>
      <c r="AP183" s="145" t="s">
        <v>89</v>
      </c>
      <c r="AQ183" s="45"/>
      <c r="AR183" s="45"/>
      <c r="AS183" s="191" t="str">
        <f t="shared" si="152"/>
        <v>888431110168</v>
      </c>
      <c r="AT183" s="189" t="str">
        <f t="shared" si="153"/>
        <v>5531110168</v>
      </c>
      <c r="AU183" s="183" t="str">
        <f t="shared" si="154"/>
        <v>9931110168</v>
      </c>
      <c r="AV183" s="183">
        <f t="shared" si="155"/>
        <v>7</v>
      </c>
      <c r="AW183" s="183" t="str">
        <f t="shared" si="156"/>
        <v>7731110168</v>
      </c>
      <c r="AX183" s="147" t="str">
        <f t="shared" si="157"/>
        <v>77431110168</v>
      </c>
      <c r="AY183" s="183">
        <v>0</v>
      </c>
      <c r="AZ183" s="183">
        <v>0</v>
      </c>
      <c r="BA183" s="43" t="str">
        <f t="shared" si="158"/>
        <v>2020-01-01</v>
      </c>
      <c r="BB183" s="43" t="str">
        <f t="shared" si="159"/>
        <v>2020-01-31</v>
      </c>
      <c r="BC183" s="192" t="s">
        <v>90</v>
      </c>
      <c r="BD183" s="44" t="str">
        <f t="shared" si="160"/>
        <v>a31110168</v>
      </c>
      <c r="BE183" s="189"/>
      <c r="BF183" s="189"/>
      <c r="BG183" s="186"/>
      <c r="BH183" s="149"/>
      <c r="BI183" s="149"/>
      <c r="BJ183" s="149"/>
      <c r="BK183" s="149"/>
      <c r="BL183" s="149"/>
      <c r="BM183" s="149"/>
      <c r="BN183" s="149"/>
      <c r="BO183" s="340" t="s">
        <v>175</v>
      </c>
      <c r="BP183" s="328">
        <v>1</v>
      </c>
      <c r="BQ183" s="242">
        <f>AF187</f>
        <v>12500</v>
      </c>
      <c r="BR183" s="249">
        <f>BQ183*0.13</f>
        <v>1625</v>
      </c>
      <c r="BS183" s="249">
        <f>BR183</f>
        <v>1625</v>
      </c>
      <c r="BU183" s="357" t="str">
        <f t="shared" ca="1" si="161"/>
        <v>insert into x_t_invoice (TMP_ID,ID,DT, CLIENT_ID,EXTERNAL_ID,CONTRACT_ID,TOTAL_SUM,CURRENCY,DISCOUNT_TYPE,COMMISSION_TYPE,TYPE,LOYAL_CLIENTS,NDS,NDS_PCT,PERSON_ID) values (s_x_t_invoice.NEXTVAL, 31110168, date'2020-01-01',21110000046,'Б-31110168-1',1110000046,45000,'RUR',7,7,'y_invoice',0,1,20, 77431110168);insert into x_t_person (TMP_ID,ID) values (s_x_t_person.NEXTVAL, 77431110168);insert into x_t_act_internal(TMP_ID,ID,DT,CLIENT_ID,INVOICE_ID,HIDDEN,AMOUNT,EXTERNAL_ID,PAYMENT_TERM_DT,IS_LOYAL,TYPE) values (s_x_t_act_internal.NEXTVAL, 4311101681,date'2020-01-09',21110000046, 31110168    ,1,  45000  ,'43111016811',null, 0,'generic');insert into x_t_act_trans(TMP_ID, ACT_ID, CONSUME_ID, AMOUNT, AMOUNT_NDS, AMOUNT_NSP, NETTING, COMMISSION_TYPE) values (s_x_t_act_trans.NEXTVAL, 4311101681,  5531110168, 45000, 7500,  0,null, 7);insert into x_t_consume (TMP_ID, ID, PARENT_ORDER_ID) values (s_x_t_consume.NEXTVAL, 5531110168,  9931110168);insert into x_t_order(TMP_ID, ID, SERVICE_ID, SERVICE_ORDER_ID, CLIENT_ID) values (s_x_t_order.NEXTVAL, 9931110168,  7,  7731110168,  431110168 );insert into x_mv_oebs_receipts_2(TMP_ID, INVOICE_EID, SUM, DT, DOC_DATE, COMISS_DATE, PAYMENT_NUMBER, SOURCE_TYPE) values (s_x_mv_oebs_receipts_2.NEXTVAL, 'Б-31110168-1', 45000, date'2020-01-31',date'2020-01-31', null, '888431110168' ,'PAYCASH');insert into x_yt_ar_direct_domain_stats (ID,IS_GRAY,DOMAIN,IS_BLACKLIST,SERVICE_ID,COST,BILLING_EXPORT_ID,FROM_DT,TILL_DT,SERVICE_ORDER_ID) values(s_x_yt_ar_direct_domain_stats.NEXTVAL, 0, 'a31110168', 0,7,3330000000,7731110168,  date'2020-01-01',to_date('2020-01-31'||' '||'23:59:59','YYYY-MM-DD HH24:MI:SS'),7731110168);</v>
      </c>
    </row>
    <row r="184" spans="1:73" s="195" customFormat="1" x14ac:dyDescent="0.35">
      <c r="A184" s="127">
        <v>46</v>
      </c>
      <c r="B184" s="178"/>
      <c r="C184" s="42" t="str">
        <f t="shared" si="132"/>
        <v>1110000046</v>
      </c>
      <c r="D184" s="42" t="str">
        <f t="shared" si="133"/>
        <v>1110000046/20</v>
      </c>
      <c r="E184" s="43" t="str">
        <f t="shared" si="134"/>
        <v>2020-01-01</v>
      </c>
      <c r="F184" s="43" t="str">
        <f t="shared" si="135"/>
        <v>2021-01-01</v>
      </c>
      <c r="G184" s="44" t="str">
        <f t="shared" si="136"/>
        <v>21110000046</v>
      </c>
      <c r="H184" s="45">
        <f t="shared" si="97"/>
        <v>1</v>
      </c>
      <c r="I184" s="179">
        <v>3</v>
      </c>
      <c r="J184" s="180">
        <f t="shared" si="162"/>
        <v>31110169</v>
      </c>
      <c r="K184" s="42" t="str">
        <f t="shared" si="137"/>
        <v>Б-31110169-1</v>
      </c>
      <c r="L184" s="43" t="str">
        <f t="shared" si="138"/>
        <v>2020-01-01</v>
      </c>
      <c r="M184" s="42" t="s">
        <v>87</v>
      </c>
      <c r="N184" s="181">
        <f t="shared" si="139"/>
        <v>20000</v>
      </c>
      <c r="O184" s="42" t="s">
        <v>88</v>
      </c>
      <c r="P184" s="179">
        <v>1</v>
      </c>
      <c r="Q184" s="42">
        <v>20</v>
      </c>
      <c r="R184" s="182">
        <f>S184</f>
        <v>7</v>
      </c>
      <c r="S184" s="182">
        <v>7</v>
      </c>
      <c r="T184" s="52" t="str">
        <f t="shared" si="141"/>
        <v>4311101691</v>
      </c>
      <c r="U184" s="183" t="str">
        <f t="shared" si="142"/>
        <v>43111016911</v>
      </c>
      <c r="V184" s="42">
        <v>1</v>
      </c>
      <c r="W184" s="43" t="str">
        <f t="shared" ca="1" si="143"/>
        <v>2020-01-06</v>
      </c>
      <c r="X184" s="42"/>
      <c r="Y184" s="185">
        <v>20000</v>
      </c>
      <c r="Z184" s="185">
        <f t="shared" si="144"/>
        <v>3333.3333333333321</v>
      </c>
      <c r="AA184" s="42">
        <v>0</v>
      </c>
      <c r="AB184" s="186" t="s">
        <v>89</v>
      </c>
      <c r="AC184" s="185">
        <f t="shared" si="145"/>
        <v>20000</v>
      </c>
      <c r="AD184" s="45">
        <v>0</v>
      </c>
      <c r="AE184" s="52" t="str">
        <f t="shared" si="163"/>
        <v>431110169</v>
      </c>
      <c r="AF184" s="187">
        <f t="shared" si="164"/>
        <v>16666.666666666668</v>
      </c>
      <c r="AG184" s="240"/>
      <c r="AH184" s="58">
        <f t="shared" si="147"/>
        <v>16666.666666666668</v>
      </c>
      <c r="AI184" s="60">
        <f t="shared" si="165"/>
        <v>20000</v>
      </c>
      <c r="AJ184" s="49" t="str">
        <f t="shared" si="149"/>
        <v>2020-01-31</v>
      </c>
      <c r="AK184" s="189" t="str">
        <f t="shared" si="150"/>
        <v>888431110169</v>
      </c>
      <c r="AL184" s="45" t="str">
        <f t="shared" si="151"/>
        <v>11100000461</v>
      </c>
      <c r="AM184" s="190"/>
      <c r="AN184" s="190"/>
      <c r="AO184" s="45" t="s">
        <v>89</v>
      </c>
      <c r="AP184" s="145" t="s">
        <v>89</v>
      </c>
      <c r="AQ184" s="45"/>
      <c r="AR184" s="45"/>
      <c r="AS184" s="191" t="str">
        <f t="shared" si="152"/>
        <v>888431110169</v>
      </c>
      <c r="AT184" s="189" t="str">
        <f t="shared" si="153"/>
        <v>5531110169</v>
      </c>
      <c r="AU184" s="183" t="str">
        <f t="shared" si="154"/>
        <v>9931110169</v>
      </c>
      <c r="AV184" s="183">
        <f t="shared" si="155"/>
        <v>7</v>
      </c>
      <c r="AW184" s="183" t="str">
        <f t="shared" si="156"/>
        <v>7731110169</v>
      </c>
      <c r="AX184" s="147" t="str">
        <f t="shared" si="157"/>
        <v>77431110169</v>
      </c>
      <c r="AY184" s="183">
        <v>0</v>
      </c>
      <c r="AZ184" s="183">
        <v>0</v>
      </c>
      <c r="BA184" s="43" t="str">
        <f t="shared" si="158"/>
        <v>2020-01-01</v>
      </c>
      <c r="BB184" s="43" t="str">
        <f t="shared" si="159"/>
        <v>2020-01-31</v>
      </c>
      <c r="BC184" s="192" t="s">
        <v>90</v>
      </c>
      <c r="BD184" s="44" t="str">
        <f t="shared" si="160"/>
        <v>a31110169</v>
      </c>
      <c r="BE184" s="189"/>
      <c r="BF184" s="189"/>
      <c r="BG184" s="186"/>
      <c r="BH184" s="149"/>
      <c r="BI184" s="149"/>
      <c r="BJ184" s="149"/>
      <c r="BK184" s="149"/>
      <c r="BL184" s="149"/>
      <c r="BM184" s="149"/>
      <c r="BN184" s="149"/>
      <c r="BO184" s="342"/>
      <c r="BP184" s="328">
        <v>37</v>
      </c>
      <c r="BQ184" s="242">
        <f>AF188</f>
        <v>25000</v>
      </c>
      <c r="BR184" s="249">
        <f>BQ184*0.11</f>
        <v>2750</v>
      </c>
      <c r="BS184" s="249">
        <f>BR184</f>
        <v>2750</v>
      </c>
      <c r="BU184" s="357" t="str">
        <f t="shared" ca="1" si="161"/>
        <v>insert into x_t_invoice (TMP_ID,ID,DT, CLIENT_ID,EXTERNAL_ID,CONTRACT_ID,TOTAL_SUM,CURRENCY,DISCOUNT_TYPE,COMMISSION_TYPE,TYPE,LOYAL_CLIENTS,NDS,NDS_PCT,PERSON_ID) values (s_x_t_invoice.NEXTVAL, 31110169, date'2020-01-01',21110000046,'Б-31110169-1',1110000046,20000,'RUR',7,7,'y_invoice',0,1,20, 77431110169);insert into x_t_person (TMP_ID,ID) values (s_x_t_person.NEXTVAL, 77431110169);insert into x_t_act_internal(TMP_ID,ID,DT,CLIENT_ID,INVOICE_ID,HIDDEN,AMOUNT,EXTERNAL_ID,PAYMENT_TERM_DT,IS_LOYAL,TYPE) values (s_x_t_act_internal.NEXTVAL, 4311101691,date'2020-01-06',21110000046, 31110169    ,1,  20000  ,'43111016911',null, 0,'generic');insert into x_t_act_trans(TMP_ID, ACT_ID, CONSUME_ID, AMOUNT, AMOUNT_NDS, AMOUNT_NSP, NETTING, COMMISSION_TYPE) values (s_x_t_act_trans.NEXTVAL, 4311101691,  5531110169, 20000, 3333.33333333333,  0,null, 7);insert into x_t_consume (TMP_ID, ID, PARENT_ORDER_ID) values (s_x_t_consume.NEXTVAL, 5531110169,  9931110169);insert into x_t_order(TMP_ID, ID, SERVICE_ID, SERVICE_ORDER_ID, CLIENT_ID) values (s_x_t_order.NEXTVAL, 9931110169,  7,  7731110169,  431110169 );insert into x_mv_oebs_receipts_2(TMP_ID, INVOICE_EID, SUM, DT, DOC_DATE, COMISS_DATE, PAYMENT_NUMBER, SOURCE_TYPE) values (s_x_mv_oebs_receipts_2.NEXTVAL, 'Б-31110169-1', 20000, date'2020-01-31',date'2020-01-31', null, '888431110169' ,'PAYCASH');insert into x_yt_ar_direct_domain_stats (ID,IS_GRAY,DOMAIN,IS_BLACKLIST,SERVICE_ID,COST,BILLING_EXPORT_ID,FROM_DT,TILL_DT,SERVICE_ORDER_ID) values(s_x_yt_ar_direct_domain_stats.NEXTVAL, 0, 'a31110169', 0,7,3330000000,7731110169,  date'2020-01-01',to_date('2020-01-31'||' '||'23:59:59','YYYY-MM-DD HH24:MI:SS'),7731110169);</v>
      </c>
    </row>
    <row r="185" spans="1:73" s="195" customFormat="1" ht="15" thickBot="1" x14ac:dyDescent="0.4">
      <c r="A185" s="127">
        <v>46</v>
      </c>
      <c r="B185" s="178"/>
      <c r="C185" s="42" t="str">
        <f t="shared" si="132"/>
        <v>1110000046</v>
      </c>
      <c r="D185" s="42" t="str">
        <f t="shared" si="133"/>
        <v>1110000046/20</v>
      </c>
      <c r="E185" s="43" t="str">
        <f t="shared" si="134"/>
        <v>2020-01-01</v>
      </c>
      <c r="F185" s="43" t="str">
        <f t="shared" si="135"/>
        <v>2021-01-01</v>
      </c>
      <c r="G185" s="44" t="str">
        <f t="shared" si="136"/>
        <v>21110000046</v>
      </c>
      <c r="H185" s="45">
        <f t="shared" si="97"/>
        <v>1</v>
      </c>
      <c r="I185" s="179">
        <v>3</v>
      </c>
      <c r="J185" s="180">
        <f t="shared" si="162"/>
        <v>31110170</v>
      </c>
      <c r="K185" s="42" t="str">
        <f t="shared" si="137"/>
        <v>Б-31110170-1</v>
      </c>
      <c r="L185" s="43" t="str">
        <f t="shared" si="138"/>
        <v>2020-01-01</v>
      </c>
      <c r="M185" s="42" t="s">
        <v>87</v>
      </c>
      <c r="N185" s="181">
        <f t="shared" si="139"/>
        <v>68801</v>
      </c>
      <c r="O185" s="42" t="s">
        <v>88</v>
      </c>
      <c r="P185" s="179">
        <v>1</v>
      </c>
      <c r="Q185" s="42">
        <v>20</v>
      </c>
      <c r="R185" s="182">
        <f>S185</f>
        <v>7</v>
      </c>
      <c r="S185" s="182">
        <v>7</v>
      </c>
      <c r="T185" s="52" t="str">
        <f t="shared" si="141"/>
        <v>4311101701</v>
      </c>
      <c r="U185" s="183" t="str">
        <f t="shared" si="142"/>
        <v>43111017011</v>
      </c>
      <c r="V185" s="42">
        <v>1</v>
      </c>
      <c r="W185" s="43" t="str">
        <f t="shared" ca="1" si="143"/>
        <v>2020-01-09</v>
      </c>
      <c r="X185" s="42"/>
      <c r="Y185" s="185">
        <v>68801</v>
      </c>
      <c r="Z185" s="185">
        <f t="shared" si="144"/>
        <v>11466.833333333328</v>
      </c>
      <c r="AA185" s="42">
        <v>0</v>
      </c>
      <c r="AB185" s="186" t="s">
        <v>89</v>
      </c>
      <c r="AC185" s="185">
        <f t="shared" si="145"/>
        <v>68801</v>
      </c>
      <c r="AD185" s="45">
        <v>0</v>
      </c>
      <c r="AE185" s="52" t="str">
        <f t="shared" si="163"/>
        <v>431110170</v>
      </c>
      <c r="AF185" s="187">
        <f t="shared" si="164"/>
        <v>57334.166666666672</v>
      </c>
      <c r="AG185" s="240"/>
      <c r="AH185" s="58">
        <f t="shared" si="147"/>
        <v>57334.166666666672</v>
      </c>
      <c r="AI185" s="60">
        <f t="shared" si="165"/>
        <v>68801</v>
      </c>
      <c r="AJ185" s="49" t="str">
        <f t="shared" si="149"/>
        <v>2020-01-31</v>
      </c>
      <c r="AK185" s="189" t="str">
        <f t="shared" si="150"/>
        <v>888431110170</v>
      </c>
      <c r="AL185" s="45" t="str">
        <f t="shared" si="151"/>
        <v>11100000461</v>
      </c>
      <c r="AM185" s="190"/>
      <c r="AN185" s="190"/>
      <c r="AO185" s="45" t="s">
        <v>89</v>
      </c>
      <c r="AP185" s="145" t="s">
        <v>89</v>
      </c>
      <c r="AQ185" s="45"/>
      <c r="AR185" s="45"/>
      <c r="AS185" s="191" t="str">
        <f t="shared" si="152"/>
        <v>888431110170</v>
      </c>
      <c r="AT185" s="189" t="str">
        <f t="shared" si="153"/>
        <v>5531110170</v>
      </c>
      <c r="AU185" s="183" t="str">
        <f t="shared" si="154"/>
        <v>9931110170</v>
      </c>
      <c r="AV185" s="183">
        <f t="shared" si="155"/>
        <v>7</v>
      </c>
      <c r="AW185" s="183" t="str">
        <f t="shared" si="156"/>
        <v>7731110170</v>
      </c>
      <c r="AX185" s="147" t="str">
        <f t="shared" si="157"/>
        <v>77431110170</v>
      </c>
      <c r="AY185" s="183">
        <v>0</v>
      </c>
      <c r="AZ185" s="183">
        <v>0</v>
      </c>
      <c r="BA185" s="43" t="str">
        <f t="shared" si="158"/>
        <v>2020-01-01</v>
      </c>
      <c r="BB185" s="43" t="str">
        <f t="shared" si="159"/>
        <v>2020-01-31</v>
      </c>
      <c r="BC185" s="192" t="s">
        <v>90</v>
      </c>
      <c r="BD185" s="44" t="str">
        <f t="shared" si="160"/>
        <v>a31110170</v>
      </c>
      <c r="BE185" s="189"/>
      <c r="BF185" s="189"/>
      <c r="BG185" s="186"/>
      <c r="BH185" s="174"/>
      <c r="BI185" s="174"/>
      <c r="BJ185" s="174"/>
      <c r="BK185" s="174"/>
      <c r="BL185" s="149"/>
      <c r="BM185" s="149"/>
      <c r="BN185" s="149"/>
      <c r="BO185" s="345">
        <f>SUM(AF182:AF188)</f>
        <v>200000.41666666669</v>
      </c>
      <c r="BP185" s="328"/>
      <c r="BQ185" s="181"/>
      <c r="BR185" s="196"/>
      <c r="BS185" s="196"/>
      <c r="BU185" s="357" t="str">
        <f t="shared" ca="1" si="161"/>
        <v>insert into x_t_invoice (TMP_ID,ID,DT, CLIENT_ID,EXTERNAL_ID,CONTRACT_ID,TOTAL_SUM,CURRENCY,DISCOUNT_TYPE,COMMISSION_TYPE,TYPE,LOYAL_CLIENTS,NDS,NDS_PCT,PERSON_ID) values (s_x_t_invoice.NEXTVAL, 31110170, date'2020-01-01',21110000046,'Б-31110170-1',1110000046,68801,'RUR',7,7,'y_invoice',0,1,20, 77431110170);insert into x_t_person (TMP_ID,ID) values (s_x_t_person.NEXTVAL, 77431110170);insert into x_t_act_internal(TMP_ID,ID,DT,CLIENT_ID,INVOICE_ID,HIDDEN,AMOUNT,EXTERNAL_ID,PAYMENT_TERM_DT,IS_LOYAL,TYPE) values (s_x_t_act_internal.NEXTVAL, 4311101701,date'2020-01-09',21110000046, 31110170    ,1,  68801  ,'43111017011',null, 0,'generic');insert into x_t_act_trans(TMP_ID, ACT_ID, CONSUME_ID, AMOUNT, AMOUNT_NDS, AMOUNT_NSP, NETTING, COMMISSION_TYPE) values (s_x_t_act_trans.NEXTVAL, 4311101701,  5531110170, 68801, 11466.8333333333,  0,null, 7);insert into x_t_consume (TMP_ID, ID, PARENT_ORDER_ID) values (s_x_t_consume.NEXTVAL, 5531110170,  9931110170);insert into x_t_order(TMP_ID, ID, SERVICE_ID, SERVICE_ORDER_ID, CLIENT_ID) values (s_x_t_order.NEXTVAL, 9931110170,  7,  7731110170,  431110170 );insert into x_mv_oebs_receipts_2(TMP_ID, INVOICE_EID, SUM, DT, DOC_DATE, COMISS_DATE, PAYMENT_NUMBER, SOURCE_TYPE) values (s_x_mv_oebs_receipts_2.NEXTVAL, 'Б-31110170-1', 68801, date'2020-01-31',date'2020-01-31', null, '888431110170' ,'PAYCASH');insert into x_yt_ar_direct_domain_stats (ID,IS_GRAY,DOMAIN,IS_BLACKLIST,SERVICE_ID,COST,BILLING_EXPORT_ID,FROM_DT,TILL_DT,SERVICE_ORDER_ID) values(s_x_yt_ar_direct_domain_stats.NEXTVAL, 0, 'a31110170', 0,7,3330000000,7731110170,  date'2020-01-01',to_date('2020-01-31'||' '||'23:59:59','YYYY-MM-DD HH24:MI:SS'),7731110170);</v>
      </c>
    </row>
    <row r="186" spans="1:73" s="195" customFormat="1" x14ac:dyDescent="0.35">
      <c r="A186" s="127">
        <v>46</v>
      </c>
      <c r="B186" s="178"/>
      <c r="C186" s="42" t="str">
        <f t="shared" si="132"/>
        <v>1110000046</v>
      </c>
      <c r="D186" s="42" t="str">
        <f t="shared" si="133"/>
        <v>1110000046/20</v>
      </c>
      <c r="E186" s="43" t="str">
        <f t="shared" si="134"/>
        <v>2020-01-01</v>
      </c>
      <c r="F186" s="43" t="str">
        <f t="shared" si="135"/>
        <v>2021-01-01</v>
      </c>
      <c r="G186" s="44" t="str">
        <f t="shared" si="136"/>
        <v>21110000046</v>
      </c>
      <c r="H186" s="45">
        <f t="shared" si="97"/>
        <v>1</v>
      </c>
      <c r="I186" s="179">
        <v>3</v>
      </c>
      <c r="J186" s="180">
        <f t="shared" si="162"/>
        <v>31110171</v>
      </c>
      <c r="K186" s="42" t="str">
        <f t="shared" si="137"/>
        <v>Б-31110171-1</v>
      </c>
      <c r="L186" s="43" t="str">
        <f t="shared" si="138"/>
        <v>2020-01-01</v>
      </c>
      <c r="M186" s="42" t="s">
        <v>87</v>
      </c>
      <c r="N186" s="181">
        <f t="shared" si="139"/>
        <v>1199.5</v>
      </c>
      <c r="O186" s="42" t="s">
        <v>88</v>
      </c>
      <c r="P186" s="179">
        <v>1</v>
      </c>
      <c r="Q186" s="42">
        <v>20</v>
      </c>
      <c r="R186" s="182">
        <f>S186</f>
        <v>7</v>
      </c>
      <c r="S186" s="182">
        <v>7</v>
      </c>
      <c r="T186" s="52" t="str">
        <f t="shared" si="141"/>
        <v>4311101711</v>
      </c>
      <c r="U186" s="183" t="str">
        <f t="shared" si="142"/>
        <v>43111017111</v>
      </c>
      <c r="V186" s="42">
        <v>1</v>
      </c>
      <c r="W186" s="43" t="str">
        <f t="shared" ca="1" si="143"/>
        <v>2020-01-08</v>
      </c>
      <c r="X186" s="42"/>
      <c r="Y186" s="250">
        <v>1199.5</v>
      </c>
      <c r="Z186" s="185">
        <f t="shared" si="144"/>
        <v>199.91666666666663</v>
      </c>
      <c r="AA186" s="42">
        <v>0</v>
      </c>
      <c r="AB186" s="186" t="s">
        <v>89</v>
      </c>
      <c r="AC186" s="185">
        <f t="shared" si="145"/>
        <v>1199.5</v>
      </c>
      <c r="AD186" s="45">
        <v>0</v>
      </c>
      <c r="AE186" s="52" t="str">
        <f t="shared" si="163"/>
        <v>431110171</v>
      </c>
      <c r="AF186" s="253">
        <f t="shared" si="164"/>
        <v>999.58333333333337</v>
      </c>
      <c r="AG186" s="188"/>
      <c r="AH186" s="58">
        <f t="shared" si="147"/>
        <v>999.58333333333337</v>
      </c>
      <c r="AI186" s="60">
        <f t="shared" si="165"/>
        <v>1199.5</v>
      </c>
      <c r="AJ186" s="49" t="str">
        <f t="shared" si="149"/>
        <v>2020-01-31</v>
      </c>
      <c r="AK186" s="189" t="str">
        <f t="shared" si="150"/>
        <v>888431110171</v>
      </c>
      <c r="AL186" s="45" t="str">
        <f t="shared" si="151"/>
        <v>11100000461</v>
      </c>
      <c r="AM186" s="190"/>
      <c r="AN186" s="190"/>
      <c r="AO186" s="45" t="s">
        <v>89</v>
      </c>
      <c r="AP186" s="145" t="s">
        <v>89</v>
      </c>
      <c r="AQ186" s="45"/>
      <c r="AR186" s="45"/>
      <c r="AS186" s="191" t="str">
        <f t="shared" si="152"/>
        <v>888431110171</v>
      </c>
      <c r="AT186" s="189" t="str">
        <f t="shared" si="153"/>
        <v>5531110171</v>
      </c>
      <c r="AU186" s="183" t="str">
        <f t="shared" si="154"/>
        <v>9931110171</v>
      </c>
      <c r="AV186" s="183">
        <f t="shared" si="155"/>
        <v>7</v>
      </c>
      <c r="AW186" s="183" t="str">
        <f t="shared" si="156"/>
        <v>7731110171</v>
      </c>
      <c r="AX186" s="147" t="str">
        <f t="shared" si="157"/>
        <v>77431110171</v>
      </c>
      <c r="AY186" s="183">
        <v>0</v>
      </c>
      <c r="AZ186" s="183">
        <v>0</v>
      </c>
      <c r="BA186" s="43" t="str">
        <f t="shared" si="158"/>
        <v>2020-01-01</v>
      </c>
      <c r="BB186" s="43" t="str">
        <f t="shared" si="159"/>
        <v>2020-01-31</v>
      </c>
      <c r="BC186" s="192" t="s">
        <v>90</v>
      </c>
      <c r="BD186" s="44" t="str">
        <f t="shared" si="160"/>
        <v>a31110171</v>
      </c>
      <c r="BE186" s="189"/>
      <c r="BF186" s="189"/>
      <c r="BG186" s="186"/>
      <c r="BH186" s="149"/>
      <c r="BI186" s="149"/>
      <c r="BJ186" s="149"/>
      <c r="BK186" s="149"/>
      <c r="BL186" s="149"/>
      <c r="BM186" s="149"/>
      <c r="BN186" s="149"/>
      <c r="BO186" s="340"/>
      <c r="BP186" s="328"/>
      <c r="BQ186" s="181"/>
      <c r="BR186" s="196"/>
      <c r="BS186" s="196"/>
      <c r="BU186" s="357" t="str">
        <f t="shared" ca="1" si="161"/>
        <v>insert into x_t_invoice (TMP_ID,ID,DT, CLIENT_ID,EXTERNAL_ID,CONTRACT_ID,TOTAL_SUM,CURRENCY,DISCOUNT_TYPE,COMMISSION_TYPE,TYPE,LOYAL_CLIENTS,NDS,NDS_PCT,PERSON_ID) values (s_x_t_invoice.NEXTVAL, 31110171, date'2020-01-01',21110000046,'Б-31110171-1',1110000046,1199.5,'RUR',7,7,'y_invoice',0,1,20, 77431110171);insert into x_t_person (TMP_ID,ID) values (s_x_t_person.NEXTVAL, 77431110171);insert into x_t_act_internal(TMP_ID,ID,DT,CLIENT_ID,INVOICE_ID,HIDDEN,AMOUNT,EXTERNAL_ID,PAYMENT_TERM_DT,IS_LOYAL,TYPE) values (s_x_t_act_internal.NEXTVAL, 4311101711,date'2020-01-08',21110000046, 31110171    ,1,  1199.5  ,'43111017111',null, 0,'generic');insert into x_t_act_trans(TMP_ID, ACT_ID, CONSUME_ID, AMOUNT, AMOUNT_NDS, AMOUNT_NSP, NETTING, COMMISSION_TYPE) values (s_x_t_act_trans.NEXTVAL, 4311101711,  5531110171, 1199.5, 199.916666666667,  0,null, 7);insert into x_t_consume (TMP_ID, ID, PARENT_ORDER_ID) values (s_x_t_consume.NEXTVAL, 5531110171,  9931110171);insert into x_t_order(TMP_ID, ID, SERVICE_ID, SERVICE_ORDER_ID, CLIENT_ID) values (s_x_t_order.NEXTVAL, 9931110171,  7,  7731110171,  431110171 );insert into x_mv_oebs_receipts_2(TMP_ID, INVOICE_EID, SUM, DT, DOC_DATE, COMISS_DATE, PAYMENT_NUMBER, SOURCE_TYPE) values (s_x_mv_oebs_receipts_2.NEXTVAL, 'Б-31110171-1', 1199.5, date'2020-01-31',date'2020-01-31', null, '888431110171' ,'PAYCASH');insert into x_yt_ar_direct_domain_stats (ID,IS_GRAY,DOMAIN,IS_BLACKLIST,SERVICE_ID,COST,BILLING_EXPORT_ID,FROM_DT,TILL_DT,SERVICE_ORDER_ID) values(s_x_yt_ar_direct_domain_stats.NEXTVAL, 0, 'a31110171', 0,7,3330000000,7731110171,  date'2020-01-01',to_date('2020-01-31'||' '||'23:59:59','YYYY-MM-DD HH24:MI:SS'),7731110171);</v>
      </c>
    </row>
    <row r="187" spans="1:73" s="195" customFormat="1" x14ac:dyDescent="0.35">
      <c r="A187" s="127">
        <v>46</v>
      </c>
      <c r="B187" s="178"/>
      <c r="C187" s="42" t="str">
        <f t="shared" si="132"/>
        <v>1110000046</v>
      </c>
      <c r="D187" s="42" t="str">
        <f t="shared" si="133"/>
        <v>1110000046/20</v>
      </c>
      <c r="E187" s="43" t="str">
        <f t="shared" si="134"/>
        <v>2020-01-01</v>
      </c>
      <c r="F187" s="43" t="str">
        <f t="shared" si="135"/>
        <v>2021-01-01</v>
      </c>
      <c r="G187" s="44" t="str">
        <f t="shared" si="136"/>
        <v>21110000046</v>
      </c>
      <c r="H187" s="45">
        <f t="shared" si="97"/>
        <v>1</v>
      </c>
      <c r="I187" s="179">
        <v>3</v>
      </c>
      <c r="J187" s="180">
        <f t="shared" si="162"/>
        <v>31110172</v>
      </c>
      <c r="K187" s="42" t="str">
        <f t="shared" si="137"/>
        <v>Б-31110172-1</v>
      </c>
      <c r="L187" s="43" t="str">
        <f t="shared" si="138"/>
        <v>2020-01-01</v>
      </c>
      <c r="M187" s="42" t="s">
        <v>87</v>
      </c>
      <c r="N187" s="181">
        <f t="shared" si="139"/>
        <v>15000</v>
      </c>
      <c r="O187" s="42" t="s">
        <v>88</v>
      </c>
      <c r="P187" s="179">
        <v>1</v>
      </c>
      <c r="Q187" s="42">
        <v>20</v>
      </c>
      <c r="R187" s="198">
        <v>1</v>
      </c>
      <c r="S187" s="198">
        <v>1</v>
      </c>
      <c r="T187" s="52" t="str">
        <f t="shared" si="141"/>
        <v>4311101721</v>
      </c>
      <c r="U187" s="183" t="str">
        <f t="shared" si="142"/>
        <v>43111017211</v>
      </c>
      <c r="V187" s="42">
        <v>1</v>
      </c>
      <c r="W187" s="43" t="str">
        <f t="shared" ca="1" si="143"/>
        <v>2020-01-04</v>
      </c>
      <c r="X187" s="42"/>
      <c r="Y187" s="185">
        <v>15000</v>
      </c>
      <c r="Z187" s="185">
        <f t="shared" si="144"/>
        <v>2500</v>
      </c>
      <c r="AA187" s="42">
        <v>0</v>
      </c>
      <c r="AB187" s="186" t="s">
        <v>89</v>
      </c>
      <c r="AC187" s="185">
        <f t="shared" si="145"/>
        <v>15000</v>
      </c>
      <c r="AD187" s="45">
        <v>0</v>
      </c>
      <c r="AE187" s="52" t="str">
        <f t="shared" si="163"/>
        <v>431110172</v>
      </c>
      <c r="AF187" s="187">
        <f t="shared" si="164"/>
        <v>12500</v>
      </c>
      <c r="AG187" s="252">
        <f>SUM(AF182:AF188)</f>
        <v>200000.41666666669</v>
      </c>
      <c r="AH187" s="58">
        <f t="shared" si="147"/>
        <v>12500</v>
      </c>
      <c r="AI187" s="60">
        <f t="shared" si="165"/>
        <v>15000</v>
      </c>
      <c r="AJ187" s="49" t="str">
        <f t="shared" si="149"/>
        <v>2020-01-31</v>
      </c>
      <c r="AK187" s="189" t="str">
        <f t="shared" si="150"/>
        <v>888431110172</v>
      </c>
      <c r="AL187" s="45" t="str">
        <f t="shared" si="151"/>
        <v>11100000461</v>
      </c>
      <c r="AM187" s="190"/>
      <c r="AN187" s="190"/>
      <c r="AO187" s="45" t="s">
        <v>89</v>
      </c>
      <c r="AP187" s="145" t="s">
        <v>89</v>
      </c>
      <c r="AQ187" s="45"/>
      <c r="AR187" s="45"/>
      <c r="AS187" s="191" t="str">
        <f t="shared" si="152"/>
        <v>888431110172</v>
      </c>
      <c r="AT187" s="189" t="str">
        <f t="shared" si="153"/>
        <v>5531110172</v>
      </c>
      <c r="AU187" s="183" t="str">
        <f t="shared" si="154"/>
        <v>9931110172</v>
      </c>
      <c r="AV187" s="183">
        <f t="shared" si="155"/>
        <v>1</v>
      </c>
      <c r="AW187" s="183" t="str">
        <f t="shared" si="156"/>
        <v>7731110172</v>
      </c>
      <c r="AX187" s="147" t="str">
        <f t="shared" si="157"/>
        <v>77431110172</v>
      </c>
      <c r="AY187" s="183">
        <v>0</v>
      </c>
      <c r="AZ187" s="183">
        <v>0</v>
      </c>
      <c r="BA187" s="43" t="str">
        <f t="shared" si="158"/>
        <v>2020-01-01</v>
      </c>
      <c r="BB187" s="43" t="str">
        <f t="shared" si="159"/>
        <v>2020-01-31</v>
      </c>
      <c r="BC187" s="192" t="s">
        <v>90</v>
      </c>
      <c r="BD187" s="44" t="str">
        <f t="shared" si="160"/>
        <v>a31110172</v>
      </c>
      <c r="BE187" s="189"/>
      <c r="BF187" s="189"/>
      <c r="BG187" s="186"/>
      <c r="BH187" s="149"/>
      <c r="BI187" s="149"/>
      <c r="BJ187" s="149"/>
      <c r="BK187" s="149"/>
      <c r="BL187" s="149"/>
      <c r="BM187" s="149"/>
      <c r="BN187" s="149"/>
      <c r="BO187" s="342"/>
      <c r="BP187" s="328"/>
      <c r="BQ187" s="242"/>
      <c r="BR187" s="242"/>
      <c r="BS187" s="242"/>
      <c r="BU187" s="357" t="str">
        <f t="shared" ca="1" si="161"/>
        <v>insert into x_t_invoice (TMP_ID,ID,DT, CLIENT_ID,EXTERNAL_ID,CONTRACT_ID,TOTAL_SUM,CURRENCY,DISCOUNT_TYPE,COMMISSION_TYPE,TYPE,LOYAL_CLIENTS,NDS,NDS_PCT,PERSON_ID) values (s_x_t_invoice.NEXTVAL, 31110172, date'2020-01-01',21110000046,'Б-31110172-1',1110000046,15000,'RUR',1,1,'y_invoice',0,1,20, 77431110172);insert into x_t_person (TMP_ID,ID) values (s_x_t_person.NEXTVAL, 77431110172);insert into x_t_act_internal(TMP_ID,ID,DT,CLIENT_ID,INVOICE_ID,HIDDEN,AMOUNT,EXTERNAL_ID,PAYMENT_TERM_DT,IS_LOYAL,TYPE) values (s_x_t_act_internal.NEXTVAL, 4311101721,date'2020-01-04',21110000046, 31110172    ,1,  15000  ,'43111017211',null, 0,'generic');insert into x_t_act_trans(TMP_ID, ACT_ID, CONSUME_ID, AMOUNT, AMOUNT_NDS, AMOUNT_NSP, NETTING, COMMISSION_TYPE) values (s_x_t_act_trans.NEXTVAL, 4311101721,  5531110172, 15000, 2500,  0,null, 1);insert into x_t_consume (TMP_ID, ID, PARENT_ORDER_ID) values (s_x_t_consume.NEXTVAL, 5531110172,  9931110172);insert into x_t_order(TMP_ID, ID, SERVICE_ID, SERVICE_ORDER_ID, CLIENT_ID) values (s_x_t_order.NEXTVAL, 9931110172,  1,  7731110172,  431110172 );insert into x_mv_oebs_receipts_2(TMP_ID, INVOICE_EID, SUM, DT, DOC_DATE, COMISS_DATE, PAYMENT_NUMBER, SOURCE_TYPE) values (s_x_mv_oebs_receipts_2.NEXTVAL, 'Б-31110172-1', 15000, date'2020-01-31',date'2020-01-31', null, '888431110172' ,'PAYCASH');insert into x_yt_ar_direct_domain_stats (ID,IS_GRAY,DOMAIN,IS_BLACKLIST,SERVICE_ID,COST,BILLING_EXPORT_ID,FROM_DT,TILL_DT,SERVICE_ORDER_ID) values(s_x_yt_ar_direct_domain_stats.NEXTVAL, 0, 'a31110172', 0,1,3330000000,7731110172,  date'2020-01-01',to_date('2020-01-31'||' '||'23:59:59','YYYY-MM-DD HH24:MI:SS'),7731110172);</v>
      </c>
    </row>
    <row r="188" spans="1:73" s="215" customFormat="1" ht="15" thickBot="1" x14ac:dyDescent="0.4">
      <c r="A188" s="152">
        <v>46</v>
      </c>
      <c r="B188" s="199"/>
      <c r="C188" s="76" t="str">
        <f t="shared" si="132"/>
        <v>1110000046</v>
      </c>
      <c r="D188" s="76" t="str">
        <f t="shared" si="133"/>
        <v>1110000046/20</v>
      </c>
      <c r="E188" s="77" t="str">
        <f t="shared" si="134"/>
        <v>2020-01-01</v>
      </c>
      <c r="F188" s="77" t="str">
        <f t="shared" si="135"/>
        <v>2021-01-01</v>
      </c>
      <c r="G188" s="78" t="str">
        <f t="shared" si="136"/>
        <v>21110000046</v>
      </c>
      <c r="H188" s="79">
        <f t="shared" si="97"/>
        <v>1</v>
      </c>
      <c r="I188" s="200">
        <v>3</v>
      </c>
      <c r="J188" s="201">
        <f t="shared" si="162"/>
        <v>31110173</v>
      </c>
      <c r="K188" s="76" t="str">
        <f t="shared" si="137"/>
        <v>Б-31110173-1</v>
      </c>
      <c r="L188" s="77" t="str">
        <f t="shared" si="138"/>
        <v>2020-01-01</v>
      </c>
      <c r="M188" s="76" t="s">
        <v>87</v>
      </c>
      <c r="N188" s="202">
        <f t="shared" si="139"/>
        <v>30000</v>
      </c>
      <c r="O188" s="76" t="s">
        <v>88</v>
      </c>
      <c r="P188" s="200">
        <v>1</v>
      </c>
      <c r="Q188" s="76">
        <v>20</v>
      </c>
      <c r="R188" s="201">
        <v>37</v>
      </c>
      <c r="S188" s="201">
        <v>37</v>
      </c>
      <c r="T188" s="81" t="str">
        <f t="shared" si="141"/>
        <v>4311101731</v>
      </c>
      <c r="U188" s="203" t="str">
        <f t="shared" si="142"/>
        <v>43111017311</v>
      </c>
      <c r="V188" s="76">
        <v>1</v>
      </c>
      <c r="W188" s="77" t="str">
        <f t="shared" ca="1" si="143"/>
        <v>2020-01-01</v>
      </c>
      <c r="X188" s="76"/>
      <c r="Y188" s="205">
        <v>30000</v>
      </c>
      <c r="Z188" s="205">
        <f t="shared" si="144"/>
        <v>5000</v>
      </c>
      <c r="AA188" s="76">
        <v>0</v>
      </c>
      <c r="AB188" s="206" t="s">
        <v>89</v>
      </c>
      <c r="AC188" s="205">
        <f t="shared" si="145"/>
        <v>30000</v>
      </c>
      <c r="AD188" s="79">
        <v>0</v>
      </c>
      <c r="AE188" s="81" t="str">
        <f t="shared" si="163"/>
        <v>431110173</v>
      </c>
      <c r="AF188" s="207">
        <f t="shared" si="164"/>
        <v>25000</v>
      </c>
      <c r="AG188" s="235"/>
      <c r="AH188" s="91">
        <f t="shared" si="147"/>
        <v>25000</v>
      </c>
      <c r="AI188" s="93">
        <f t="shared" si="165"/>
        <v>30000</v>
      </c>
      <c r="AJ188" s="83" t="str">
        <f t="shared" si="149"/>
        <v>2020-01-31</v>
      </c>
      <c r="AK188" s="209" t="str">
        <f t="shared" si="150"/>
        <v>888431110173</v>
      </c>
      <c r="AL188" s="79" t="str">
        <f t="shared" si="151"/>
        <v>11100000461</v>
      </c>
      <c r="AM188" s="210"/>
      <c r="AN188" s="210"/>
      <c r="AO188" s="79" t="s">
        <v>89</v>
      </c>
      <c r="AP188" s="169" t="s">
        <v>89</v>
      </c>
      <c r="AQ188" s="79"/>
      <c r="AR188" s="79"/>
      <c r="AS188" s="211" t="str">
        <f t="shared" si="152"/>
        <v>888431110173</v>
      </c>
      <c r="AT188" s="209" t="str">
        <f t="shared" si="153"/>
        <v>5531110173</v>
      </c>
      <c r="AU188" s="203" t="str">
        <f t="shared" si="154"/>
        <v>9931110173</v>
      </c>
      <c r="AV188" s="203">
        <f t="shared" si="155"/>
        <v>37</v>
      </c>
      <c r="AW188" s="203" t="str">
        <f t="shared" si="156"/>
        <v>7731110173</v>
      </c>
      <c r="AX188" s="172" t="str">
        <f t="shared" si="157"/>
        <v>77431110173</v>
      </c>
      <c r="AY188" s="203">
        <v>0</v>
      </c>
      <c r="AZ188" s="203">
        <v>0</v>
      </c>
      <c r="BA188" s="77" t="str">
        <f t="shared" si="158"/>
        <v>2020-01-01</v>
      </c>
      <c r="BB188" s="77" t="str">
        <f t="shared" si="159"/>
        <v>2020-01-31</v>
      </c>
      <c r="BC188" s="212" t="s">
        <v>90</v>
      </c>
      <c r="BD188" s="78" t="str">
        <f t="shared" si="160"/>
        <v>a31110173</v>
      </c>
      <c r="BE188" s="209"/>
      <c r="BF188" s="209"/>
      <c r="BG188" s="206"/>
      <c r="BH188" s="174"/>
      <c r="BI188" s="174"/>
      <c r="BJ188" s="174"/>
      <c r="BK188" s="174"/>
      <c r="BL188" s="174"/>
      <c r="BM188" s="174"/>
      <c r="BN188" s="174"/>
      <c r="BO188" s="341"/>
      <c r="BP188" s="329"/>
      <c r="BQ188" s="202"/>
      <c r="BR188" s="214"/>
      <c r="BS188" s="214"/>
      <c r="BU188" s="358" t="str">
        <f t="shared" ca="1" si="161"/>
        <v>insert into x_t_invoice (TMP_ID,ID,DT, CLIENT_ID,EXTERNAL_ID,CONTRACT_ID,TOTAL_SUM,CURRENCY,DISCOUNT_TYPE,COMMISSION_TYPE,TYPE,LOYAL_CLIENTS,NDS,NDS_PCT,PERSON_ID) values (s_x_t_invoice.NEXTVAL, 31110173, date'2020-01-01',21110000046,'Б-31110173-1',1110000046,30000,'RUR',37,37,'y_invoice',0,1,20, 77431110173);insert into x_t_person (TMP_ID,ID) values (s_x_t_person.NEXTVAL, 77431110173);insert into x_t_act_internal(TMP_ID,ID,DT,CLIENT_ID,INVOICE_ID,HIDDEN,AMOUNT,EXTERNAL_ID,PAYMENT_TERM_DT,IS_LOYAL,TYPE) values (s_x_t_act_internal.NEXTVAL, 4311101731,date'2020-01-01',21110000046, 31110173    ,1,  30000  ,'43111017311',null, 0,'generic');insert into x_t_act_trans(TMP_ID, ACT_ID, CONSUME_ID, AMOUNT, AMOUNT_NDS, AMOUNT_NSP, NETTING, COMMISSION_TYPE) values (s_x_t_act_trans.NEXTVAL, 4311101731,  5531110173, 30000, 5000,  0,null, 37);insert into x_t_consume (TMP_ID, ID, PARENT_ORDER_ID) values (s_x_t_consume.NEXTVAL, 5531110173,  9931110173);insert into x_t_order(TMP_ID, ID, SERVICE_ID, SERVICE_ORDER_ID, CLIENT_ID) values (s_x_t_order.NEXTVAL, 9931110173,  37,  7731110173,  431110173 );insert into x_mv_oebs_receipts_2(TMP_ID, INVOICE_EID, SUM, DT, DOC_DATE, COMISS_DATE, PAYMENT_NUMBER, SOURCE_TYPE) values (s_x_mv_oebs_receipts_2.NEXTVAL, 'Б-31110173-1', 30000, date'2020-01-31',date'2020-01-31', null, '888431110173' ,'PAYCASH');insert into x_yt_ar_direct_domain_stats (ID,IS_GRAY,DOMAIN,IS_BLACKLIST,SERVICE_ID,COST,BILLING_EXPORT_ID,FROM_DT,TILL_DT,SERVICE_ORDER_ID) values(s_x_yt_ar_direct_domain_stats.NEXTVAL, 0, 'a31110173', 0,37,3330000000,7731110173,  date'2020-01-01',to_date('2020-01-31'||' '||'23:59:59','YYYY-MM-DD HH24:MI:SS'),7731110173);</v>
      </c>
    </row>
    <row r="189" spans="1:73" s="195" customFormat="1" x14ac:dyDescent="0.35">
      <c r="A189" s="127">
        <v>47</v>
      </c>
      <c r="B189" s="178"/>
      <c r="C189" s="42" t="str">
        <f t="shared" si="132"/>
        <v>1110000047</v>
      </c>
      <c r="D189" s="42" t="str">
        <f t="shared" si="133"/>
        <v>1110000047/20</v>
      </c>
      <c r="E189" s="43" t="str">
        <f t="shared" si="134"/>
        <v>2020-01-01</v>
      </c>
      <c r="F189" s="43" t="str">
        <f t="shared" si="135"/>
        <v>2021-01-01</v>
      </c>
      <c r="G189" s="44" t="str">
        <f t="shared" si="136"/>
        <v>21110000047</v>
      </c>
      <c r="H189" s="45">
        <f t="shared" si="97"/>
        <v>1</v>
      </c>
      <c r="I189" s="179">
        <v>3</v>
      </c>
      <c r="J189" s="180">
        <f t="shared" si="162"/>
        <v>31110174</v>
      </c>
      <c r="K189" s="42" t="str">
        <f t="shared" si="137"/>
        <v>Б-31110174-1</v>
      </c>
      <c r="L189" s="43" t="str">
        <f t="shared" si="138"/>
        <v>2020-01-01</v>
      </c>
      <c r="M189" s="42" t="s">
        <v>87</v>
      </c>
      <c r="N189" s="181">
        <f t="shared" si="139"/>
        <v>60000</v>
      </c>
      <c r="O189" s="42" t="s">
        <v>88</v>
      </c>
      <c r="P189" s="179">
        <v>1</v>
      </c>
      <c r="Q189" s="42">
        <v>20</v>
      </c>
      <c r="R189" s="182">
        <f t="shared" ref="R189:R194" si="166">S189</f>
        <v>7</v>
      </c>
      <c r="S189" s="182">
        <v>7</v>
      </c>
      <c r="T189" s="52" t="str">
        <f t="shared" si="141"/>
        <v>4311101741</v>
      </c>
      <c r="U189" s="183" t="str">
        <f t="shared" si="142"/>
        <v>43111017411</v>
      </c>
      <c r="V189" s="42">
        <v>1</v>
      </c>
      <c r="W189" s="43" t="str">
        <f t="shared" ca="1" si="143"/>
        <v>2020-01-02</v>
      </c>
      <c r="X189" s="42"/>
      <c r="Y189" s="185">
        <v>60000</v>
      </c>
      <c r="Z189" s="185">
        <f t="shared" si="144"/>
        <v>10000</v>
      </c>
      <c r="AA189" s="42">
        <v>0</v>
      </c>
      <c r="AB189" s="186" t="s">
        <v>89</v>
      </c>
      <c r="AC189" s="185">
        <f t="shared" si="145"/>
        <v>60000</v>
      </c>
      <c r="AD189" s="45">
        <v>0</v>
      </c>
      <c r="AE189" s="52" t="str">
        <f t="shared" si="163"/>
        <v>431110174</v>
      </c>
      <c r="AF189" s="187">
        <f t="shared" si="164"/>
        <v>50000</v>
      </c>
      <c r="AG189" s="240"/>
      <c r="AH189" s="58">
        <f t="shared" si="147"/>
        <v>50000</v>
      </c>
      <c r="AI189" s="60">
        <f t="shared" si="165"/>
        <v>60000</v>
      </c>
      <c r="AJ189" s="49" t="str">
        <f t="shared" si="149"/>
        <v>2020-01-31</v>
      </c>
      <c r="AK189" s="189" t="str">
        <f t="shared" si="150"/>
        <v>888431110174</v>
      </c>
      <c r="AL189" s="45" t="str">
        <f t="shared" si="151"/>
        <v>11100000471</v>
      </c>
      <c r="AM189" s="190"/>
      <c r="AN189" s="190"/>
      <c r="AO189" s="45" t="s">
        <v>89</v>
      </c>
      <c r="AP189" s="145" t="s">
        <v>89</v>
      </c>
      <c r="AQ189" s="45"/>
      <c r="AR189" s="45"/>
      <c r="AS189" s="191" t="str">
        <f t="shared" si="152"/>
        <v>888431110174</v>
      </c>
      <c r="AT189" s="189" t="str">
        <f t="shared" si="153"/>
        <v>5531110174</v>
      </c>
      <c r="AU189" s="183" t="str">
        <f t="shared" si="154"/>
        <v>9931110174</v>
      </c>
      <c r="AV189" s="183">
        <f t="shared" si="155"/>
        <v>7</v>
      </c>
      <c r="AW189" s="183" t="str">
        <f t="shared" si="156"/>
        <v>7731110174</v>
      </c>
      <c r="AX189" s="147" t="str">
        <f t="shared" si="157"/>
        <v>77431110174</v>
      </c>
      <c r="AY189" s="183">
        <v>0</v>
      </c>
      <c r="AZ189" s="183">
        <v>0</v>
      </c>
      <c r="BA189" s="43" t="str">
        <f t="shared" si="158"/>
        <v>2020-01-01</v>
      </c>
      <c r="BB189" s="43" t="str">
        <f t="shared" si="159"/>
        <v>2020-01-31</v>
      </c>
      <c r="BC189" s="192" t="s">
        <v>90</v>
      </c>
      <c r="BD189" s="44" t="str">
        <f t="shared" si="160"/>
        <v>a31110174</v>
      </c>
      <c r="BE189" s="189"/>
      <c r="BF189" s="189"/>
      <c r="BG189" s="186"/>
      <c r="BH189" s="254"/>
      <c r="BI189" s="254"/>
      <c r="BJ189" s="254"/>
      <c r="BK189" s="254"/>
      <c r="BL189" s="149"/>
      <c r="BM189" s="149"/>
      <c r="BN189" s="149"/>
      <c r="BO189" s="340" t="s">
        <v>171</v>
      </c>
      <c r="BP189" s="328">
        <v>7</v>
      </c>
      <c r="BQ189" s="242">
        <f>SUM(AF189:AF194)</f>
        <v>162500.41666666666</v>
      </c>
      <c r="BR189" s="242">
        <f>BQ189*0.06</f>
        <v>9750.0249999999996</v>
      </c>
      <c r="BS189" s="242">
        <f>BR189</f>
        <v>9750.0249999999996</v>
      </c>
      <c r="BU189" s="357" t="str">
        <f t="shared" ca="1" si="161"/>
        <v>insert into x_t_contract2(TMP_ID,ID,EXTERNAL_ID,CLIENT_ID) values(s_x_t_contract2.NEXTVAL, 1110000047, '1110000047/20',21110000047);insert into x_t_contract_collateral(TMP_ID,ID,CONTRACT2_ID,DT,IS_SIGNED) values(s_x_t_contract_collateral.NEXTVAL, 11100000471, 1110000047, date'2020-01-01', date'2020-01-01');insert into x_mv_contract_signed_attr (TMP_ID,CONTRACT_ID,COLLATERAL_ID,CODE,VALUE_DT) values (s_x_mv_contract_signed_attr.NEXTVAL, 1110000047, 11100000471,'FINISH_DT' ,date'2021-01-01');insert into x_mv_contract_signed_attr_hist(TMP_ID,VALUE_NUM,UPDATE_DT,CONTRACT2_ID,CODE,CL_DT,STAMP,DT) values(s_x_mv_contract_signed_attr_hist.NEXTVAL, 1, date'2020-01-01', 1110000047,'FIRM',date'2020-01-01',888431110174,date'2020-01-01');insert into x_mv_contract_signed_attr_hist(TMP_ID,VALUE_NUM,UPDATE_DT,CONTRACT2_ID,CODE,CL_DT,STAMP,DT) values(s_x_mv_contract_signed_attr_hist.NEXTVAL, 1, date'2020-01-01', 1110000047,'WHOLESALE_AGENT_PREMIUM_AWARDS_SCALE_TYPE',date'2020-01-01',888431110174,date'2020-01-01');insert into x_mv_contract_signed_attr_hist(TMP_ID,VALUE_NUM,UPDATE_DT,CONTRACT2_ID,CODE,CL_DT,STAMP,DT) values(s_x_mv_contract_signed_attr_hist.NEXTVAL, 3, date'2020-01-01', 1110000047,'PAYMENT_TYPE',date'2020-01-01',888431110174,date'2020-01-01');insert into x_t_invoice (TMP_ID,ID,DT, CLIENT_ID,EXTERNAL_ID,CONTRACT_ID,TOTAL_SUM,CURRENCY,DISCOUNT_TYPE,COMMISSION_TYPE,TYPE,LOYAL_CLIENTS,NDS,NDS_PCT,PERSON_ID) values (s_x_t_invoice.NEXTVAL, 31110174, date'2020-01-01',21110000047,'Б-31110174-1',1110000047,60000,'RUR',7,7,'y_invoice',0,1,20, 77431110174);insert into x_t_person (TMP_ID,ID) values (s_x_t_person.NEXTVAL, 77431110174);insert into x_t_act_internal(TMP_ID,ID,DT,CLIENT_ID,INVOICE_ID,HIDDEN,AMOUNT,EXTERNAL_ID,PAYMENT_TERM_DT,IS_LOYAL,TYPE) values (s_x_t_act_internal.NEXTVAL, 4311101741,date'2020-01-02',21110000047, 31110174    ,1,  60000  ,'43111017411',null, 0,'generic');insert into x_t_act_trans(TMP_ID, ACT_ID, CONSUME_ID, AMOUNT, AMOUNT_NDS, AMOUNT_NSP, NETTING, COMMISSION_TYPE) values (s_x_t_act_trans.NEXTVAL, 4311101741,  5531110174, 60000, 10000,  0,null, 7);insert into x_t_consume (TMP_ID, ID, PARENT_ORDER_ID) values (s_x_t_consume.NEXTVAL, 5531110174,  9931110174);insert into x_t_order(TMP_ID, ID, SERVICE_ID, SERVICE_ORDER_ID, CLIENT_ID) values (s_x_t_order.NEXTVAL, 9931110174,  7,  7731110174,  431110174 );insert into x_mv_oebs_receipts_2(TMP_ID, INVOICE_EID, SUM, DT, DOC_DATE, COMISS_DATE, PAYMENT_NUMBER, SOURCE_TYPE) values (s_x_mv_oebs_receipts_2.NEXTVAL, 'Б-31110174-1', 60000, date'2020-01-31',date'2020-01-31', null, '888431110174' ,'PAYCASH');insert into x_yt_ar_direct_domain_stats (ID,IS_GRAY,DOMAIN,IS_BLACKLIST,SERVICE_ID,COST,BILLING_EXPORT_ID,FROM_DT,TILL_DT,SERVICE_ORDER_ID) values(s_x_yt_ar_direct_domain_stats.NEXTVAL, 0, 'a31110174', 0,7,3330000000,7731110174,  date'2020-01-01',to_date('2020-01-31'||' '||'23:59:59','YYYY-MM-DD HH24:MI:SS'),7731110174);</v>
      </c>
    </row>
    <row r="190" spans="1:73" s="195" customFormat="1" x14ac:dyDescent="0.35">
      <c r="A190" s="127">
        <v>47</v>
      </c>
      <c r="B190" s="178"/>
      <c r="C190" s="42" t="str">
        <f t="shared" si="132"/>
        <v>1110000047</v>
      </c>
      <c r="D190" s="42" t="str">
        <f t="shared" si="133"/>
        <v>1110000047/20</v>
      </c>
      <c r="E190" s="43" t="str">
        <f t="shared" si="134"/>
        <v>2020-01-01</v>
      </c>
      <c r="F190" s="43" t="str">
        <f t="shared" si="135"/>
        <v>2021-01-01</v>
      </c>
      <c r="G190" s="44" t="str">
        <f t="shared" si="136"/>
        <v>21110000047</v>
      </c>
      <c r="H190" s="45">
        <f t="shared" si="97"/>
        <v>1</v>
      </c>
      <c r="I190" s="179">
        <v>3</v>
      </c>
      <c r="J190" s="180">
        <f t="shared" si="162"/>
        <v>31110175</v>
      </c>
      <c r="K190" s="42" t="str">
        <f t="shared" si="137"/>
        <v>Б-31110175-1</v>
      </c>
      <c r="L190" s="43" t="str">
        <f t="shared" si="138"/>
        <v>2020-01-01</v>
      </c>
      <c r="M190" s="42" t="s">
        <v>87</v>
      </c>
      <c r="N190" s="181">
        <f t="shared" si="139"/>
        <v>45000</v>
      </c>
      <c r="O190" s="42" t="s">
        <v>88</v>
      </c>
      <c r="P190" s="179">
        <v>1</v>
      </c>
      <c r="Q190" s="42">
        <v>20</v>
      </c>
      <c r="R190" s="182">
        <f t="shared" si="166"/>
        <v>7</v>
      </c>
      <c r="S190" s="182">
        <v>7</v>
      </c>
      <c r="T190" s="52" t="str">
        <f t="shared" si="141"/>
        <v>4311101751</v>
      </c>
      <c r="U190" s="183" t="str">
        <f t="shared" si="142"/>
        <v>43111017511</v>
      </c>
      <c r="V190" s="42">
        <v>1</v>
      </c>
      <c r="W190" s="43" t="str">
        <f t="shared" ca="1" si="143"/>
        <v>2020-01-06</v>
      </c>
      <c r="X190" s="42"/>
      <c r="Y190" s="185">
        <v>45000</v>
      </c>
      <c r="Z190" s="185">
        <f t="shared" si="144"/>
        <v>7500</v>
      </c>
      <c r="AA190" s="42">
        <v>0</v>
      </c>
      <c r="AB190" s="186" t="s">
        <v>89</v>
      </c>
      <c r="AC190" s="185">
        <f t="shared" si="145"/>
        <v>45000</v>
      </c>
      <c r="AD190" s="45">
        <v>0</v>
      </c>
      <c r="AE190" s="52" t="str">
        <f t="shared" si="163"/>
        <v>431110175</v>
      </c>
      <c r="AF190" s="187">
        <f t="shared" si="164"/>
        <v>37500</v>
      </c>
      <c r="AG190" s="240"/>
      <c r="AH190" s="58">
        <f t="shared" si="147"/>
        <v>37500</v>
      </c>
      <c r="AI190" s="60">
        <f t="shared" si="165"/>
        <v>45000</v>
      </c>
      <c r="AJ190" s="49" t="str">
        <f t="shared" si="149"/>
        <v>2020-01-31</v>
      </c>
      <c r="AK190" s="189" t="str">
        <f t="shared" si="150"/>
        <v>888431110175</v>
      </c>
      <c r="AL190" s="45" t="str">
        <f t="shared" si="151"/>
        <v>11100000471</v>
      </c>
      <c r="AM190" s="190"/>
      <c r="AN190" s="190"/>
      <c r="AO190" s="45" t="s">
        <v>89</v>
      </c>
      <c r="AP190" s="145" t="s">
        <v>89</v>
      </c>
      <c r="AQ190" s="45"/>
      <c r="AR190" s="45"/>
      <c r="AS190" s="191" t="str">
        <f t="shared" si="152"/>
        <v>888431110175</v>
      </c>
      <c r="AT190" s="189" t="str">
        <f t="shared" si="153"/>
        <v>5531110175</v>
      </c>
      <c r="AU190" s="183" t="str">
        <f t="shared" si="154"/>
        <v>9931110175</v>
      </c>
      <c r="AV190" s="183">
        <f t="shared" si="155"/>
        <v>7</v>
      </c>
      <c r="AW190" s="183" t="str">
        <f t="shared" si="156"/>
        <v>7731110175</v>
      </c>
      <c r="AX190" s="147" t="str">
        <f t="shared" si="157"/>
        <v>77431110175</v>
      </c>
      <c r="AY190" s="183">
        <v>0</v>
      </c>
      <c r="AZ190" s="183">
        <v>0</v>
      </c>
      <c r="BA190" s="43" t="str">
        <f t="shared" si="158"/>
        <v>2020-01-01</v>
      </c>
      <c r="BB190" s="43" t="str">
        <f t="shared" si="159"/>
        <v>2020-01-31</v>
      </c>
      <c r="BC190" s="192" t="s">
        <v>90</v>
      </c>
      <c r="BD190" s="44" t="str">
        <f t="shared" si="160"/>
        <v>a31110175</v>
      </c>
      <c r="BE190" s="189"/>
      <c r="BF190" s="189"/>
      <c r="BG190" s="186"/>
      <c r="BH190" s="149"/>
      <c r="BI190" s="149"/>
      <c r="BJ190" s="149"/>
      <c r="BK190" s="149"/>
      <c r="BL190" s="149"/>
      <c r="BM190" s="149"/>
      <c r="BN190" s="149"/>
      <c r="BO190" s="346" t="s">
        <v>176</v>
      </c>
      <c r="BP190" s="328">
        <v>1</v>
      </c>
      <c r="BQ190" s="242">
        <f>AF195</f>
        <v>12500</v>
      </c>
      <c r="BR190" s="249">
        <f>BQ190*0.13</f>
        <v>1625</v>
      </c>
      <c r="BS190" s="249">
        <f>BR190</f>
        <v>1625</v>
      </c>
      <c r="BU190" s="357" t="str">
        <f t="shared" ca="1" si="161"/>
        <v>insert into x_t_invoice (TMP_ID,ID,DT, CLIENT_ID,EXTERNAL_ID,CONTRACT_ID,TOTAL_SUM,CURRENCY,DISCOUNT_TYPE,COMMISSION_TYPE,TYPE,LOYAL_CLIENTS,NDS,NDS_PCT,PERSON_ID) values (s_x_t_invoice.NEXTVAL, 31110175, date'2020-01-01',21110000047,'Б-31110175-1',1110000047,45000,'RUR',7,7,'y_invoice',0,1,20, 77431110175);insert into x_t_person (TMP_ID,ID) values (s_x_t_person.NEXTVAL, 77431110175);insert into x_t_act_internal(TMP_ID,ID,DT,CLIENT_ID,INVOICE_ID,HIDDEN,AMOUNT,EXTERNAL_ID,PAYMENT_TERM_DT,IS_LOYAL,TYPE) values (s_x_t_act_internal.NEXTVAL, 4311101751,date'2020-01-06',21110000047, 31110175    ,1,  45000  ,'43111017511',null, 0,'generic');insert into x_t_act_trans(TMP_ID, ACT_ID, CONSUME_ID, AMOUNT, AMOUNT_NDS, AMOUNT_NSP, NETTING, COMMISSION_TYPE) values (s_x_t_act_trans.NEXTVAL, 4311101751,  5531110175, 45000, 7500,  0,null, 7);insert into x_t_consume (TMP_ID, ID, PARENT_ORDER_ID) values (s_x_t_consume.NEXTVAL, 5531110175,  9931110175);insert into x_t_order(TMP_ID, ID, SERVICE_ID, SERVICE_ORDER_ID, CLIENT_ID) values (s_x_t_order.NEXTVAL, 9931110175,  7,  7731110175,  431110175 );insert into x_mv_oebs_receipts_2(TMP_ID, INVOICE_EID, SUM, DT, DOC_DATE, COMISS_DATE, PAYMENT_NUMBER, SOURCE_TYPE) values (s_x_mv_oebs_receipts_2.NEXTVAL, 'Б-31110175-1', 45000, date'2020-01-31',date'2020-01-31', null, '888431110175' ,'PAYCASH');insert into x_yt_ar_direct_domain_stats (ID,IS_GRAY,DOMAIN,IS_BLACKLIST,SERVICE_ID,COST,BILLING_EXPORT_ID,FROM_DT,TILL_DT,SERVICE_ORDER_ID) values(s_x_yt_ar_direct_domain_stats.NEXTVAL, 0, 'a31110175', 0,7,3330000000,7731110175,  date'2020-01-01',to_date('2020-01-31'||' '||'23:59:59','YYYY-MM-DD HH24:MI:SS'),7731110175);</v>
      </c>
    </row>
    <row r="191" spans="1:73" s="195" customFormat="1" x14ac:dyDescent="0.35">
      <c r="A191" s="127">
        <v>47</v>
      </c>
      <c r="B191" s="178"/>
      <c r="C191" s="42" t="str">
        <f t="shared" si="132"/>
        <v>1110000047</v>
      </c>
      <c r="D191" s="42" t="str">
        <f t="shared" si="133"/>
        <v>1110000047/20</v>
      </c>
      <c r="E191" s="43" t="str">
        <f t="shared" si="134"/>
        <v>2020-01-01</v>
      </c>
      <c r="F191" s="43" t="str">
        <f t="shared" si="135"/>
        <v>2021-01-01</v>
      </c>
      <c r="G191" s="44" t="str">
        <f t="shared" si="136"/>
        <v>21110000047</v>
      </c>
      <c r="H191" s="45">
        <f t="shared" si="97"/>
        <v>1</v>
      </c>
      <c r="I191" s="179">
        <v>3</v>
      </c>
      <c r="J191" s="180">
        <f t="shared" si="162"/>
        <v>31110176</v>
      </c>
      <c r="K191" s="42" t="str">
        <f t="shared" si="137"/>
        <v>Б-31110176-1</v>
      </c>
      <c r="L191" s="43" t="str">
        <f t="shared" si="138"/>
        <v>2020-01-01</v>
      </c>
      <c r="M191" s="42" t="s">
        <v>87</v>
      </c>
      <c r="N191" s="181">
        <f t="shared" si="139"/>
        <v>20000</v>
      </c>
      <c r="O191" s="42" t="s">
        <v>88</v>
      </c>
      <c r="P191" s="179">
        <v>1</v>
      </c>
      <c r="Q191" s="42">
        <v>20</v>
      </c>
      <c r="R191" s="182">
        <f t="shared" si="166"/>
        <v>7</v>
      </c>
      <c r="S191" s="182">
        <v>7</v>
      </c>
      <c r="T191" s="52" t="str">
        <f t="shared" si="141"/>
        <v>4311101761</v>
      </c>
      <c r="U191" s="183" t="str">
        <f t="shared" si="142"/>
        <v>43111017611</v>
      </c>
      <c r="V191" s="42">
        <v>1</v>
      </c>
      <c r="W191" s="43" t="str">
        <f t="shared" ca="1" si="143"/>
        <v>2020-01-02</v>
      </c>
      <c r="X191" s="42"/>
      <c r="Y191" s="185">
        <v>20000</v>
      </c>
      <c r="Z191" s="185">
        <f t="shared" si="144"/>
        <v>3333.3333333333321</v>
      </c>
      <c r="AA191" s="42">
        <v>0</v>
      </c>
      <c r="AB191" s="186" t="s">
        <v>89</v>
      </c>
      <c r="AC191" s="185">
        <f t="shared" si="145"/>
        <v>20000</v>
      </c>
      <c r="AD191" s="45">
        <v>0</v>
      </c>
      <c r="AE191" s="52" t="str">
        <f t="shared" si="163"/>
        <v>431110176</v>
      </c>
      <c r="AF191" s="187">
        <f t="shared" si="164"/>
        <v>16666.666666666668</v>
      </c>
      <c r="AG191" s="240"/>
      <c r="AH191" s="58">
        <f t="shared" si="147"/>
        <v>16666.666666666668</v>
      </c>
      <c r="AI191" s="60">
        <f t="shared" si="165"/>
        <v>20000</v>
      </c>
      <c r="AJ191" s="49" t="str">
        <f t="shared" si="149"/>
        <v>2020-01-31</v>
      </c>
      <c r="AK191" s="189" t="str">
        <f t="shared" si="150"/>
        <v>888431110176</v>
      </c>
      <c r="AL191" s="45" t="str">
        <f t="shared" si="151"/>
        <v>11100000471</v>
      </c>
      <c r="AM191" s="190"/>
      <c r="AN191" s="190"/>
      <c r="AO191" s="45" t="s">
        <v>89</v>
      </c>
      <c r="AP191" s="145" t="s">
        <v>89</v>
      </c>
      <c r="AQ191" s="45"/>
      <c r="AR191" s="45"/>
      <c r="AS191" s="191" t="str">
        <f t="shared" si="152"/>
        <v>888431110176</v>
      </c>
      <c r="AT191" s="189" t="str">
        <f t="shared" si="153"/>
        <v>5531110176</v>
      </c>
      <c r="AU191" s="183" t="str">
        <f t="shared" si="154"/>
        <v>9931110176</v>
      </c>
      <c r="AV191" s="183">
        <f t="shared" si="155"/>
        <v>7</v>
      </c>
      <c r="AW191" s="183" t="str">
        <f t="shared" si="156"/>
        <v>7731110176</v>
      </c>
      <c r="AX191" s="147" t="str">
        <f t="shared" si="157"/>
        <v>77431110176</v>
      </c>
      <c r="AY191" s="183">
        <v>0</v>
      </c>
      <c r="AZ191" s="183">
        <v>0</v>
      </c>
      <c r="BA191" s="43" t="str">
        <f t="shared" si="158"/>
        <v>2020-01-01</v>
      </c>
      <c r="BB191" s="43" t="str">
        <f t="shared" si="159"/>
        <v>2020-01-31</v>
      </c>
      <c r="BC191" s="192" t="s">
        <v>90</v>
      </c>
      <c r="BD191" s="44" t="str">
        <f t="shared" si="160"/>
        <v>a31110176</v>
      </c>
      <c r="BE191" s="189"/>
      <c r="BF191" s="189"/>
      <c r="BG191" s="186"/>
      <c r="BH191" s="149"/>
      <c r="BI191" s="149"/>
      <c r="BJ191" s="149"/>
      <c r="BK191" s="149"/>
      <c r="BL191" s="149"/>
      <c r="BM191" s="149"/>
      <c r="BN191" s="149"/>
      <c r="BO191" s="342"/>
      <c r="BP191" s="328">
        <v>37</v>
      </c>
      <c r="BQ191" s="242">
        <f>AF196</f>
        <v>25000</v>
      </c>
      <c r="BR191" s="249">
        <f>BQ191*0.11</f>
        <v>2750</v>
      </c>
      <c r="BS191" s="249">
        <f>BR191</f>
        <v>2750</v>
      </c>
      <c r="BU191" s="357" t="str">
        <f t="shared" ca="1" si="161"/>
        <v>insert into x_t_invoice (TMP_ID,ID,DT, CLIENT_ID,EXTERNAL_ID,CONTRACT_ID,TOTAL_SUM,CURRENCY,DISCOUNT_TYPE,COMMISSION_TYPE,TYPE,LOYAL_CLIENTS,NDS,NDS_PCT,PERSON_ID) values (s_x_t_invoice.NEXTVAL, 31110176, date'2020-01-01',21110000047,'Б-31110176-1',1110000047,20000,'RUR',7,7,'y_invoice',0,1,20, 77431110176);insert into x_t_person (TMP_ID,ID) values (s_x_t_person.NEXTVAL, 77431110176);insert into x_t_act_internal(TMP_ID,ID,DT,CLIENT_ID,INVOICE_ID,HIDDEN,AMOUNT,EXTERNAL_ID,PAYMENT_TERM_DT,IS_LOYAL,TYPE) values (s_x_t_act_internal.NEXTVAL, 4311101761,date'2020-01-02',21110000047, 31110176    ,1,  20000  ,'43111017611',null, 0,'generic');insert into x_t_act_trans(TMP_ID, ACT_ID, CONSUME_ID, AMOUNT, AMOUNT_NDS, AMOUNT_NSP, NETTING, COMMISSION_TYPE) values (s_x_t_act_trans.NEXTVAL, 4311101761,  5531110176, 20000, 3333.33333333333,  0,null, 7);insert into x_t_consume (TMP_ID, ID, PARENT_ORDER_ID) values (s_x_t_consume.NEXTVAL, 5531110176,  9931110176);insert into x_t_order(TMP_ID, ID, SERVICE_ID, SERVICE_ORDER_ID, CLIENT_ID) values (s_x_t_order.NEXTVAL, 9931110176,  7,  7731110176,  431110176 );insert into x_mv_oebs_receipts_2(TMP_ID, INVOICE_EID, SUM, DT, DOC_DATE, COMISS_DATE, PAYMENT_NUMBER, SOURCE_TYPE) values (s_x_mv_oebs_receipts_2.NEXTVAL, 'Б-31110176-1', 20000, date'2020-01-31',date'2020-01-31', null, '888431110176' ,'PAYCASH');insert into x_yt_ar_direct_domain_stats (ID,IS_GRAY,DOMAIN,IS_BLACKLIST,SERVICE_ID,COST,BILLING_EXPORT_ID,FROM_DT,TILL_DT,SERVICE_ORDER_ID) values(s_x_yt_ar_direct_domain_stats.NEXTVAL, 0, 'a31110176', 0,7,3330000000,7731110176,  date'2020-01-01',to_date('2020-01-31'||' '||'23:59:59','YYYY-MM-DD HH24:MI:SS'),7731110176);</v>
      </c>
    </row>
    <row r="192" spans="1:73" s="195" customFormat="1" x14ac:dyDescent="0.35">
      <c r="A192" s="127">
        <v>47</v>
      </c>
      <c r="B192" s="178"/>
      <c r="C192" s="42" t="str">
        <f t="shared" si="132"/>
        <v>1110000047</v>
      </c>
      <c r="D192" s="42" t="str">
        <f t="shared" si="133"/>
        <v>1110000047/20</v>
      </c>
      <c r="E192" s="43" t="str">
        <f t="shared" si="134"/>
        <v>2020-01-01</v>
      </c>
      <c r="F192" s="43" t="str">
        <f t="shared" si="135"/>
        <v>2021-01-01</v>
      </c>
      <c r="G192" s="44" t="str">
        <f t="shared" si="136"/>
        <v>21110000047</v>
      </c>
      <c r="H192" s="45">
        <f t="shared" si="97"/>
        <v>1</v>
      </c>
      <c r="I192" s="179">
        <v>3</v>
      </c>
      <c r="J192" s="180">
        <f t="shared" si="162"/>
        <v>31110177</v>
      </c>
      <c r="K192" s="42" t="str">
        <f t="shared" si="137"/>
        <v>Б-31110177-1</v>
      </c>
      <c r="L192" s="43" t="str">
        <f t="shared" si="138"/>
        <v>2020-01-01</v>
      </c>
      <c r="M192" s="42" t="s">
        <v>87</v>
      </c>
      <c r="N192" s="181">
        <f t="shared" si="139"/>
        <v>68800</v>
      </c>
      <c r="O192" s="42" t="s">
        <v>88</v>
      </c>
      <c r="P192" s="179">
        <v>1</v>
      </c>
      <c r="Q192" s="42">
        <v>20</v>
      </c>
      <c r="R192" s="182">
        <f t="shared" si="166"/>
        <v>7</v>
      </c>
      <c r="S192" s="182">
        <v>7</v>
      </c>
      <c r="T192" s="52" t="str">
        <f t="shared" si="141"/>
        <v>4311101771</v>
      </c>
      <c r="U192" s="183" t="str">
        <f t="shared" si="142"/>
        <v>43111017711</v>
      </c>
      <c r="V192" s="42">
        <v>1</v>
      </c>
      <c r="W192" s="43" t="str">
        <f t="shared" ca="1" si="143"/>
        <v>2020-01-02</v>
      </c>
      <c r="X192" s="42"/>
      <c r="Y192" s="185">
        <v>68800</v>
      </c>
      <c r="Z192" s="185">
        <f t="shared" si="144"/>
        <v>11466.666666666664</v>
      </c>
      <c r="AA192" s="42">
        <v>0</v>
      </c>
      <c r="AB192" s="186" t="s">
        <v>89</v>
      </c>
      <c r="AC192" s="185">
        <f t="shared" si="145"/>
        <v>68800</v>
      </c>
      <c r="AD192" s="45">
        <v>0</v>
      </c>
      <c r="AE192" s="52" t="str">
        <f t="shared" si="163"/>
        <v>431110177</v>
      </c>
      <c r="AF192" s="187">
        <f t="shared" si="164"/>
        <v>57333.333333333336</v>
      </c>
      <c r="AG192" s="240"/>
      <c r="AH192" s="58">
        <f t="shared" si="147"/>
        <v>57333.333333333336</v>
      </c>
      <c r="AI192" s="60">
        <f t="shared" si="165"/>
        <v>68800</v>
      </c>
      <c r="AJ192" s="49" t="str">
        <f t="shared" si="149"/>
        <v>2020-01-31</v>
      </c>
      <c r="AK192" s="189" t="str">
        <f t="shared" si="150"/>
        <v>888431110177</v>
      </c>
      <c r="AL192" s="45" t="str">
        <f t="shared" si="151"/>
        <v>11100000471</v>
      </c>
      <c r="AM192" s="190"/>
      <c r="AN192" s="190"/>
      <c r="AO192" s="45" t="s">
        <v>89</v>
      </c>
      <c r="AP192" s="145" t="s">
        <v>89</v>
      </c>
      <c r="AQ192" s="45"/>
      <c r="AR192" s="45"/>
      <c r="AS192" s="191" t="str">
        <f t="shared" si="152"/>
        <v>888431110177</v>
      </c>
      <c r="AT192" s="189" t="str">
        <f t="shared" si="153"/>
        <v>5531110177</v>
      </c>
      <c r="AU192" s="183" t="str">
        <f t="shared" si="154"/>
        <v>9931110177</v>
      </c>
      <c r="AV192" s="183">
        <f t="shared" si="155"/>
        <v>7</v>
      </c>
      <c r="AW192" s="183" t="str">
        <f t="shared" si="156"/>
        <v>7731110177</v>
      </c>
      <c r="AX192" s="147" t="str">
        <f t="shared" si="157"/>
        <v>77431110177</v>
      </c>
      <c r="AY192" s="183">
        <v>0</v>
      </c>
      <c r="AZ192" s="183">
        <v>0</v>
      </c>
      <c r="BA192" s="43" t="str">
        <f t="shared" si="158"/>
        <v>2020-01-01</v>
      </c>
      <c r="BB192" s="43" t="str">
        <f t="shared" si="159"/>
        <v>2020-01-31</v>
      </c>
      <c r="BC192" s="192" t="s">
        <v>90</v>
      </c>
      <c r="BD192" s="44" t="str">
        <f t="shared" si="160"/>
        <v>a31110177</v>
      </c>
      <c r="BE192" s="189"/>
      <c r="BF192" s="189"/>
      <c r="BG192" s="186"/>
      <c r="BH192" s="149"/>
      <c r="BI192" s="149"/>
      <c r="BJ192" s="149"/>
      <c r="BK192" s="149"/>
      <c r="BL192" s="149"/>
      <c r="BM192" s="149"/>
      <c r="BN192" s="149"/>
      <c r="BO192" s="345">
        <f>SUM(AF189:AF196)</f>
        <v>200000.41666666666</v>
      </c>
      <c r="BP192" s="328"/>
      <c r="BQ192" s="181"/>
      <c r="BR192" s="196"/>
      <c r="BS192" s="196"/>
      <c r="BU192" s="357" t="str">
        <f t="shared" ca="1" si="161"/>
        <v>insert into x_t_invoice (TMP_ID,ID,DT, CLIENT_ID,EXTERNAL_ID,CONTRACT_ID,TOTAL_SUM,CURRENCY,DISCOUNT_TYPE,COMMISSION_TYPE,TYPE,LOYAL_CLIENTS,NDS,NDS_PCT,PERSON_ID) values (s_x_t_invoice.NEXTVAL, 31110177, date'2020-01-01',21110000047,'Б-31110177-1',1110000047,68800,'RUR',7,7,'y_invoice',0,1,20, 77431110177);insert into x_t_person (TMP_ID,ID) values (s_x_t_person.NEXTVAL, 77431110177);insert into x_t_act_internal(TMP_ID,ID,DT,CLIENT_ID,INVOICE_ID,HIDDEN,AMOUNT,EXTERNAL_ID,PAYMENT_TERM_DT,IS_LOYAL,TYPE) values (s_x_t_act_internal.NEXTVAL, 4311101771,date'2020-01-02',21110000047, 31110177    ,1,  68800  ,'43111017711',null, 0,'generic');insert into x_t_act_trans(TMP_ID, ACT_ID, CONSUME_ID, AMOUNT, AMOUNT_NDS, AMOUNT_NSP, NETTING, COMMISSION_TYPE) values (s_x_t_act_trans.NEXTVAL, 4311101771,  5531110177, 68800, 11466.6666666667,  0,null, 7);insert into x_t_consume (TMP_ID, ID, PARENT_ORDER_ID) values (s_x_t_consume.NEXTVAL, 5531110177,  9931110177);insert into x_t_order(TMP_ID, ID, SERVICE_ID, SERVICE_ORDER_ID, CLIENT_ID) values (s_x_t_order.NEXTVAL, 9931110177,  7,  7731110177,  431110177 );insert into x_mv_oebs_receipts_2(TMP_ID, INVOICE_EID, SUM, DT, DOC_DATE, COMISS_DATE, PAYMENT_NUMBER, SOURCE_TYPE) values (s_x_mv_oebs_receipts_2.NEXTVAL, 'Б-31110177-1', 68800, date'2020-01-31',date'2020-01-31', null, '888431110177' ,'PAYCASH');insert into x_yt_ar_direct_domain_stats (ID,IS_GRAY,DOMAIN,IS_BLACKLIST,SERVICE_ID,COST,BILLING_EXPORT_ID,FROM_DT,TILL_DT,SERVICE_ORDER_ID) values(s_x_yt_ar_direct_domain_stats.NEXTVAL, 0, 'a31110177', 0,7,3330000000,7731110177,  date'2020-01-01',to_date('2020-01-31'||' '||'23:59:59','YYYY-MM-DD HH24:MI:SS'),7731110177);</v>
      </c>
    </row>
    <row r="193" spans="1:73" s="195" customFormat="1" x14ac:dyDescent="0.35">
      <c r="A193" s="127">
        <v>47</v>
      </c>
      <c r="B193" s="178"/>
      <c r="C193" s="42" t="str">
        <f t="shared" si="132"/>
        <v>1110000047</v>
      </c>
      <c r="D193" s="42" t="str">
        <f t="shared" si="133"/>
        <v>1110000047/20</v>
      </c>
      <c r="E193" s="43" t="str">
        <f t="shared" si="134"/>
        <v>2020-01-01</v>
      </c>
      <c r="F193" s="43" t="str">
        <f t="shared" si="135"/>
        <v>2021-01-01</v>
      </c>
      <c r="G193" s="44" t="str">
        <f t="shared" si="136"/>
        <v>21110000047</v>
      </c>
      <c r="H193" s="45">
        <f t="shared" si="97"/>
        <v>1</v>
      </c>
      <c r="I193" s="179">
        <v>3</v>
      </c>
      <c r="J193" s="180">
        <f t="shared" si="162"/>
        <v>31110178</v>
      </c>
      <c r="K193" s="42" t="str">
        <f t="shared" si="137"/>
        <v>Б-31110178-1</v>
      </c>
      <c r="L193" s="43" t="str">
        <f t="shared" si="138"/>
        <v>2020-01-01</v>
      </c>
      <c r="M193" s="42" t="s">
        <v>87</v>
      </c>
      <c r="N193" s="181">
        <f t="shared" si="139"/>
        <v>700.5</v>
      </c>
      <c r="O193" s="42" t="s">
        <v>88</v>
      </c>
      <c r="P193" s="179">
        <v>1</v>
      </c>
      <c r="Q193" s="42">
        <v>20</v>
      </c>
      <c r="R193" s="182">
        <f t="shared" si="166"/>
        <v>7</v>
      </c>
      <c r="S193" s="182">
        <v>7</v>
      </c>
      <c r="T193" s="52" t="str">
        <f t="shared" si="141"/>
        <v>4311101781</v>
      </c>
      <c r="U193" s="183" t="str">
        <f t="shared" si="142"/>
        <v>43111017811</v>
      </c>
      <c r="V193" s="42">
        <v>1</v>
      </c>
      <c r="W193" s="43" t="str">
        <f t="shared" ca="1" si="143"/>
        <v>2020-01-06</v>
      </c>
      <c r="X193" s="42"/>
      <c r="Y193" s="250">
        <v>700.5</v>
      </c>
      <c r="Z193" s="185">
        <f t="shared" si="144"/>
        <v>116.75</v>
      </c>
      <c r="AA193" s="42">
        <v>0</v>
      </c>
      <c r="AB193" s="186" t="s">
        <v>89</v>
      </c>
      <c r="AC193" s="185">
        <f t="shared" si="145"/>
        <v>700.5</v>
      </c>
      <c r="AD193" s="45">
        <v>0</v>
      </c>
      <c r="AE193" s="104" t="str">
        <f t="shared" si="163"/>
        <v>431110178</v>
      </c>
      <c r="AF193" s="187">
        <f t="shared" si="164"/>
        <v>583.75</v>
      </c>
      <c r="AG193" s="188"/>
      <c r="AH193" s="58">
        <f t="shared" si="147"/>
        <v>583.75</v>
      </c>
      <c r="AI193" s="60">
        <f t="shared" si="165"/>
        <v>700.5</v>
      </c>
      <c r="AJ193" s="49" t="str">
        <f t="shared" si="149"/>
        <v>2020-01-31</v>
      </c>
      <c r="AK193" s="189" t="str">
        <f t="shared" si="150"/>
        <v>888431110178</v>
      </c>
      <c r="AL193" s="45" t="str">
        <f t="shared" si="151"/>
        <v>11100000471</v>
      </c>
      <c r="AM193" s="190"/>
      <c r="AN193" s="190"/>
      <c r="AO193" s="45" t="s">
        <v>89</v>
      </c>
      <c r="AP193" s="145" t="s">
        <v>89</v>
      </c>
      <c r="AQ193" s="45"/>
      <c r="AR193" s="45"/>
      <c r="AS193" s="191" t="str">
        <f t="shared" si="152"/>
        <v>888431110178</v>
      </c>
      <c r="AT193" s="189" t="str">
        <f t="shared" si="153"/>
        <v>5531110178</v>
      </c>
      <c r="AU193" s="183" t="str">
        <f t="shared" si="154"/>
        <v>9931110178</v>
      </c>
      <c r="AV193" s="183">
        <f t="shared" si="155"/>
        <v>7</v>
      </c>
      <c r="AW193" s="183" t="str">
        <f t="shared" si="156"/>
        <v>7731110178</v>
      </c>
      <c r="AX193" s="147" t="str">
        <f t="shared" si="157"/>
        <v>77431110178</v>
      </c>
      <c r="AY193" s="183">
        <v>0</v>
      </c>
      <c r="AZ193" s="183">
        <v>0</v>
      </c>
      <c r="BA193" s="43" t="str">
        <f t="shared" si="158"/>
        <v>2020-01-01</v>
      </c>
      <c r="BB193" s="43" t="str">
        <f t="shared" si="159"/>
        <v>2020-01-31</v>
      </c>
      <c r="BC193" s="192" t="s">
        <v>90</v>
      </c>
      <c r="BD193" s="44" t="str">
        <f t="shared" si="160"/>
        <v>a31110178</v>
      </c>
      <c r="BE193" s="189"/>
      <c r="BF193" s="189"/>
      <c r="BG193" s="186"/>
      <c r="BH193" s="149"/>
      <c r="BI193" s="149"/>
      <c r="BJ193" s="149"/>
      <c r="BK193" s="149"/>
      <c r="BL193" s="149"/>
      <c r="BM193" s="149"/>
      <c r="BN193" s="149"/>
      <c r="BO193" s="340"/>
      <c r="BP193" s="328"/>
      <c r="BQ193" s="181"/>
      <c r="BR193" s="196"/>
      <c r="BS193" s="196"/>
      <c r="BU193" s="357" t="str">
        <f t="shared" ca="1" si="161"/>
        <v>insert into x_t_invoice (TMP_ID,ID,DT, CLIENT_ID,EXTERNAL_ID,CONTRACT_ID,TOTAL_SUM,CURRENCY,DISCOUNT_TYPE,COMMISSION_TYPE,TYPE,LOYAL_CLIENTS,NDS,NDS_PCT,PERSON_ID) values (s_x_t_invoice.NEXTVAL, 31110178, date'2020-01-01',21110000047,'Б-31110178-1',1110000047,700.5,'RUR',7,7,'y_invoice',0,1,20, 77431110178);insert into x_t_person (TMP_ID,ID) values (s_x_t_person.NEXTVAL, 77431110178);insert into x_t_act_internal(TMP_ID,ID,DT,CLIENT_ID,INVOICE_ID,HIDDEN,AMOUNT,EXTERNAL_ID,PAYMENT_TERM_DT,IS_LOYAL,TYPE) values (s_x_t_act_internal.NEXTVAL, 4311101781,date'2020-01-06',21110000047, 31110178    ,1,  700.5  ,'43111017811',null, 0,'generic');insert into x_t_act_trans(TMP_ID, ACT_ID, CONSUME_ID, AMOUNT, AMOUNT_NDS, AMOUNT_NSP, NETTING, COMMISSION_TYPE) values (s_x_t_act_trans.NEXTVAL, 4311101781,  5531110178, 700.5, 116.75,  0,null, 7);insert into x_t_consume (TMP_ID, ID, PARENT_ORDER_ID) values (s_x_t_consume.NEXTVAL, 5531110178,  9931110178);insert into x_t_order(TMP_ID, ID, SERVICE_ID, SERVICE_ORDER_ID, CLIENT_ID) values (s_x_t_order.NEXTVAL, 9931110178,  7,  7731110178,  431110178 );insert into x_mv_oebs_receipts_2(TMP_ID, INVOICE_EID, SUM, DT, DOC_DATE, COMISS_DATE, PAYMENT_NUMBER, SOURCE_TYPE) values (s_x_mv_oebs_receipts_2.NEXTVAL, 'Б-31110178-1', 700.5, date'2020-01-31',date'2020-01-31', null, '888431110178' ,'PAYCASH');insert into x_yt_ar_direct_domain_stats (ID,IS_GRAY,DOMAIN,IS_BLACKLIST,SERVICE_ID,COST,BILLING_EXPORT_ID,FROM_DT,TILL_DT,SERVICE_ORDER_ID) values(s_x_yt_ar_direct_domain_stats.NEXTVAL, 0, 'a31110178', 0,7,3330000000,7731110178,  date'2020-01-01',to_date('2020-01-31'||' '||'23:59:59','YYYY-MM-DD HH24:MI:SS'),7731110178);</v>
      </c>
    </row>
    <row r="194" spans="1:73" s="195" customFormat="1" x14ac:dyDescent="0.35">
      <c r="A194" s="127">
        <v>47</v>
      </c>
      <c r="B194" s="178"/>
      <c r="C194" s="42" t="str">
        <f t="shared" si="132"/>
        <v>1110000047</v>
      </c>
      <c r="D194" s="42" t="str">
        <f t="shared" si="133"/>
        <v>1110000047/20</v>
      </c>
      <c r="E194" s="43" t="str">
        <f t="shared" si="134"/>
        <v>2020-01-01</v>
      </c>
      <c r="F194" s="43" t="str">
        <f t="shared" si="135"/>
        <v>2021-01-01</v>
      </c>
      <c r="G194" s="44" t="str">
        <f t="shared" si="136"/>
        <v>21110000047</v>
      </c>
      <c r="H194" s="45">
        <f t="shared" si="97"/>
        <v>1</v>
      </c>
      <c r="I194" s="179">
        <v>3</v>
      </c>
      <c r="J194" s="180">
        <f t="shared" si="162"/>
        <v>31110179</v>
      </c>
      <c r="K194" s="42" t="str">
        <f t="shared" si="137"/>
        <v>Б-31110179-1</v>
      </c>
      <c r="L194" s="43" t="str">
        <f t="shared" si="138"/>
        <v>2020-01-01</v>
      </c>
      <c r="M194" s="42" t="s">
        <v>87</v>
      </c>
      <c r="N194" s="181">
        <f>Y194</f>
        <v>500</v>
      </c>
      <c r="O194" s="42" t="s">
        <v>88</v>
      </c>
      <c r="P194" s="179">
        <v>1</v>
      </c>
      <c r="Q194" s="42">
        <v>20</v>
      </c>
      <c r="R194" s="182">
        <f t="shared" si="166"/>
        <v>7</v>
      </c>
      <c r="S194" s="182">
        <v>7</v>
      </c>
      <c r="T194" s="52" t="str">
        <f t="shared" si="141"/>
        <v>4311101791</v>
      </c>
      <c r="U194" s="183" t="str">
        <f t="shared" si="142"/>
        <v>43111017911</v>
      </c>
      <c r="V194" s="42">
        <v>1</v>
      </c>
      <c r="W194" s="43" t="str">
        <f t="shared" ca="1" si="143"/>
        <v>2020-01-02</v>
      </c>
      <c r="X194" s="42"/>
      <c r="Y194" s="250">
        <v>500</v>
      </c>
      <c r="Z194" s="185">
        <f t="shared" si="144"/>
        <v>83.333333333333314</v>
      </c>
      <c r="AA194" s="42">
        <v>0</v>
      </c>
      <c r="AB194" s="186" t="s">
        <v>89</v>
      </c>
      <c r="AC194" s="185">
        <f t="shared" si="145"/>
        <v>500</v>
      </c>
      <c r="AD194" s="45">
        <v>0</v>
      </c>
      <c r="AE194" s="104" t="str">
        <f>AE193</f>
        <v>431110178</v>
      </c>
      <c r="AF194" s="187">
        <f t="shared" si="164"/>
        <v>416.66666666666669</v>
      </c>
      <c r="AG194" s="188"/>
      <c r="AH194" s="58">
        <f t="shared" si="147"/>
        <v>416.66666666666669</v>
      </c>
      <c r="AI194" s="60">
        <f>Y194</f>
        <v>500</v>
      </c>
      <c r="AJ194" s="49" t="str">
        <f t="shared" si="149"/>
        <v>2020-01-31</v>
      </c>
      <c r="AK194" s="189" t="str">
        <f t="shared" si="150"/>
        <v>888431110178</v>
      </c>
      <c r="AL194" s="45" t="str">
        <f t="shared" si="151"/>
        <v>11100000471</v>
      </c>
      <c r="AM194" s="190"/>
      <c r="AN194" s="190"/>
      <c r="AO194" s="45" t="s">
        <v>89</v>
      </c>
      <c r="AP194" s="145" t="s">
        <v>89</v>
      </c>
      <c r="AQ194" s="45"/>
      <c r="AR194" s="45"/>
      <c r="AS194" s="191" t="str">
        <f t="shared" si="152"/>
        <v>888431110178</v>
      </c>
      <c r="AT194" s="189" t="str">
        <f t="shared" si="153"/>
        <v>5531110179</v>
      </c>
      <c r="AU194" s="183" t="str">
        <f t="shared" si="154"/>
        <v>9931110179</v>
      </c>
      <c r="AV194" s="183">
        <f t="shared" si="155"/>
        <v>7</v>
      </c>
      <c r="AW194" s="183" t="str">
        <f t="shared" si="156"/>
        <v>7731110179</v>
      </c>
      <c r="AX194" s="147" t="str">
        <f t="shared" si="157"/>
        <v>77431110178</v>
      </c>
      <c r="AY194" s="183">
        <v>0</v>
      </c>
      <c r="AZ194" s="183">
        <v>0</v>
      </c>
      <c r="BA194" s="43" t="str">
        <f t="shared" si="158"/>
        <v>2020-01-01</v>
      </c>
      <c r="BB194" s="43" t="str">
        <f t="shared" si="159"/>
        <v>2020-01-31</v>
      </c>
      <c r="BC194" s="192" t="s">
        <v>90</v>
      </c>
      <c r="BD194" s="44" t="str">
        <f t="shared" si="160"/>
        <v>a31110179</v>
      </c>
      <c r="BE194" s="189"/>
      <c r="BF194" s="189"/>
      <c r="BG194" s="186"/>
      <c r="BH194" s="149"/>
      <c r="BI194" s="149"/>
      <c r="BJ194" s="149"/>
      <c r="BK194" s="149"/>
      <c r="BL194" s="149"/>
      <c r="BM194" s="149"/>
      <c r="BN194" s="149"/>
      <c r="BO194" s="340"/>
      <c r="BP194" s="328"/>
      <c r="BQ194" s="181"/>
      <c r="BR194" s="196"/>
      <c r="BS194" s="196"/>
      <c r="BU194" s="357" t="str">
        <f t="shared" ca="1" si="161"/>
        <v>insert into x_t_invoice (TMP_ID,ID,DT, CLIENT_ID,EXTERNAL_ID,CONTRACT_ID,TOTAL_SUM,CURRENCY,DISCOUNT_TYPE,COMMISSION_TYPE,TYPE,LOYAL_CLIENTS,NDS,NDS_PCT,PERSON_ID) values (s_x_t_invoice.NEXTVAL, 31110179, date'2020-01-01',21110000047,'Б-31110179-1',1110000047,500,'RUR',7,7,'y_invoice',0,1,20, 77431110178);insert into x_t_act_internal(TMP_ID,ID,DT,CLIENT_ID,INVOICE_ID,HIDDEN,AMOUNT,EXTERNAL_ID,PAYMENT_TERM_DT,IS_LOYAL,TYPE) values (s_x_t_act_internal.NEXTVAL, 4311101791,date'2020-01-02',21110000047, 31110179    ,1,  500  ,'43111017911',null, 0,'generic');insert into x_t_act_trans(TMP_ID, ACT_ID, CONSUME_ID, AMOUNT, AMOUNT_NDS, AMOUNT_NSP, NETTING, COMMISSION_TYPE) values (s_x_t_act_trans.NEXTVAL, 4311101791,  5531110179, 500, 83.3333333333333,  0,null, 7);insert into x_t_consume (TMP_ID, ID, PARENT_ORDER_ID) values (s_x_t_consume.NEXTVAL, 5531110179,  9931110179);insert into x_t_order(TMP_ID, ID, SERVICE_ID, SERVICE_ORDER_ID, CLIENT_ID) values (s_x_t_order.NEXTVAL, 9931110179,  7,  7731110179,  431110178 );insert into x_mv_oebs_receipts_2(TMP_ID, INVOICE_EID, SUM, DT, DOC_DATE, COMISS_DATE, PAYMENT_NUMBER, SOURCE_TYPE) values (s_x_mv_oebs_receipts_2.NEXTVAL, 'Б-31110179-1', 500, date'2020-01-31',date'2020-01-31', null, '888431110178' ,'PAYCASH');insert into x_yt_ar_direct_domain_stats (ID,IS_GRAY,DOMAIN,IS_BLACKLIST,SERVICE_ID,COST,BILLING_EXPORT_ID,FROM_DT,TILL_DT,SERVICE_ORDER_ID) values(s_x_yt_ar_direct_domain_stats.NEXTVAL, 0, 'a31110179', 0,7,3330000000,7731110179,  date'2020-01-01',to_date('2020-01-31'||' '||'23:59:59','YYYY-MM-DD HH24:MI:SS'),7731110179);</v>
      </c>
    </row>
    <row r="195" spans="1:73" s="195" customFormat="1" ht="15" thickBot="1" x14ac:dyDescent="0.4">
      <c r="A195" s="127">
        <v>47</v>
      </c>
      <c r="B195" s="178"/>
      <c r="C195" s="42" t="str">
        <f t="shared" si="132"/>
        <v>1110000047</v>
      </c>
      <c r="D195" s="42" t="str">
        <f t="shared" si="133"/>
        <v>1110000047/20</v>
      </c>
      <c r="E195" s="43" t="str">
        <f t="shared" si="134"/>
        <v>2020-01-01</v>
      </c>
      <c r="F195" s="43" t="str">
        <f t="shared" si="135"/>
        <v>2021-01-01</v>
      </c>
      <c r="G195" s="44" t="str">
        <f t="shared" si="136"/>
        <v>21110000047</v>
      </c>
      <c r="H195" s="45">
        <f t="shared" ref="H195:H258" si="167">$C$2</f>
        <v>1</v>
      </c>
      <c r="I195" s="179">
        <v>3</v>
      </c>
      <c r="J195" s="180">
        <f t="shared" si="162"/>
        <v>31110180</v>
      </c>
      <c r="K195" s="42" t="str">
        <f t="shared" si="137"/>
        <v>Б-31110180-1</v>
      </c>
      <c r="L195" s="43" t="str">
        <f t="shared" si="138"/>
        <v>2020-01-01</v>
      </c>
      <c r="M195" s="42" t="s">
        <v>87</v>
      </c>
      <c r="N195" s="181">
        <f t="shared" si="139"/>
        <v>15000</v>
      </c>
      <c r="O195" s="42" t="s">
        <v>88</v>
      </c>
      <c r="P195" s="179">
        <v>1</v>
      </c>
      <c r="Q195" s="42">
        <v>20</v>
      </c>
      <c r="R195" s="198">
        <v>1</v>
      </c>
      <c r="S195" s="198">
        <v>1</v>
      </c>
      <c r="T195" s="52" t="str">
        <f t="shared" si="141"/>
        <v>4311101801</v>
      </c>
      <c r="U195" s="183" t="str">
        <f t="shared" si="142"/>
        <v>43111018011</v>
      </c>
      <c r="V195" s="42">
        <v>1</v>
      </c>
      <c r="W195" s="43" t="str">
        <f t="shared" ca="1" si="143"/>
        <v>2020-01-07</v>
      </c>
      <c r="X195" s="42"/>
      <c r="Y195" s="185">
        <v>15000</v>
      </c>
      <c r="Z195" s="185">
        <f t="shared" si="144"/>
        <v>2500</v>
      </c>
      <c r="AA195" s="42">
        <v>0</v>
      </c>
      <c r="AB195" s="186" t="s">
        <v>89</v>
      </c>
      <c r="AC195" s="185">
        <f t="shared" si="145"/>
        <v>15000</v>
      </c>
      <c r="AD195" s="45">
        <v>0</v>
      </c>
      <c r="AE195" s="52" t="str">
        <f>4&amp;J195</f>
        <v>431110180</v>
      </c>
      <c r="AF195" s="187">
        <f t="shared" si="164"/>
        <v>12500</v>
      </c>
      <c r="AG195" s="252">
        <f>SUM(AF189:AF196)</f>
        <v>200000.41666666666</v>
      </c>
      <c r="AH195" s="58">
        <f t="shared" si="147"/>
        <v>12500</v>
      </c>
      <c r="AI195" s="60">
        <f t="shared" si="165"/>
        <v>15000</v>
      </c>
      <c r="AJ195" s="49" t="str">
        <f t="shared" si="149"/>
        <v>2020-01-31</v>
      </c>
      <c r="AK195" s="189" t="str">
        <f t="shared" si="150"/>
        <v>888431110180</v>
      </c>
      <c r="AL195" s="45" t="str">
        <f t="shared" si="151"/>
        <v>11100000471</v>
      </c>
      <c r="AM195" s="190"/>
      <c r="AN195" s="190"/>
      <c r="AO195" s="45" t="s">
        <v>89</v>
      </c>
      <c r="AP195" s="145" t="s">
        <v>89</v>
      </c>
      <c r="AQ195" s="45"/>
      <c r="AR195" s="45"/>
      <c r="AS195" s="191" t="str">
        <f t="shared" si="152"/>
        <v>888431110180</v>
      </c>
      <c r="AT195" s="189" t="str">
        <f t="shared" si="153"/>
        <v>5531110180</v>
      </c>
      <c r="AU195" s="183" t="str">
        <f t="shared" si="154"/>
        <v>9931110180</v>
      </c>
      <c r="AV195" s="183">
        <f t="shared" si="155"/>
        <v>1</v>
      </c>
      <c r="AW195" s="183" t="str">
        <f t="shared" si="156"/>
        <v>7731110180</v>
      </c>
      <c r="AX195" s="147" t="str">
        <f t="shared" si="157"/>
        <v>77431110180</v>
      </c>
      <c r="AY195" s="183">
        <v>0</v>
      </c>
      <c r="AZ195" s="183">
        <v>0</v>
      </c>
      <c r="BA195" s="43" t="str">
        <f t="shared" si="158"/>
        <v>2020-01-01</v>
      </c>
      <c r="BB195" s="43" t="str">
        <f t="shared" si="159"/>
        <v>2020-01-31</v>
      </c>
      <c r="BC195" s="192" t="s">
        <v>90</v>
      </c>
      <c r="BD195" s="44" t="str">
        <f t="shared" si="160"/>
        <v>a31110180</v>
      </c>
      <c r="BE195" s="189"/>
      <c r="BF195" s="189"/>
      <c r="BG195" s="186"/>
      <c r="BH195" s="174"/>
      <c r="BI195" s="174"/>
      <c r="BJ195" s="174"/>
      <c r="BK195" s="174"/>
      <c r="BL195" s="149"/>
      <c r="BM195" s="149"/>
      <c r="BN195" s="149"/>
      <c r="BO195" s="342"/>
      <c r="BP195" s="328"/>
      <c r="BQ195" s="242"/>
      <c r="BR195" s="242"/>
      <c r="BS195" s="242"/>
      <c r="BU195" s="357" t="str">
        <f t="shared" ca="1" si="161"/>
        <v>insert into x_t_invoice (TMP_ID,ID,DT, CLIENT_ID,EXTERNAL_ID,CONTRACT_ID,TOTAL_SUM,CURRENCY,DISCOUNT_TYPE,COMMISSION_TYPE,TYPE,LOYAL_CLIENTS,NDS,NDS_PCT,PERSON_ID) values (s_x_t_invoice.NEXTVAL, 31110180, date'2020-01-01',21110000047,'Б-31110180-1',1110000047,15000,'RUR',1,1,'y_invoice',0,1,20, 77431110180);insert into x_t_person (TMP_ID,ID) values (s_x_t_person.NEXTVAL, 77431110180);insert into x_t_act_internal(TMP_ID,ID,DT,CLIENT_ID,INVOICE_ID,HIDDEN,AMOUNT,EXTERNAL_ID,PAYMENT_TERM_DT,IS_LOYAL,TYPE) values (s_x_t_act_internal.NEXTVAL, 4311101801,date'2020-01-07',21110000047, 31110180    ,1,  15000  ,'43111018011',null, 0,'generic');insert into x_t_act_trans(TMP_ID, ACT_ID, CONSUME_ID, AMOUNT, AMOUNT_NDS, AMOUNT_NSP, NETTING, COMMISSION_TYPE) values (s_x_t_act_trans.NEXTVAL, 4311101801,  5531110180, 15000, 2500,  0,null, 1);insert into x_t_consume (TMP_ID, ID, PARENT_ORDER_ID) values (s_x_t_consume.NEXTVAL, 5531110180,  9931110180);insert into x_t_order(TMP_ID, ID, SERVICE_ID, SERVICE_ORDER_ID, CLIENT_ID) values (s_x_t_order.NEXTVAL, 9931110180,  1,  7731110180,  431110180 );insert into x_mv_oebs_receipts_2(TMP_ID, INVOICE_EID, SUM, DT, DOC_DATE, COMISS_DATE, PAYMENT_NUMBER, SOURCE_TYPE) values (s_x_mv_oebs_receipts_2.NEXTVAL, 'Б-31110180-1', 15000, date'2020-01-31',date'2020-01-31', null, '888431110180' ,'PAYCASH');insert into x_yt_ar_direct_domain_stats (ID,IS_GRAY,DOMAIN,IS_BLACKLIST,SERVICE_ID,COST,BILLING_EXPORT_ID,FROM_DT,TILL_DT,SERVICE_ORDER_ID) values(s_x_yt_ar_direct_domain_stats.NEXTVAL, 0, 'a31110180', 0,1,3330000000,7731110180,  date'2020-01-01',to_date('2020-01-31'||' '||'23:59:59','YYYY-MM-DD HH24:MI:SS'),7731110180);</v>
      </c>
    </row>
    <row r="196" spans="1:73" s="215" customFormat="1" ht="15" thickBot="1" x14ac:dyDescent="0.4">
      <c r="A196" s="152">
        <v>47</v>
      </c>
      <c r="B196" s="199"/>
      <c r="C196" s="76" t="str">
        <f t="shared" si="132"/>
        <v>1110000047</v>
      </c>
      <c r="D196" s="76" t="str">
        <f t="shared" si="133"/>
        <v>1110000047/20</v>
      </c>
      <c r="E196" s="77" t="str">
        <f t="shared" si="134"/>
        <v>2020-01-01</v>
      </c>
      <c r="F196" s="77" t="str">
        <f t="shared" si="135"/>
        <v>2021-01-01</v>
      </c>
      <c r="G196" s="78" t="str">
        <f t="shared" si="136"/>
        <v>21110000047</v>
      </c>
      <c r="H196" s="79">
        <f t="shared" si="167"/>
        <v>1</v>
      </c>
      <c r="I196" s="200">
        <v>3</v>
      </c>
      <c r="J196" s="201">
        <f t="shared" si="162"/>
        <v>31110181</v>
      </c>
      <c r="K196" s="76" t="str">
        <f t="shared" si="137"/>
        <v>Б-31110181-1</v>
      </c>
      <c r="L196" s="77" t="str">
        <f t="shared" si="138"/>
        <v>2020-01-01</v>
      </c>
      <c r="M196" s="76" t="s">
        <v>87</v>
      </c>
      <c r="N196" s="202">
        <f t="shared" si="139"/>
        <v>30000</v>
      </c>
      <c r="O196" s="76" t="s">
        <v>88</v>
      </c>
      <c r="P196" s="200">
        <v>1</v>
      </c>
      <c r="Q196" s="76">
        <v>20</v>
      </c>
      <c r="R196" s="201">
        <v>37</v>
      </c>
      <c r="S196" s="201">
        <v>37</v>
      </c>
      <c r="T196" s="81" t="str">
        <f t="shared" si="141"/>
        <v>4311101811</v>
      </c>
      <c r="U196" s="203" t="str">
        <f t="shared" si="142"/>
        <v>43111018111</v>
      </c>
      <c r="V196" s="76">
        <v>1</v>
      </c>
      <c r="W196" s="77" t="str">
        <f t="shared" ca="1" si="143"/>
        <v>2020-01-01</v>
      </c>
      <c r="X196" s="76"/>
      <c r="Y196" s="205">
        <v>30000</v>
      </c>
      <c r="Z196" s="205">
        <f t="shared" si="144"/>
        <v>5000</v>
      </c>
      <c r="AA196" s="76">
        <v>0</v>
      </c>
      <c r="AB196" s="206" t="s">
        <v>89</v>
      </c>
      <c r="AC196" s="205">
        <f t="shared" si="145"/>
        <v>30000</v>
      </c>
      <c r="AD196" s="79">
        <v>0</v>
      </c>
      <c r="AE196" s="81" t="str">
        <f t="shared" ref="AE196:AE211" si="168">4&amp;J196</f>
        <v>431110181</v>
      </c>
      <c r="AF196" s="207">
        <f t="shared" si="164"/>
        <v>25000</v>
      </c>
      <c r="AG196" s="235"/>
      <c r="AH196" s="91">
        <f t="shared" si="147"/>
        <v>25000</v>
      </c>
      <c r="AI196" s="93">
        <f t="shared" si="165"/>
        <v>30000</v>
      </c>
      <c r="AJ196" s="83" t="str">
        <f t="shared" si="149"/>
        <v>2020-01-31</v>
      </c>
      <c r="AK196" s="209" t="str">
        <f t="shared" si="150"/>
        <v>888431110181</v>
      </c>
      <c r="AL196" s="79" t="str">
        <f t="shared" si="151"/>
        <v>11100000471</v>
      </c>
      <c r="AM196" s="210"/>
      <c r="AN196" s="210"/>
      <c r="AO196" s="79" t="s">
        <v>89</v>
      </c>
      <c r="AP196" s="169" t="s">
        <v>89</v>
      </c>
      <c r="AQ196" s="79"/>
      <c r="AR196" s="79"/>
      <c r="AS196" s="211" t="str">
        <f t="shared" si="152"/>
        <v>888431110181</v>
      </c>
      <c r="AT196" s="209" t="str">
        <f t="shared" si="153"/>
        <v>5531110181</v>
      </c>
      <c r="AU196" s="203" t="str">
        <f t="shared" si="154"/>
        <v>9931110181</v>
      </c>
      <c r="AV196" s="203">
        <f t="shared" si="155"/>
        <v>37</v>
      </c>
      <c r="AW196" s="203" t="str">
        <f t="shared" si="156"/>
        <v>7731110181</v>
      </c>
      <c r="AX196" s="172" t="str">
        <f t="shared" si="157"/>
        <v>77431110181</v>
      </c>
      <c r="AY196" s="203">
        <v>0</v>
      </c>
      <c r="AZ196" s="203">
        <v>0</v>
      </c>
      <c r="BA196" s="77" t="str">
        <f t="shared" si="158"/>
        <v>2020-01-01</v>
      </c>
      <c r="BB196" s="77" t="str">
        <f t="shared" si="159"/>
        <v>2020-01-31</v>
      </c>
      <c r="BC196" s="212" t="s">
        <v>90</v>
      </c>
      <c r="BD196" s="78" t="str">
        <f t="shared" si="160"/>
        <v>a31110181</v>
      </c>
      <c r="BE196" s="209"/>
      <c r="BF196" s="209"/>
      <c r="BG196" s="206"/>
      <c r="BH196" s="174"/>
      <c r="BI196" s="174"/>
      <c r="BJ196" s="174"/>
      <c r="BK196" s="174"/>
      <c r="BL196" s="174"/>
      <c r="BM196" s="174"/>
      <c r="BN196" s="174"/>
      <c r="BO196" s="341"/>
      <c r="BP196" s="329"/>
      <c r="BQ196" s="202"/>
      <c r="BR196" s="214"/>
      <c r="BS196" s="214"/>
      <c r="BU196" s="358" t="str">
        <f t="shared" ca="1" si="161"/>
        <v>insert into x_t_invoice (TMP_ID,ID,DT, CLIENT_ID,EXTERNAL_ID,CONTRACT_ID,TOTAL_SUM,CURRENCY,DISCOUNT_TYPE,COMMISSION_TYPE,TYPE,LOYAL_CLIENTS,NDS,NDS_PCT,PERSON_ID) values (s_x_t_invoice.NEXTVAL, 31110181, date'2020-01-01',21110000047,'Б-31110181-1',1110000047,30000,'RUR',37,37,'y_invoice',0,1,20, 77431110181);insert into x_t_person (TMP_ID,ID) values (s_x_t_person.NEXTVAL, 77431110181);insert into x_t_act_internal(TMP_ID,ID,DT,CLIENT_ID,INVOICE_ID,HIDDEN,AMOUNT,EXTERNAL_ID,PAYMENT_TERM_DT,IS_LOYAL,TYPE) values (s_x_t_act_internal.NEXTVAL, 4311101811,date'2020-01-01',21110000047, 31110181    ,1,  30000  ,'43111018111',null, 0,'generic');insert into x_t_act_trans(TMP_ID, ACT_ID, CONSUME_ID, AMOUNT, AMOUNT_NDS, AMOUNT_NSP, NETTING, COMMISSION_TYPE) values (s_x_t_act_trans.NEXTVAL, 4311101811,  5531110181, 30000, 5000,  0,null, 37);insert into x_t_consume (TMP_ID, ID, PARENT_ORDER_ID) values (s_x_t_consume.NEXTVAL, 5531110181,  9931110181);insert into x_t_order(TMP_ID, ID, SERVICE_ID, SERVICE_ORDER_ID, CLIENT_ID) values (s_x_t_order.NEXTVAL, 9931110181,  37,  7731110181,  431110181 );insert into x_mv_oebs_receipts_2(TMP_ID, INVOICE_EID, SUM, DT, DOC_DATE, COMISS_DATE, PAYMENT_NUMBER, SOURCE_TYPE) values (s_x_mv_oebs_receipts_2.NEXTVAL, 'Б-31110181-1', 30000, date'2020-01-31',date'2020-01-31', null, '888431110181' ,'PAYCASH');insert into x_yt_ar_direct_domain_stats (ID,IS_GRAY,DOMAIN,IS_BLACKLIST,SERVICE_ID,COST,BILLING_EXPORT_ID,FROM_DT,TILL_DT,SERVICE_ORDER_ID) values(s_x_yt_ar_direct_domain_stats.NEXTVAL, 0, 'a31110181', 0,37,3330000000,7731110181,  date'2020-01-01',to_date('2020-01-31'||' '||'23:59:59','YYYY-MM-DD HH24:MI:SS'),7731110181);</v>
      </c>
    </row>
    <row r="197" spans="1:73" s="195" customFormat="1" x14ac:dyDescent="0.35">
      <c r="A197" s="127">
        <v>48</v>
      </c>
      <c r="B197" s="178"/>
      <c r="C197" s="42" t="str">
        <f t="shared" si="132"/>
        <v>1110000048</v>
      </c>
      <c r="D197" s="42" t="str">
        <f t="shared" si="133"/>
        <v>1110000048/20</v>
      </c>
      <c r="E197" s="43" t="str">
        <f t="shared" si="134"/>
        <v>2020-01-01</v>
      </c>
      <c r="F197" s="43" t="str">
        <f t="shared" si="135"/>
        <v>2021-01-01</v>
      </c>
      <c r="G197" s="44" t="str">
        <f t="shared" si="136"/>
        <v>21110000048</v>
      </c>
      <c r="H197" s="45">
        <f t="shared" si="167"/>
        <v>1</v>
      </c>
      <c r="I197" s="179">
        <v>3</v>
      </c>
      <c r="J197" s="180">
        <f t="shared" si="162"/>
        <v>31110182</v>
      </c>
      <c r="K197" s="42" t="str">
        <f t="shared" si="137"/>
        <v>Б-31110182-1</v>
      </c>
      <c r="L197" s="43" t="str">
        <f t="shared" si="138"/>
        <v>2020-01-01</v>
      </c>
      <c r="M197" s="42" t="s">
        <v>87</v>
      </c>
      <c r="N197" s="181">
        <f t="shared" si="139"/>
        <v>40000.5</v>
      </c>
      <c r="O197" s="42" t="s">
        <v>88</v>
      </c>
      <c r="P197" s="179">
        <v>1</v>
      </c>
      <c r="Q197" s="42">
        <v>20</v>
      </c>
      <c r="R197" s="182">
        <f>S197</f>
        <v>7</v>
      </c>
      <c r="S197" s="182">
        <v>7</v>
      </c>
      <c r="T197" s="52" t="str">
        <f t="shared" si="141"/>
        <v>4311101821</v>
      </c>
      <c r="U197" s="183" t="str">
        <f t="shared" si="142"/>
        <v>43111018211</v>
      </c>
      <c r="V197" s="42">
        <v>1</v>
      </c>
      <c r="W197" s="43" t="str">
        <f t="shared" ca="1" si="143"/>
        <v>2020-01-01</v>
      </c>
      <c r="X197" s="42"/>
      <c r="Y197" s="185">
        <v>40000.5</v>
      </c>
      <c r="Z197" s="185">
        <f>Y197-(Y197/1.2)</f>
        <v>6666.75</v>
      </c>
      <c r="AA197" s="42">
        <v>0</v>
      </c>
      <c r="AB197" s="186" t="s">
        <v>89</v>
      </c>
      <c r="AC197" s="185">
        <f t="shared" si="145"/>
        <v>40000.5</v>
      </c>
      <c r="AD197" s="45">
        <v>0</v>
      </c>
      <c r="AE197" s="255" t="str">
        <f t="shared" si="168"/>
        <v>431110182</v>
      </c>
      <c r="AF197" s="187">
        <f t="shared" si="164"/>
        <v>33333.75</v>
      </c>
      <c r="AG197" s="240"/>
      <c r="AH197" s="58">
        <f t="shared" si="147"/>
        <v>33333.75</v>
      </c>
      <c r="AI197" s="60">
        <f t="shared" si="165"/>
        <v>40000.5</v>
      </c>
      <c r="AJ197" s="49" t="str">
        <f t="shared" si="149"/>
        <v>2020-01-31</v>
      </c>
      <c r="AK197" s="189" t="str">
        <f t="shared" si="150"/>
        <v>888431110182</v>
      </c>
      <c r="AL197" s="45" t="str">
        <f t="shared" si="151"/>
        <v>11100000481</v>
      </c>
      <c r="AM197" s="256" t="str">
        <f>TEXT($F$2,"ГГГГ-ММ-ДД")</f>
        <v>2020-01-01</v>
      </c>
      <c r="AN197" s="190"/>
      <c r="AO197" s="102">
        <v>1</v>
      </c>
      <c r="AP197" s="102" t="str">
        <f>"99"&amp;AE197</f>
        <v>99431110182</v>
      </c>
      <c r="AQ197" s="45"/>
      <c r="AR197" s="45"/>
      <c r="AS197" s="191" t="str">
        <f t="shared" si="152"/>
        <v>888431110182</v>
      </c>
      <c r="AT197" s="189" t="str">
        <f t="shared" si="153"/>
        <v>5531110182</v>
      </c>
      <c r="AU197" s="183" t="str">
        <f t="shared" si="154"/>
        <v>9931110182</v>
      </c>
      <c r="AV197" s="183">
        <f t="shared" si="155"/>
        <v>7</v>
      </c>
      <c r="AW197" s="183" t="str">
        <f t="shared" si="156"/>
        <v>7731110182</v>
      </c>
      <c r="AX197" s="147" t="str">
        <f t="shared" si="157"/>
        <v>77431110182</v>
      </c>
      <c r="AY197" s="183">
        <v>0</v>
      </c>
      <c r="AZ197" s="183">
        <v>0</v>
      </c>
      <c r="BA197" s="43" t="str">
        <f t="shared" si="158"/>
        <v>2020-01-01</v>
      </c>
      <c r="BB197" s="43" t="str">
        <f t="shared" si="159"/>
        <v>2020-01-31</v>
      </c>
      <c r="BC197" s="192" t="s">
        <v>90</v>
      </c>
      <c r="BD197" s="44" t="str">
        <f t="shared" si="160"/>
        <v>a31110182</v>
      </c>
      <c r="BE197" s="189"/>
      <c r="BF197" s="189"/>
      <c r="BG197" s="186"/>
      <c r="BH197" s="149"/>
      <c r="BI197" s="149"/>
      <c r="BJ197" s="149"/>
      <c r="BK197" s="149"/>
      <c r="BL197" s="149"/>
      <c r="BM197" s="149"/>
      <c r="BN197" s="149"/>
      <c r="BO197" s="340" t="s">
        <v>177</v>
      </c>
      <c r="BP197" s="328">
        <v>7</v>
      </c>
      <c r="BQ197" s="242">
        <f>SUM(AF197:AF201)</f>
        <v>158333.75000000003</v>
      </c>
      <c r="BR197" s="242">
        <v>0</v>
      </c>
      <c r="BS197" s="242">
        <f>BR197</f>
        <v>0</v>
      </c>
      <c r="BU197" s="357" t="str">
        <f t="shared" ca="1" si="161"/>
        <v>insert into x_t_contract2(TMP_ID,ID,EXTERNAL_ID,CLIENT_ID) values(s_x_t_contract2.NEXTVAL, 1110000048, '1110000048/20',21110000048);insert into x_t_contract_collateral(TMP_ID,ID,CONTRACT2_ID,DT,IS_SIGNED) values(s_x_t_contract_collateral.NEXTVAL, 11100000481, 1110000048, date'2020-01-01', date'2020-01-01');insert into x_mv_contract_signed_attr (TMP_ID,CONTRACT_ID,COLLATERAL_ID,CODE,VALUE_DT) values (s_x_mv_contract_signed_attr.NEXTVAL, 1110000048, 11100000481,'FINISH_DT' ,date'2021-01-01');insert into x_mv_contract_signed_attr_hist(TMP_ID,VALUE_NUM,UPDATE_DT,CONTRACT2_ID,CODE,CL_DT,STAMP,DT) values(s_x_mv_contract_signed_attr_hist.NEXTVAL, 1, date'2020-01-01', 1110000048,'FIRM',date'2020-01-01',888431110182,date'2020-01-01');insert into x_mv_contract_signed_attr_hist(TMP_ID,VALUE_NUM,UPDATE_DT,CONTRACT2_ID,CODE,CL_DT,STAMP,DT) values(s_x_mv_contract_signed_attr_hist.NEXTVAL, 1, date'2020-01-01', 1110000048,'WHOLESALE_AGENT_PREMIUM_AWARDS_SCALE_TYPE',date'2020-01-01',888431110182,date'2020-01-01');insert into x_mv_contract_signed_attr_hist(TMP_ID,VALUE_NUM,UPDATE_DT,CONTRACT2_ID,CODE,CL_DT,STAMP,DT) values(s_x_mv_contract_signed_attr_hist.NEXTVAL, 3, date'2020-01-01', 1110000048,'PAYMENT_TYPE',date'2020-01-01',888431110182,date'2020-01-01');insert into x_t_invoice (TMP_ID,ID,DT, CLIENT_ID,EXTERNAL_ID,CONTRACT_ID,TOTAL_SUM,CURRENCY,DISCOUNT_TYPE,COMMISSION_TYPE,TYPE,LOYAL_CLIENTS,NDS,NDS_PCT,PERSON_ID) values (s_x_t_invoice.NEXTVAL, 31110182, date'2020-01-01',21110000048,'Б-31110182-1',1110000048,40000.5,'RUR',7,7,'y_invoice',0,1,20, 77431110182);insert into x_t_person (TMP_ID,ID) values (s_x_t_person.NEXTVAL, 77431110182);insert into x_t_act_internal(TMP_ID,ID,DT,CLIENT_ID,INVOICE_ID,HIDDEN,AMOUNT,EXTERNAL_ID,PAYMENT_TERM_DT,IS_LOYAL,TYPE) values (s_x_t_act_internal.NEXTVAL, 4311101821,date'2020-01-01',21110000048, 31110182    ,1,  40000.5  ,'43111018211',null, 0,'generic');insert into x_t_act_trans(TMP_ID, ACT_ID, CONSUME_ID, AMOUNT, AMOUNT_NDS, AMOUNT_NSP, NETTING, COMMISSION_TYPE) values (s_x_t_act_trans.NEXTVAL, 4311101821,  5531110182, 40000.5, 6666.75,  0,null, 7);insert into x_t_consume (TMP_ID, ID, PARENT_ORDER_ID) values (s_x_t_consume.NEXTVAL, 5531110182,  9931110182);insert into x_t_order(TMP_ID, ID, SERVICE_ID, SERVICE_ORDER_ID, CLIENT_ID) values (s_x_t_order.NEXTVAL, 9931110182,  7,  7731110182,  431110182 );insert into x_mv_oebs_receipts_2(TMP_ID, INVOICE_EID, SUM, DT, DOC_DATE, COMISS_DATE, PAYMENT_NUMBER, SOURCE_TYPE) values (s_x_mv_oebs_receipts_2.NEXTVAL, 'Б-31110182-1', 40000.5, date'2020-01-31',date'2020-01-31', null, '888431110182' ,'PAYCASH');insert into x_mv_ui_contract_apex (TMP_ID,CONTRACT_ID,CONTRACT_EID,DT,FINISH_DT,CLIENT_ID,AGENCY_ID) values (s_x_mv_ui_contract_apex.NEXTVAL, 1110000048, '1110000048/20',date'2020-01-01', null,99431110182,21110000048 );insert into x_mv_contract_signed_attr (TMP_ID,CONTRACT_ID,COLLATERAL_ID,CODE,KEY_NUM,COLLATERAL_DT,VALUE_NUM) values (s_x_mv_contract_signed_attr.NEXTVAL, 1110000048, 11100000481,'BRAND_CLIENTS' , 431110182, date'2020-01-01',  1);insert into x_yt_ar_direct_domain_stats (ID,IS_GRAY,DOMAIN,IS_BLACKLIST,SERVICE_ID,COST,BILLING_EXPORT_ID,FROM_DT,TILL_DT,SERVICE_ORDER_ID) values(s_x_yt_ar_direct_domain_stats.NEXTVAL, 0, 'a31110182', 0,7,3330000000,7731110182,  date'2020-01-01',to_date('2020-01-31'||' '||'23:59:59','YYYY-MM-DD HH24:MI:SS'),7731110182);</v>
      </c>
    </row>
    <row r="198" spans="1:73" s="195" customFormat="1" x14ac:dyDescent="0.35">
      <c r="A198" s="127">
        <v>48</v>
      </c>
      <c r="B198" s="178"/>
      <c r="C198" s="42" t="str">
        <f t="shared" si="132"/>
        <v>1110000048</v>
      </c>
      <c r="D198" s="42" t="str">
        <f t="shared" si="133"/>
        <v>1110000048/20</v>
      </c>
      <c r="E198" s="43" t="str">
        <f t="shared" si="134"/>
        <v>2020-01-01</v>
      </c>
      <c r="F198" s="43" t="str">
        <f t="shared" si="135"/>
        <v>2021-01-01</v>
      </c>
      <c r="G198" s="44" t="str">
        <f t="shared" si="136"/>
        <v>21110000048</v>
      </c>
      <c r="H198" s="45">
        <f t="shared" si="167"/>
        <v>1</v>
      </c>
      <c r="I198" s="179">
        <v>3</v>
      </c>
      <c r="J198" s="180">
        <f t="shared" si="162"/>
        <v>31110183</v>
      </c>
      <c r="K198" s="42" t="str">
        <f t="shared" si="137"/>
        <v>Б-31110183-1</v>
      </c>
      <c r="L198" s="43" t="str">
        <f t="shared" si="138"/>
        <v>2020-01-01</v>
      </c>
      <c r="M198" s="42" t="s">
        <v>87</v>
      </c>
      <c r="N198" s="181">
        <f t="shared" si="139"/>
        <v>40000</v>
      </c>
      <c r="O198" s="42" t="s">
        <v>88</v>
      </c>
      <c r="P198" s="179">
        <v>1</v>
      </c>
      <c r="Q198" s="42">
        <v>20</v>
      </c>
      <c r="R198" s="182">
        <f>S198</f>
        <v>7</v>
      </c>
      <c r="S198" s="182">
        <v>7</v>
      </c>
      <c r="T198" s="52" t="str">
        <f t="shared" si="141"/>
        <v>4311101831</v>
      </c>
      <c r="U198" s="183" t="str">
        <f t="shared" si="142"/>
        <v>43111018311</v>
      </c>
      <c r="V198" s="42">
        <v>1</v>
      </c>
      <c r="W198" s="43" t="str">
        <f t="shared" ca="1" si="143"/>
        <v>2020-01-01</v>
      </c>
      <c r="X198" s="42"/>
      <c r="Y198" s="185">
        <v>40000</v>
      </c>
      <c r="Z198" s="185">
        <f t="shared" ref="Z198:Z263" si="169">Y198-(Y198/1.2)</f>
        <v>6666.6666666666642</v>
      </c>
      <c r="AA198" s="42">
        <v>0</v>
      </c>
      <c r="AB198" s="186" t="s">
        <v>89</v>
      </c>
      <c r="AC198" s="185">
        <f t="shared" si="145"/>
        <v>40000</v>
      </c>
      <c r="AD198" s="45">
        <v>0</v>
      </c>
      <c r="AE198" s="255" t="str">
        <f t="shared" si="168"/>
        <v>431110183</v>
      </c>
      <c r="AF198" s="187">
        <f t="shared" si="164"/>
        <v>33333.333333333336</v>
      </c>
      <c r="AG198" s="240"/>
      <c r="AH198" s="58">
        <f t="shared" si="147"/>
        <v>33333.333333333336</v>
      </c>
      <c r="AI198" s="60">
        <f t="shared" si="165"/>
        <v>40000</v>
      </c>
      <c r="AJ198" s="49" t="str">
        <f t="shared" si="149"/>
        <v>2020-01-31</v>
      </c>
      <c r="AK198" s="189" t="str">
        <f t="shared" si="150"/>
        <v>888431110183</v>
      </c>
      <c r="AL198" s="45" t="str">
        <f t="shared" si="151"/>
        <v>11100000481</v>
      </c>
      <c r="AM198" s="256" t="str">
        <f>TEXT($F$2,"ГГГГ-ММ-ДД")</f>
        <v>2020-01-01</v>
      </c>
      <c r="AN198" s="190"/>
      <c r="AO198" s="102">
        <v>1</v>
      </c>
      <c r="AP198" s="102" t="str">
        <f>AP197</f>
        <v>99431110182</v>
      </c>
      <c r="AQ198" s="45"/>
      <c r="AR198" s="45"/>
      <c r="AS198" s="191" t="str">
        <f t="shared" si="152"/>
        <v>888431110183</v>
      </c>
      <c r="AT198" s="189" t="str">
        <f t="shared" si="153"/>
        <v>5531110183</v>
      </c>
      <c r="AU198" s="183" t="str">
        <f t="shared" si="154"/>
        <v>9931110183</v>
      </c>
      <c r="AV198" s="183">
        <f t="shared" si="155"/>
        <v>7</v>
      </c>
      <c r="AW198" s="183" t="str">
        <f t="shared" si="156"/>
        <v>7731110183</v>
      </c>
      <c r="AX198" s="147" t="str">
        <f t="shared" si="157"/>
        <v>77431110183</v>
      </c>
      <c r="AY198" s="183">
        <v>0</v>
      </c>
      <c r="AZ198" s="183">
        <v>0</v>
      </c>
      <c r="BA198" s="43" t="str">
        <f t="shared" si="158"/>
        <v>2020-01-01</v>
      </c>
      <c r="BB198" s="43" t="str">
        <f t="shared" si="159"/>
        <v>2020-01-31</v>
      </c>
      <c r="BC198" s="192" t="s">
        <v>90</v>
      </c>
      <c r="BD198" s="44" t="str">
        <f t="shared" si="160"/>
        <v>a31110183</v>
      </c>
      <c r="BE198" s="189"/>
      <c r="BF198" s="189"/>
      <c r="BG198" s="186"/>
      <c r="BH198" s="149"/>
      <c r="BI198" s="149"/>
      <c r="BJ198" s="149"/>
      <c r="BK198" s="149"/>
      <c r="BL198" s="149"/>
      <c r="BM198" s="149"/>
      <c r="BN198" s="149"/>
      <c r="BO198" s="342" t="s">
        <v>178</v>
      </c>
      <c r="BP198" s="328">
        <v>1</v>
      </c>
      <c r="BQ198" s="242">
        <f>AF202</f>
        <v>16666.666666666668</v>
      </c>
      <c r="BR198" s="242">
        <f>BQ198*0.13</f>
        <v>2166.666666666667</v>
      </c>
      <c r="BS198" s="242">
        <f>BR198</f>
        <v>2166.666666666667</v>
      </c>
      <c r="BU198" s="357" t="str">
        <f t="shared" ca="1" si="161"/>
        <v>insert into x_t_invoice (TMP_ID,ID,DT, CLIENT_ID,EXTERNAL_ID,CONTRACT_ID,TOTAL_SUM,CURRENCY,DISCOUNT_TYPE,COMMISSION_TYPE,TYPE,LOYAL_CLIENTS,NDS,NDS_PCT,PERSON_ID) values (s_x_t_invoice.NEXTVAL, 31110183, date'2020-01-01',21110000048,'Б-31110183-1',1110000048,40000,'RUR',7,7,'y_invoice',0,1,20, 77431110183);insert into x_t_person (TMP_ID,ID) values (s_x_t_person.NEXTVAL, 77431110183);insert into x_t_act_internal(TMP_ID,ID,DT,CLIENT_ID,INVOICE_ID,HIDDEN,AMOUNT,EXTERNAL_ID,PAYMENT_TERM_DT,IS_LOYAL,TYPE) values (s_x_t_act_internal.NEXTVAL, 4311101831,date'2020-01-01',21110000048, 31110183    ,1,  40000  ,'43111018311',null, 0,'generic');insert into x_t_act_trans(TMP_ID, ACT_ID, CONSUME_ID, AMOUNT, AMOUNT_NDS, AMOUNT_NSP, NETTING, COMMISSION_TYPE) values (s_x_t_act_trans.NEXTVAL, 4311101831,  5531110183, 40000, 6666.66666666666,  0,null, 7);insert into x_t_consume (TMP_ID, ID, PARENT_ORDER_ID) values (s_x_t_consume.NEXTVAL, 5531110183,  9931110183);insert into x_t_order(TMP_ID, ID, SERVICE_ID, SERVICE_ORDER_ID, CLIENT_ID) values (s_x_t_order.NEXTVAL, 9931110183,  7,  7731110183,  431110183 );insert into x_mv_oebs_receipts_2(TMP_ID, INVOICE_EID, SUM, DT, DOC_DATE, COMISS_DATE, PAYMENT_NUMBER, SOURCE_TYPE) values (s_x_mv_oebs_receipts_2.NEXTVAL, 'Б-31110183-1', 40000, date'2020-01-31',date'2020-01-31', null, '888431110183' ,'PAYCASH');insert into x_mv_contract_signed_attr (TMP_ID,CONTRACT_ID,COLLATERAL_ID,CODE,KEY_NUM,COLLATERAL_DT,VALUE_NUM) values (s_x_mv_contract_signed_attr.NEXTVAL, 1110000048, 11100000481,'BRAND_CLIENTS' , 431110183, date'2020-01-01',  1);insert into x_yt_ar_direct_domain_stats (ID,IS_GRAY,DOMAIN,IS_BLACKLIST,SERVICE_ID,COST,BILLING_EXPORT_ID,FROM_DT,TILL_DT,SERVICE_ORDER_ID) values(s_x_yt_ar_direct_domain_stats.NEXTVAL, 0, 'a31110183', 0,7,3330000000,7731110183,  date'2020-01-01',to_date('2020-01-31'||' '||'23:59:59','YYYY-MM-DD HH24:MI:SS'),7731110183);</v>
      </c>
    </row>
    <row r="199" spans="1:73" s="195" customFormat="1" x14ac:dyDescent="0.35">
      <c r="A199" s="127">
        <v>48</v>
      </c>
      <c r="B199" s="178"/>
      <c r="C199" s="42" t="str">
        <f t="shared" si="132"/>
        <v>1110000048</v>
      </c>
      <c r="D199" s="42" t="str">
        <f t="shared" si="133"/>
        <v>1110000048/20</v>
      </c>
      <c r="E199" s="43" t="str">
        <f t="shared" si="134"/>
        <v>2020-01-01</v>
      </c>
      <c r="F199" s="43" t="str">
        <f t="shared" si="135"/>
        <v>2021-01-01</v>
      </c>
      <c r="G199" s="44" t="str">
        <f t="shared" si="136"/>
        <v>21110000048</v>
      </c>
      <c r="H199" s="45">
        <f t="shared" si="167"/>
        <v>1</v>
      </c>
      <c r="I199" s="179">
        <v>3</v>
      </c>
      <c r="J199" s="180">
        <f t="shared" si="162"/>
        <v>31110184</v>
      </c>
      <c r="K199" s="42" t="str">
        <f t="shared" si="137"/>
        <v>Б-31110184-1</v>
      </c>
      <c r="L199" s="43" t="str">
        <f t="shared" si="138"/>
        <v>2020-01-01</v>
      </c>
      <c r="M199" s="42" t="s">
        <v>87</v>
      </c>
      <c r="N199" s="181">
        <f t="shared" si="139"/>
        <v>30000</v>
      </c>
      <c r="O199" s="42" t="s">
        <v>88</v>
      </c>
      <c r="P199" s="179">
        <v>1</v>
      </c>
      <c r="Q199" s="42">
        <v>20</v>
      </c>
      <c r="R199" s="182">
        <f>S199</f>
        <v>7</v>
      </c>
      <c r="S199" s="182">
        <v>7</v>
      </c>
      <c r="T199" s="52" t="str">
        <f t="shared" si="141"/>
        <v>4311101841</v>
      </c>
      <c r="U199" s="183" t="str">
        <f t="shared" si="142"/>
        <v>43111018411</v>
      </c>
      <c r="V199" s="42">
        <v>1</v>
      </c>
      <c r="W199" s="43" t="str">
        <f t="shared" ca="1" si="143"/>
        <v>2020-01-07</v>
      </c>
      <c r="X199" s="42"/>
      <c r="Y199" s="185">
        <v>30000</v>
      </c>
      <c r="Z199" s="185">
        <f t="shared" si="169"/>
        <v>5000</v>
      </c>
      <c r="AA199" s="42">
        <v>0</v>
      </c>
      <c r="AB199" s="186" t="s">
        <v>89</v>
      </c>
      <c r="AC199" s="185">
        <f t="shared" si="145"/>
        <v>30000</v>
      </c>
      <c r="AD199" s="45">
        <v>0</v>
      </c>
      <c r="AE199" s="52" t="str">
        <f t="shared" si="168"/>
        <v>431110184</v>
      </c>
      <c r="AF199" s="187">
        <f t="shared" si="164"/>
        <v>25000</v>
      </c>
      <c r="AG199" s="240"/>
      <c r="AH199" s="58">
        <f t="shared" si="147"/>
        <v>25000</v>
      </c>
      <c r="AI199" s="60">
        <f t="shared" si="165"/>
        <v>30000</v>
      </c>
      <c r="AJ199" s="49" t="str">
        <f t="shared" si="149"/>
        <v>2020-01-31</v>
      </c>
      <c r="AK199" s="189" t="str">
        <f t="shared" si="150"/>
        <v>888431110184</v>
      </c>
      <c r="AL199" s="45" t="str">
        <f t="shared" si="151"/>
        <v>11100000481</v>
      </c>
      <c r="AM199" s="190"/>
      <c r="AN199" s="190"/>
      <c r="AO199" s="45" t="s">
        <v>89</v>
      </c>
      <c r="AP199" s="145" t="s">
        <v>89</v>
      </c>
      <c r="AQ199" s="45"/>
      <c r="AR199" s="45"/>
      <c r="AS199" s="191" t="str">
        <f t="shared" si="152"/>
        <v>888431110184</v>
      </c>
      <c r="AT199" s="189" t="str">
        <f t="shared" si="153"/>
        <v>5531110184</v>
      </c>
      <c r="AU199" s="183" t="str">
        <f t="shared" si="154"/>
        <v>9931110184</v>
      </c>
      <c r="AV199" s="183">
        <f t="shared" si="155"/>
        <v>7</v>
      </c>
      <c r="AW199" s="183" t="str">
        <f t="shared" si="156"/>
        <v>7731110184</v>
      </c>
      <c r="AX199" s="147" t="str">
        <f t="shared" si="157"/>
        <v>77431110184</v>
      </c>
      <c r="AY199" s="183">
        <v>0</v>
      </c>
      <c r="AZ199" s="183">
        <v>0</v>
      </c>
      <c r="BA199" s="43" t="str">
        <f t="shared" si="158"/>
        <v>2020-01-01</v>
      </c>
      <c r="BB199" s="43" t="str">
        <f t="shared" si="159"/>
        <v>2020-01-31</v>
      </c>
      <c r="BC199" s="192" t="s">
        <v>90</v>
      </c>
      <c r="BD199" s="44" t="str">
        <f t="shared" si="160"/>
        <v>a31110184</v>
      </c>
      <c r="BE199" s="189"/>
      <c r="BF199" s="189"/>
      <c r="BG199" s="186"/>
      <c r="BH199" s="254"/>
      <c r="BI199" s="254"/>
      <c r="BJ199" s="254"/>
      <c r="BK199" s="254"/>
      <c r="BL199" s="149"/>
      <c r="BM199" s="149"/>
      <c r="BN199" s="149"/>
      <c r="BO199" s="343"/>
      <c r="BP199" s="328">
        <v>37</v>
      </c>
      <c r="BQ199" s="242">
        <f>AF203</f>
        <v>25000</v>
      </c>
      <c r="BR199" s="242">
        <f>BQ199*0.11</f>
        <v>2750</v>
      </c>
      <c r="BS199" s="242">
        <f>BR199</f>
        <v>2750</v>
      </c>
      <c r="BU199" s="357" t="str">
        <f t="shared" ca="1" si="161"/>
        <v>insert into x_t_invoice (TMP_ID,ID,DT, CLIENT_ID,EXTERNAL_ID,CONTRACT_ID,TOTAL_SUM,CURRENCY,DISCOUNT_TYPE,COMMISSION_TYPE,TYPE,LOYAL_CLIENTS,NDS,NDS_PCT,PERSON_ID) values (s_x_t_invoice.NEXTVAL, 31110184, date'2020-01-01',21110000048,'Б-31110184-1',1110000048,30000,'RUR',7,7,'y_invoice',0,1,20, 77431110184);insert into x_t_person (TMP_ID,ID) values (s_x_t_person.NEXTVAL, 77431110184);insert into x_t_act_internal(TMP_ID,ID,DT,CLIENT_ID,INVOICE_ID,HIDDEN,AMOUNT,EXTERNAL_ID,PAYMENT_TERM_DT,IS_LOYAL,TYPE) values (s_x_t_act_internal.NEXTVAL, 4311101841,date'2020-01-07',21110000048, 31110184    ,1,  30000  ,'43111018411',null, 0,'generic');insert into x_t_act_trans(TMP_ID, ACT_ID, CONSUME_ID, AMOUNT, AMOUNT_NDS, AMOUNT_NSP, NETTING, COMMISSION_TYPE) values (s_x_t_act_trans.NEXTVAL, 4311101841,  5531110184, 30000, 5000,  0,null, 7);insert into x_t_consume (TMP_ID, ID, PARENT_ORDER_ID) values (s_x_t_consume.NEXTVAL, 5531110184,  9931110184);insert into x_t_order(TMP_ID, ID, SERVICE_ID, SERVICE_ORDER_ID, CLIENT_ID) values (s_x_t_order.NEXTVAL, 9931110184,  7,  7731110184,  431110184 );insert into x_mv_oebs_receipts_2(TMP_ID, INVOICE_EID, SUM, DT, DOC_DATE, COMISS_DATE, PAYMENT_NUMBER, SOURCE_TYPE) values (s_x_mv_oebs_receipts_2.NEXTVAL, 'Б-31110184-1', 30000, date'2020-01-31',date'2020-01-31', null, '888431110184' ,'PAYCASH');insert into x_yt_ar_direct_domain_stats (ID,IS_GRAY,DOMAIN,IS_BLACKLIST,SERVICE_ID,COST,BILLING_EXPORT_ID,FROM_DT,TILL_DT,SERVICE_ORDER_ID) values(s_x_yt_ar_direct_domain_stats.NEXTVAL, 0, 'a31110184', 0,7,3330000000,7731110184,  date'2020-01-01',to_date('2020-01-31'||' '||'23:59:59','YYYY-MM-DD HH24:MI:SS'),7731110184);</v>
      </c>
    </row>
    <row r="200" spans="1:73" s="195" customFormat="1" x14ac:dyDescent="0.35">
      <c r="A200" s="127">
        <v>48</v>
      </c>
      <c r="B200" s="178"/>
      <c r="C200" s="42" t="str">
        <f t="shared" si="132"/>
        <v>1110000048</v>
      </c>
      <c r="D200" s="42" t="str">
        <f t="shared" si="133"/>
        <v>1110000048/20</v>
      </c>
      <c r="E200" s="43" t="str">
        <f t="shared" si="134"/>
        <v>2020-01-01</v>
      </c>
      <c r="F200" s="43" t="str">
        <f t="shared" si="135"/>
        <v>2021-01-01</v>
      </c>
      <c r="G200" s="44" t="str">
        <f t="shared" si="136"/>
        <v>21110000048</v>
      </c>
      <c r="H200" s="45">
        <f t="shared" si="167"/>
        <v>1</v>
      </c>
      <c r="I200" s="179">
        <v>3</v>
      </c>
      <c r="J200" s="180">
        <f t="shared" si="162"/>
        <v>31110185</v>
      </c>
      <c r="K200" s="42" t="str">
        <f t="shared" si="137"/>
        <v>Б-31110185-1</v>
      </c>
      <c r="L200" s="43" t="str">
        <f t="shared" si="138"/>
        <v>2020-01-01</v>
      </c>
      <c r="M200" s="42" t="s">
        <v>87</v>
      </c>
      <c r="N200" s="181">
        <f t="shared" si="139"/>
        <v>40000</v>
      </c>
      <c r="O200" s="42" t="s">
        <v>88</v>
      </c>
      <c r="P200" s="179">
        <v>1</v>
      </c>
      <c r="Q200" s="42">
        <v>20</v>
      </c>
      <c r="R200" s="182">
        <f>S200</f>
        <v>7</v>
      </c>
      <c r="S200" s="182">
        <v>7</v>
      </c>
      <c r="T200" s="52" t="str">
        <f t="shared" si="141"/>
        <v>4311101851</v>
      </c>
      <c r="U200" s="183" t="str">
        <f t="shared" si="142"/>
        <v>43111018511</v>
      </c>
      <c r="V200" s="42">
        <v>1</v>
      </c>
      <c r="W200" s="43" t="str">
        <f t="shared" ca="1" si="143"/>
        <v>2020-01-06</v>
      </c>
      <c r="X200" s="42"/>
      <c r="Y200" s="185">
        <v>40000</v>
      </c>
      <c r="Z200" s="185">
        <f t="shared" si="169"/>
        <v>6666.6666666666642</v>
      </c>
      <c r="AA200" s="42">
        <v>0</v>
      </c>
      <c r="AB200" s="186" t="s">
        <v>89</v>
      </c>
      <c r="AC200" s="185">
        <f t="shared" si="145"/>
        <v>40000</v>
      </c>
      <c r="AD200" s="45">
        <v>0</v>
      </c>
      <c r="AE200" s="52" t="str">
        <f t="shared" si="168"/>
        <v>431110185</v>
      </c>
      <c r="AF200" s="187">
        <f t="shared" si="164"/>
        <v>33333.333333333336</v>
      </c>
      <c r="AG200" s="240"/>
      <c r="AH200" s="58">
        <f t="shared" si="147"/>
        <v>33333.333333333336</v>
      </c>
      <c r="AI200" s="60">
        <f t="shared" si="165"/>
        <v>40000</v>
      </c>
      <c r="AJ200" s="49" t="str">
        <f t="shared" si="149"/>
        <v>2020-01-31</v>
      </c>
      <c r="AK200" s="189" t="str">
        <f t="shared" si="150"/>
        <v>888431110185</v>
      </c>
      <c r="AL200" s="45" t="str">
        <f t="shared" si="151"/>
        <v>11100000481</v>
      </c>
      <c r="AM200" s="190"/>
      <c r="AN200" s="190"/>
      <c r="AO200" s="45" t="s">
        <v>89</v>
      </c>
      <c r="AP200" s="145" t="s">
        <v>89</v>
      </c>
      <c r="AQ200" s="45"/>
      <c r="AR200" s="45"/>
      <c r="AS200" s="191" t="str">
        <f t="shared" si="152"/>
        <v>888431110185</v>
      </c>
      <c r="AT200" s="189" t="str">
        <f t="shared" si="153"/>
        <v>5531110185</v>
      </c>
      <c r="AU200" s="183" t="str">
        <f t="shared" si="154"/>
        <v>9931110185</v>
      </c>
      <c r="AV200" s="183">
        <f t="shared" si="155"/>
        <v>7</v>
      </c>
      <c r="AW200" s="183" t="str">
        <f t="shared" si="156"/>
        <v>7731110185</v>
      </c>
      <c r="AX200" s="147" t="str">
        <f t="shared" si="157"/>
        <v>77431110185</v>
      </c>
      <c r="AY200" s="183">
        <v>0</v>
      </c>
      <c r="AZ200" s="183">
        <v>0</v>
      </c>
      <c r="BA200" s="43" t="str">
        <f t="shared" si="158"/>
        <v>2020-01-01</v>
      </c>
      <c r="BB200" s="43" t="str">
        <f t="shared" si="159"/>
        <v>2020-01-31</v>
      </c>
      <c r="BC200" s="192" t="s">
        <v>90</v>
      </c>
      <c r="BD200" s="44" t="str">
        <f t="shared" si="160"/>
        <v>a31110185</v>
      </c>
      <c r="BE200" s="189"/>
      <c r="BF200" s="189"/>
      <c r="BG200" s="186"/>
      <c r="BH200" s="149"/>
      <c r="BI200" s="149"/>
      <c r="BJ200" s="149"/>
      <c r="BK200" s="149"/>
      <c r="BL200" s="149"/>
      <c r="BM200" s="149"/>
      <c r="BN200" s="149"/>
      <c r="BO200" s="345">
        <f>SUM(AF197:AF203)</f>
        <v>200000.41666666669</v>
      </c>
      <c r="BP200" s="328"/>
      <c r="BQ200" s="242"/>
      <c r="BR200" s="242"/>
      <c r="BS200" s="242"/>
      <c r="BU200" s="357" t="str">
        <f t="shared" ca="1" si="161"/>
        <v>insert into x_t_invoice (TMP_ID,ID,DT, CLIENT_ID,EXTERNAL_ID,CONTRACT_ID,TOTAL_SUM,CURRENCY,DISCOUNT_TYPE,COMMISSION_TYPE,TYPE,LOYAL_CLIENTS,NDS,NDS_PCT,PERSON_ID) values (s_x_t_invoice.NEXTVAL, 31110185, date'2020-01-01',21110000048,'Б-31110185-1',1110000048,40000,'RUR',7,7,'y_invoice',0,1,20, 77431110185);insert into x_t_person (TMP_ID,ID) values (s_x_t_person.NEXTVAL, 77431110185);insert into x_t_act_internal(TMP_ID,ID,DT,CLIENT_ID,INVOICE_ID,HIDDEN,AMOUNT,EXTERNAL_ID,PAYMENT_TERM_DT,IS_LOYAL,TYPE) values (s_x_t_act_internal.NEXTVAL, 4311101851,date'2020-01-06',21110000048, 31110185    ,1,  40000  ,'43111018511',null, 0,'generic');insert into x_t_act_trans(TMP_ID, ACT_ID, CONSUME_ID, AMOUNT, AMOUNT_NDS, AMOUNT_NSP, NETTING, COMMISSION_TYPE) values (s_x_t_act_trans.NEXTVAL, 4311101851,  5531110185, 40000, 6666.66666666666,  0,null, 7);insert into x_t_consume (TMP_ID, ID, PARENT_ORDER_ID) values (s_x_t_consume.NEXTVAL, 5531110185,  9931110185);insert into x_t_order(TMP_ID, ID, SERVICE_ID, SERVICE_ORDER_ID, CLIENT_ID) values (s_x_t_order.NEXTVAL, 9931110185,  7,  7731110185,  431110185 );insert into x_mv_oebs_receipts_2(TMP_ID, INVOICE_EID, SUM, DT, DOC_DATE, COMISS_DATE, PAYMENT_NUMBER, SOURCE_TYPE) values (s_x_mv_oebs_receipts_2.NEXTVAL, 'Б-31110185-1', 40000, date'2020-01-31',date'2020-01-31', null, '888431110185' ,'PAYCASH');insert into x_yt_ar_direct_domain_stats (ID,IS_GRAY,DOMAIN,IS_BLACKLIST,SERVICE_ID,COST,BILLING_EXPORT_ID,FROM_DT,TILL_DT,SERVICE_ORDER_ID) values(s_x_yt_ar_direct_domain_stats.NEXTVAL, 0, 'a31110185', 0,7,3330000000,7731110185,  date'2020-01-01',to_date('2020-01-31'||' '||'23:59:59','YYYY-MM-DD HH24:MI:SS'),7731110185);</v>
      </c>
    </row>
    <row r="201" spans="1:73" s="195" customFormat="1" x14ac:dyDescent="0.35">
      <c r="A201" s="127">
        <v>48</v>
      </c>
      <c r="B201" s="178"/>
      <c r="C201" s="42" t="str">
        <f t="shared" si="132"/>
        <v>1110000048</v>
      </c>
      <c r="D201" s="42" t="str">
        <f t="shared" si="133"/>
        <v>1110000048/20</v>
      </c>
      <c r="E201" s="43" t="str">
        <f t="shared" si="134"/>
        <v>2020-01-01</v>
      </c>
      <c r="F201" s="43" t="str">
        <f t="shared" si="135"/>
        <v>2021-01-01</v>
      </c>
      <c r="G201" s="44" t="str">
        <f t="shared" si="136"/>
        <v>21110000048</v>
      </c>
      <c r="H201" s="45">
        <f t="shared" si="167"/>
        <v>1</v>
      </c>
      <c r="I201" s="179">
        <v>3</v>
      </c>
      <c r="J201" s="180">
        <f t="shared" si="162"/>
        <v>31110186</v>
      </c>
      <c r="K201" s="42" t="str">
        <f t="shared" si="137"/>
        <v>Б-31110186-1</v>
      </c>
      <c r="L201" s="43" t="str">
        <f t="shared" si="138"/>
        <v>2020-01-01</v>
      </c>
      <c r="M201" s="42" t="s">
        <v>87</v>
      </c>
      <c r="N201" s="181">
        <f t="shared" si="139"/>
        <v>40000</v>
      </c>
      <c r="O201" s="42" t="s">
        <v>88</v>
      </c>
      <c r="P201" s="179">
        <v>1</v>
      </c>
      <c r="Q201" s="42">
        <v>20</v>
      </c>
      <c r="R201" s="182">
        <f>S201</f>
        <v>7</v>
      </c>
      <c r="S201" s="182">
        <v>7</v>
      </c>
      <c r="T201" s="52" t="str">
        <f t="shared" si="141"/>
        <v>4311101861</v>
      </c>
      <c r="U201" s="183" t="str">
        <f t="shared" si="142"/>
        <v>43111018611</v>
      </c>
      <c r="V201" s="42">
        <v>1</v>
      </c>
      <c r="W201" s="43" t="str">
        <f t="shared" ca="1" si="143"/>
        <v>2020-01-04</v>
      </c>
      <c r="X201" s="42"/>
      <c r="Y201" s="185">
        <v>40000</v>
      </c>
      <c r="Z201" s="185">
        <f t="shared" si="169"/>
        <v>6666.6666666666642</v>
      </c>
      <c r="AA201" s="42">
        <v>0</v>
      </c>
      <c r="AB201" s="186" t="s">
        <v>89</v>
      </c>
      <c r="AC201" s="185">
        <f t="shared" si="145"/>
        <v>40000</v>
      </c>
      <c r="AD201" s="45">
        <v>0</v>
      </c>
      <c r="AE201" s="52" t="str">
        <f>4&amp;J201</f>
        <v>431110186</v>
      </c>
      <c r="AF201" s="187">
        <f t="shared" si="164"/>
        <v>33333.333333333336</v>
      </c>
      <c r="AG201" s="240"/>
      <c r="AH201" s="58">
        <f t="shared" si="147"/>
        <v>33333.333333333336</v>
      </c>
      <c r="AI201" s="60">
        <f t="shared" si="165"/>
        <v>40000</v>
      </c>
      <c r="AJ201" s="49" t="str">
        <f t="shared" si="149"/>
        <v>2020-01-31</v>
      </c>
      <c r="AK201" s="189" t="str">
        <f t="shared" si="150"/>
        <v>888431110186</v>
      </c>
      <c r="AL201" s="45" t="str">
        <f t="shared" si="151"/>
        <v>11100000481</v>
      </c>
      <c r="AM201" s="190"/>
      <c r="AN201" s="190"/>
      <c r="AO201" s="45" t="s">
        <v>89</v>
      </c>
      <c r="AP201" s="145" t="s">
        <v>89</v>
      </c>
      <c r="AQ201" s="45"/>
      <c r="AR201" s="45"/>
      <c r="AS201" s="191" t="str">
        <f t="shared" si="152"/>
        <v>888431110186</v>
      </c>
      <c r="AT201" s="189" t="str">
        <f t="shared" si="153"/>
        <v>5531110186</v>
      </c>
      <c r="AU201" s="183" t="str">
        <f t="shared" si="154"/>
        <v>9931110186</v>
      </c>
      <c r="AV201" s="183">
        <f t="shared" si="155"/>
        <v>7</v>
      </c>
      <c r="AW201" s="183" t="str">
        <f t="shared" si="156"/>
        <v>7731110186</v>
      </c>
      <c r="AX201" s="147" t="str">
        <f t="shared" si="157"/>
        <v>77431110186</v>
      </c>
      <c r="AY201" s="183">
        <v>0</v>
      </c>
      <c r="AZ201" s="183">
        <v>0</v>
      </c>
      <c r="BA201" s="43" t="str">
        <f t="shared" si="158"/>
        <v>2020-01-01</v>
      </c>
      <c r="BB201" s="43" t="str">
        <f t="shared" si="159"/>
        <v>2020-01-31</v>
      </c>
      <c r="BC201" s="192" t="s">
        <v>90</v>
      </c>
      <c r="BD201" s="44" t="str">
        <f t="shared" si="160"/>
        <v>a31110186</v>
      </c>
      <c r="BE201" s="189"/>
      <c r="BF201" s="189"/>
      <c r="BG201" s="186"/>
      <c r="BH201" s="149"/>
      <c r="BI201" s="149"/>
      <c r="BJ201" s="149"/>
      <c r="BK201" s="149"/>
      <c r="BL201" s="149"/>
      <c r="BM201" s="149"/>
      <c r="BN201" s="149"/>
      <c r="BO201" s="345"/>
      <c r="BP201" s="328"/>
      <c r="BQ201" s="242"/>
      <c r="BR201" s="242"/>
      <c r="BS201" s="242"/>
      <c r="BU201" s="357" t="str">
        <f t="shared" ca="1" si="161"/>
        <v>insert into x_t_invoice (TMP_ID,ID,DT, CLIENT_ID,EXTERNAL_ID,CONTRACT_ID,TOTAL_SUM,CURRENCY,DISCOUNT_TYPE,COMMISSION_TYPE,TYPE,LOYAL_CLIENTS,NDS,NDS_PCT,PERSON_ID) values (s_x_t_invoice.NEXTVAL, 31110186, date'2020-01-01',21110000048,'Б-31110186-1',1110000048,40000,'RUR',7,7,'y_invoice',0,1,20, 77431110186);insert into x_t_person (TMP_ID,ID) values (s_x_t_person.NEXTVAL, 77431110186);insert into x_t_act_internal(TMP_ID,ID,DT,CLIENT_ID,INVOICE_ID,HIDDEN,AMOUNT,EXTERNAL_ID,PAYMENT_TERM_DT,IS_LOYAL,TYPE) values (s_x_t_act_internal.NEXTVAL, 4311101861,date'2020-01-04',21110000048, 31110186    ,1,  40000  ,'43111018611',null, 0,'generic');insert into x_t_act_trans(TMP_ID, ACT_ID, CONSUME_ID, AMOUNT, AMOUNT_NDS, AMOUNT_NSP, NETTING, COMMISSION_TYPE) values (s_x_t_act_trans.NEXTVAL, 4311101861,  5531110186, 40000, 6666.66666666666,  0,null, 7);insert into x_t_consume (TMP_ID, ID, PARENT_ORDER_ID) values (s_x_t_consume.NEXTVAL, 5531110186,  9931110186);insert into x_t_order(TMP_ID, ID, SERVICE_ID, SERVICE_ORDER_ID, CLIENT_ID) values (s_x_t_order.NEXTVAL, 9931110186,  7,  7731110186,  431110186 );insert into x_mv_oebs_receipts_2(TMP_ID, INVOICE_EID, SUM, DT, DOC_DATE, COMISS_DATE, PAYMENT_NUMBER, SOURCE_TYPE) values (s_x_mv_oebs_receipts_2.NEXTVAL, 'Б-31110186-1', 40000, date'2020-01-31',date'2020-01-31', null, '888431110186' ,'PAYCASH');insert into x_yt_ar_direct_domain_stats (ID,IS_GRAY,DOMAIN,IS_BLACKLIST,SERVICE_ID,COST,BILLING_EXPORT_ID,FROM_DT,TILL_DT,SERVICE_ORDER_ID) values(s_x_yt_ar_direct_domain_stats.NEXTVAL, 0, 'a31110186', 0,7,3330000000,7731110186,  date'2020-01-01',to_date('2020-01-31'||' '||'23:59:59','YYYY-MM-DD HH24:MI:SS'),7731110186);</v>
      </c>
    </row>
    <row r="202" spans="1:73" s="195" customFormat="1" x14ac:dyDescent="0.35">
      <c r="A202" s="127">
        <v>48</v>
      </c>
      <c r="B202" s="178"/>
      <c r="C202" s="42" t="str">
        <f t="shared" si="132"/>
        <v>1110000048</v>
      </c>
      <c r="D202" s="42" t="str">
        <f t="shared" si="133"/>
        <v>1110000048/20</v>
      </c>
      <c r="E202" s="43" t="str">
        <f t="shared" si="134"/>
        <v>2020-01-01</v>
      </c>
      <c r="F202" s="43" t="str">
        <f t="shared" si="135"/>
        <v>2021-01-01</v>
      </c>
      <c r="G202" s="44" t="str">
        <f t="shared" si="136"/>
        <v>21110000048</v>
      </c>
      <c r="H202" s="45">
        <f t="shared" si="167"/>
        <v>1</v>
      </c>
      <c r="I202" s="179">
        <v>3</v>
      </c>
      <c r="J202" s="180">
        <f t="shared" si="162"/>
        <v>31110187</v>
      </c>
      <c r="K202" s="42" t="str">
        <f t="shared" si="137"/>
        <v>Б-31110187-1</v>
      </c>
      <c r="L202" s="43" t="str">
        <f t="shared" si="138"/>
        <v>2020-01-01</v>
      </c>
      <c r="M202" s="42" t="s">
        <v>87</v>
      </c>
      <c r="N202" s="181">
        <f t="shared" si="139"/>
        <v>20000</v>
      </c>
      <c r="O202" s="42" t="s">
        <v>88</v>
      </c>
      <c r="P202" s="179">
        <v>1</v>
      </c>
      <c r="Q202" s="42">
        <v>20</v>
      </c>
      <c r="R202" s="198">
        <v>1</v>
      </c>
      <c r="S202" s="198">
        <v>1</v>
      </c>
      <c r="T202" s="52" t="str">
        <f t="shared" si="141"/>
        <v>4311101871</v>
      </c>
      <c r="U202" s="183" t="str">
        <f t="shared" si="142"/>
        <v>43111018711</v>
      </c>
      <c r="V202" s="42">
        <v>1</v>
      </c>
      <c r="W202" s="43" t="str">
        <f t="shared" ca="1" si="143"/>
        <v>2020-01-05</v>
      </c>
      <c r="X202" s="42"/>
      <c r="Y202" s="185">
        <v>20000</v>
      </c>
      <c r="Z202" s="185">
        <f t="shared" si="169"/>
        <v>3333.3333333333321</v>
      </c>
      <c r="AA202" s="42">
        <v>0</v>
      </c>
      <c r="AB202" s="186" t="s">
        <v>89</v>
      </c>
      <c r="AC202" s="185">
        <f t="shared" si="145"/>
        <v>20000</v>
      </c>
      <c r="AD202" s="45">
        <v>0</v>
      </c>
      <c r="AE202" s="52" t="str">
        <f t="shared" si="168"/>
        <v>431110187</v>
      </c>
      <c r="AF202" s="187">
        <f t="shared" si="164"/>
        <v>16666.666666666668</v>
      </c>
      <c r="AG202" s="252">
        <f>SUM(AF197:AF203)</f>
        <v>200000.41666666669</v>
      </c>
      <c r="AH202" s="58">
        <f t="shared" si="147"/>
        <v>16666.666666666668</v>
      </c>
      <c r="AI202" s="60">
        <f t="shared" si="165"/>
        <v>20000</v>
      </c>
      <c r="AJ202" s="49" t="str">
        <f t="shared" si="149"/>
        <v>2020-01-31</v>
      </c>
      <c r="AK202" s="189" t="str">
        <f t="shared" si="150"/>
        <v>888431110187</v>
      </c>
      <c r="AL202" s="45" t="str">
        <f t="shared" si="151"/>
        <v>11100000481</v>
      </c>
      <c r="AM202" s="190"/>
      <c r="AN202" s="190"/>
      <c r="AO202" s="45" t="s">
        <v>89</v>
      </c>
      <c r="AP202" s="145" t="s">
        <v>89</v>
      </c>
      <c r="AQ202" s="45"/>
      <c r="AR202" s="45"/>
      <c r="AS202" s="191" t="str">
        <f t="shared" si="152"/>
        <v>888431110187</v>
      </c>
      <c r="AT202" s="189" t="str">
        <f t="shared" si="153"/>
        <v>5531110187</v>
      </c>
      <c r="AU202" s="183" t="str">
        <f t="shared" si="154"/>
        <v>9931110187</v>
      </c>
      <c r="AV202" s="183">
        <f t="shared" si="155"/>
        <v>1</v>
      </c>
      <c r="AW202" s="183" t="str">
        <f t="shared" si="156"/>
        <v>7731110187</v>
      </c>
      <c r="AX202" s="147" t="str">
        <f t="shared" si="157"/>
        <v>77431110187</v>
      </c>
      <c r="AY202" s="183">
        <v>0</v>
      </c>
      <c r="AZ202" s="183">
        <v>0</v>
      </c>
      <c r="BA202" s="43" t="str">
        <f t="shared" si="158"/>
        <v>2020-01-01</v>
      </c>
      <c r="BB202" s="43" t="str">
        <f t="shared" si="159"/>
        <v>2020-01-31</v>
      </c>
      <c r="BC202" s="192" t="s">
        <v>90</v>
      </c>
      <c r="BD202" s="44" t="str">
        <f t="shared" si="160"/>
        <v>a31110187</v>
      </c>
      <c r="BE202" s="189"/>
      <c r="BF202" s="189"/>
      <c r="BG202" s="186"/>
      <c r="BH202" s="149"/>
      <c r="BI202" s="149"/>
      <c r="BJ202" s="149"/>
      <c r="BK202" s="149"/>
      <c r="BL202" s="149"/>
      <c r="BM202" s="149"/>
      <c r="BN202" s="149"/>
      <c r="BO202" s="342"/>
      <c r="BP202" s="328"/>
      <c r="BQ202" s="242"/>
      <c r="BR202" s="242"/>
      <c r="BS202" s="242"/>
      <c r="BU202" s="357" t="str">
        <f t="shared" ca="1" si="161"/>
        <v>insert into x_t_invoice (TMP_ID,ID,DT, CLIENT_ID,EXTERNAL_ID,CONTRACT_ID,TOTAL_SUM,CURRENCY,DISCOUNT_TYPE,COMMISSION_TYPE,TYPE,LOYAL_CLIENTS,NDS,NDS_PCT,PERSON_ID) values (s_x_t_invoice.NEXTVAL, 31110187, date'2020-01-01',21110000048,'Б-31110187-1',1110000048,20000,'RUR',1,1,'y_invoice',0,1,20, 77431110187);insert into x_t_person (TMP_ID,ID) values (s_x_t_person.NEXTVAL, 77431110187);insert into x_t_act_internal(TMP_ID,ID,DT,CLIENT_ID,INVOICE_ID,HIDDEN,AMOUNT,EXTERNAL_ID,PAYMENT_TERM_DT,IS_LOYAL,TYPE) values (s_x_t_act_internal.NEXTVAL, 4311101871,date'2020-01-05',21110000048, 31110187    ,1,  20000  ,'43111018711',null, 0,'generic');insert into x_t_act_trans(TMP_ID, ACT_ID, CONSUME_ID, AMOUNT, AMOUNT_NDS, AMOUNT_NSP, NETTING, COMMISSION_TYPE) values (s_x_t_act_trans.NEXTVAL, 4311101871,  5531110187, 20000, 3333.33333333333,  0,null, 1);insert into x_t_consume (TMP_ID, ID, PARENT_ORDER_ID) values (s_x_t_consume.NEXTVAL, 5531110187,  9931110187);insert into x_t_order(TMP_ID, ID, SERVICE_ID, SERVICE_ORDER_ID, CLIENT_ID) values (s_x_t_order.NEXTVAL, 9931110187,  1,  7731110187,  431110187 );insert into x_mv_oebs_receipts_2(TMP_ID, INVOICE_EID, SUM, DT, DOC_DATE, COMISS_DATE, PAYMENT_NUMBER, SOURCE_TYPE) values (s_x_mv_oebs_receipts_2.NEXTVAL, 'Б-31110187-1', 20000, date'2020-01-31',date'2020-01-31', null, '888431110187' ,'PAYCASH');insert into x_yt_ar_direct_domain_stats (ID,IS_GRAY,DOMAIN,IS_BLACKLIST,SERVICE_ID,COST,BILLING_EXPORT_ID,FROM_DT,TILL_DT,SERVICE_ORDER_ID) values(s_x_yt_ar_direct_domain_stats.NEXTVAL, 0, 'a31110187', 0,1,3330000000,7731110187,  date'2020-01-01',to_date('2020-01-31'||' '||'23:59:59','YYYY-MM-DD HH24:MI:SS'),7731110187);</v>
      </c>
    </row>
    <row r="203" spans="1:73" s="215" customFormat="1" ht="15" thickBot="1" x14ac:dyDescent="0.4">
      <c r="A203" s="152">
        <v>48</v>
      </c>
      <c r="B203" s="199"/>
      <c r="C203" s="76" t="str">
        <f t="shared" si="132"/>
        <v>1110000048</v>
      </c>
      <c r="D203" s="76" t="str">
        <f t="shared" si="133"/>
        <v>1110000048/20</v>
      </c>
      <c r="E203" s="77" t="str">
        <f t="shared" si="134"/>
        <v>2020-01-01</v>
      </c>
      <c r="F203" s="77" t="str">
        <f t="shared" si="135"/>
        <v>2021-01-01</v>
      </c>
      <c r="G203" s="78" t="str">
        <f t="shared" si="136"/>
        <v>21110000048</v>
      </c>
      <c r="H203" s="79">
        <f t="shared" si="167"/>
        <v>1</v>
      </c>
      <c r="I203" s="200">
        <v>3</v>
      </c>
      <c r="J203" s="201">
        <f t="shared" si="162"/>
        <v>31110188</v>
      </c>
      <c r="K203" s="76" t="str">
        <f t="shared" si="137"/>
        <v>Б-31110188-1</v>
      </c>
      <c r="L203" s="77" t="str">
        <f t="shared" si="138"/>
        <v>2020-01-01</v>
      </c>
      <c r="M203" s="76" t="s">
        <v>87</v>
      </c>
      <c r="N203" s="202">
        <f t="shared" si="139"/>
        <v>30000</v>
      </c>
      <c r="O203" s="76" t="s">
        <v>88</v>
      </c>
      <c r="P203" s="200">
        <v>1</v>
      </c>
      <c r="Q203" s="76">
        <v>20</v>
      </c>
      <c r="R203" s="201">
        <v>37</v>
      </c>
      <c r="S203" s="201">
        <v>37</v>
      </c>
      <c r="T203" s="81" t="str">
        <f t="shared" si="141"/>
        <v>4311101881</v>
      </c>
      <c r="U203" s="203" t="str">
        <f t="shared" si="142"/>
        <v>43111018811</v>
      </c>
      <c r="V203" s="76">
        <v>1</v>
      </c>
      <c r="W203" s="77" t="str">
        <f t="shared" ca="1" si="143"/>
        <v>2020-01-03</v>
      </c>
      <c r="X203" s="76"/>
      <c r="Y203" s="205">
        <v>30000</v>
      </c>
      <c r="Z203" s="205">
        <f t="shared" si="169"/>
        <v>5000</v>
      </c>
      <c r="AA203" s="76">
        <v>0</v>
      </c>
      <c r="AB203" s="206" t="s">
        <v>89</v>
      </c>
      <c r="AC203" s="205">
        <f t="shared" si="145"/>
        <v>30000</v>
      </c>
      <c r="AD203" s="79">
        <v>0</v>
      </c>
      <c r="AE203" s="81" t="str">
        <f t="shared" si="168"/>
        <v>431110188</v>
      </c>
      <c r="AF203" s="207">
        <f t="shared" si="164"/>
        <v>25000</v>
      </c>
      <c r="AG203" s="208"/>
      <c r="AH203" s="91">
        <f t="shared" si="147"/>
        <v>25000</v>
      </c>
      <c r="AI203" s="93">
        <f t="shared" si="165"/>
        <v>30000</v>
      </c>
      <c r="AJ203" s="83" t="str">
        <f t="shared" si="149"/>
        <v>2020-01-31</v>
      </c>
      <c r="AK203" s="209" t="str">
        <f t="shared" si="150"/>
        <v>888431110188</v>
      </c>
      <c r="AL203" s="79" t="str">
        <f t="shared" si="151"/>
        <v>11100000481</v>
      </c>
      <c r="AM203" s="210"/>
      <c r="AN203" s="210"/>
      <c r="AO203" s="79" t="s">
        <v>89</v>
      </c>
      <c r="AP203" s="169" t="s">
        <v>89</v>
      </c>
      <c r="AQ203" s="79"/>
      <c r="AR203" s="79"/>
      <c r="AS203" s="211" t="str">
        <f t="shared" si="152"/>
        <v>888431110188</v>
      </c>
      <c r="AT203" s="209" t="str">
        <f t="shared" si="153"/>
        <v>5531110188</v>
      </c>
      <c r="AU203" s="203" t="str">
        <f t="shared" si="154"/>
        <v>9931110188</v>
      </c>
      <c r="AV203" s="203">
        <f t="shared" si="155"/>
        <v>37</v>
      </c>
      <c r="AW203" s="203" t="str">
        <f t="shared" si="156"/>
        <v>7731110188</v>
      </c>
      <c r="AX203" s="172" t="str">
        <f t="shared" si="157"/>
        <v>77431110188</v>
      </c>
      <c r="AY203" s="203">
        <v>0</v>
      </c>
      <c r="AZ203" s="203">
        <v>0</v>
      </c>
      <c r="BA203" s="77" t="str">
        <f t="shared" si="158"/>
        <v>2020-01-01</v>
      </c>
      <c r="BB203" s="77" t="str">
        <f t="shared" si="159"/>
        <v>2020-01-31</v>
      </c>
      <c r="BC203" s="212" t="s">
        <v>90</v>
      </c>
      <c r="BD203" s="78" t="str">
        <f t="shared" si="160"/>
        <v>a31110188</v>
      </c>
      <c r="BE203" s="209"/>
      <c r="BF203" s="209"/>
      <c r="BG203" s="206"/>
      <c r="BH203" s="174"/>
      <c r="BI203" s="174"/>
      <c r="BJ203" s="174"/>
      <c r="BK203" s="174"/>
      <c r="BL203" s="174"/>
      <c r="BM203" s="174"/>
      <c r="BN203" s="174"/>
      <c r="BO203" s="341"/>
      <c r="BP203" s="329"/>
      <c r="BQ203" s="202"/>
      <c r="BR203" s="214"/>
      <c r="BS203" s="214"/>
      <c r="BU203" s="358" t="str">
        <f t="shared" ca="1" si="161"/>
        <v>insert into x_t_invoice (TMP_ID,ID,DT, CLIENT_ID,EXTERNAL_ID,CONTRACT_ID,TOTAL_SUM,CURRENCY,DISCOUNT_TYPE,COMMISSION_TYPE,TYPE,LOYAL_CLIENTS,NDS,NDS_PCT,PERSON_ID) values (s_x_t_invoice.NEXTVAL, 31110188, date'2020-01-01',21110000048,'Б-31110188-1',1110000048,30000,'RUR',37,37,'y_invoice',0,1,20, 77431110188);insert into x_t_person (TMP_ID,ID) values (s_x_t_person.NEXTVAL, 77431110188);insert into x_t_act_internal(TMP_ID,ID,DT,CLIENT_ID,INVOICE_ID,HIDDEN,AMOUNT,EXTERNAL_ID,PAYMENT_TERM_DT,IS_LOYAL,TYPE) values (s_x_t_act_internal.NEXTVAL, 4311101881,date'2020-01-03',21110000048, 31110188    ,1,  30000  ,'43111018811',null, 0,'generic');insert into x_t_act_trans(TMP_ID, ACT_ID, CONSUME_ID, AMOUNT, AMOUNT_NDS, AMOUNT_NSP, NETTING, COMMISSION_TYPE) values (s_x_t_act_trans.NEXTVAL, 4311101881,  5531110188, 30000, 5000,  0,null, 37);insert into x_t_consume (TMP_ID, ID, PARENT_ORDER_ID) values (s_x_t_consume.NEXTVAL, 5531110188,  9931110188);insert into x_t_order(TMP_ID, ID, SERVICE_ID, SERVICE_ORDER_ID, CLIENT_ID) values (s_x_t_order.NEXTVAL, 9931110188,  37,  7731110188,  431110188 );insert into x_mv_oebs_receipts_2(TMP_ID, INVOICE_EID, SUM, DT, DOC_DATE, COMISS_DATE, PAYMENT_NUMBER, SOURCE_TYPE) values (s_x_mv_oebs_receipts_2.NEXTVAL, 'Б-31110188-1', 30000, date'2020-01-31',date'2020-01-31', null, '888431110188' ,'PAYCASH');insert into x_yt_ar_direct_domain_stats (ID,IS_GRAY,DOMAIN,IS_BLACKLIST,SERVICE_ID,COST,BILLING_EXPORT_ID,FROM_DT,TILL_DT,SERVICE_ORDER_ID) values(s_x_yt_ar_direct_domain_stats.NEXTVAL, 0, 'a31110188', 0,37,3330000000,7731110188,  date'2020-01-01',to_date('2020-01-31'||' '||'23:59:59','YYYY-MM-DD HH24:MI:SS'),7731110188);</v>
      </c>
    </row>
    <row r="204" spans="1:73" s="195" customFormat="1" x14ac:dyDescent="0.35">
      <c r="A204" s="127">
        <v>49</v>
      </c>
      <c r="B204" s="178"/>
      <c r="C204" s="42" t="str">
        <f t="shared" si="132"/>
        <v>1110000049</v>
      </c>
      <c r="D204" s="42" t="str">
        <f t="shared" si="133"/>
        <v>1110000049/20</v>
      </c>
      <c r="E204" s="43" t="str">
        <f t="shared" si="134"/>
        <v>2020-01-01</v>
      </c>
      <c r="F204" s="43" t="str">
        <f t="shared" si="135"/>
        <v>2021-01-01</v>
      </c>
      <c r="G204" s="44" t="str">
        <f t="shared" si="136"/>
        <v>21110000049</v>
      </c>
      <c r="H204" s="45">
        <f t="shared" si="167"/>
        <v>1</v>
      </c>
      <c r="I204" s="179">
        <v>3</v>
      </c>
      <c r="J204" s="180">
        <f t="shared" si="162"/>
        <v>31110189</v>
      </c>
      <c r="K204" s="42" t="str">
        <f t="shared" si="137"/>
        <v>Б-31110189-1</v>
      </c>
      <c r="L204" s="43" t="str">
        <f t="shared" si="138"/>
        <v>2020-01-01</v>
      </c>
      <c r="M204" s="42" t="s">
        <v>87</v>
      </c>
      <c r="N204" s="181">
        <f t="shared" si="139"/>
        <v>400.5</v>
      </c>
      <c r="O204" s="42" t="s">
        <v>88</v>
      </c>
      <c r="P204" s="179">
        <v>1</v>
      </c>
      <c r="Q204" s="42">
        <v>20</v>
      </c>
      <c r="R204" s="182">
        <f t="shared" ref="R204:R209" si="170">S204</f>
        <v>7</v>
      </c>
      <c r="S204" s="182">
        <v>7</v>
      </c>
      <c r="T204" s="52" t="str">
        <f t="shared" si="141"/>
        <v>4311101891</v>
      </c>
      <c r="U204" s="183" t="str">
        <f t="shared" si="142"/>
        <v>43111018911</v>
      </c>
      <c r="V204" s="42">
        <v>1</v>
      </c>
      <c r="W204" s="43" t="str">
        <f t="shared" ca="1" si="143"/>
        <v>2020-01-08</v>
      </c>
      <c r="X204" s="42"/>
      <c r="Y204" s="185">
        <v>400.5</v>
      </c>
      <c r="Z204" s="185">
        <f>Y204-(Y204/1.2)</f>
        <v>66.75</v>
      </c>
      <c r="AA204" s="42">
        <v>0</v>
      </c>
      <c r="AB204" s="186" t="s">
        <v>89</v>
      </c>
      <c r="AC204" s="185">
        <f t="shared" si="145"/>
        <v>400.5</v>
      </c>
      <c r="AD204" s="45">
        <v>0</v>
      </c>
      <c r="AE204" s="255" t="str">
        <f t="shared" si="168"/>
        <v>431110189</v>
      </c>
      <c r="AF204" s="187">
        <f t="shared" si="164"/>
        <v>333.75</v>
      </c>
      <c r="AG204" s="257">
        <f>SUM(AF204:AF205)</f>
        <v>1000.4166666666667</v>
      </c>
      <c r="AH204" s="58">
        <f t="shared" si="147"/>
        <v>333.75</v>
      </c>
      <c r="AI204" s="60">
        <f t="shared" si="165"/>
        <v>400.5</v>
      </c>
      <c r="AJ204" s="49" t="str">
        <f t="shared" si="149"/>
        <v>2020-01-31</v>
      </c>
      <c r="AK204" s="189" t="str">
        <f t="shared" si="150"/>
        <v>888431110189</v>
      </c>
      <c r="AL204" s="45" t="str">
        <f t="shared" si="151"/>
        <v>11100000491</v>
      </c>
      <c r="AM204" s="256" t="str">
        <f>TEXT($F$2,"ГГГГ-ММ-ДД")</f>
        <v>2020-01-01</v>
      </c>
      <c r="AN204" s="190"/>
      <c r="AO204" s="102">
        <v>1</v>
      </c>
      <c r="AP204" s="102" t="str">
        <f>"99"&amp;AE204</f>
        <v>99431110189</v>
      </c>
      <c r="AQ204" s="45"/>
      <c r="AR204" s="45"/>
      <c r="AS204" s="191" t="str">
        <f t="shared" si="152"/>
        <v>888431110189</v>
      </c>
      <c r="AT204" s="189" t="str">
        <f t="shared" si="153"/>
        <v>5531110189</v>
      </c>
      <c r="AU204" s="183" t="str">
        <f t="shared" si="154"/>
        <v>9931110189</v>
      </c>
      <c r="AV204" s="183">
        <f t="shared" si="155"/>
        <v>7</v>
      </c>
      <c r="AW204" s="183" t="str">
        <f t="shared" si="156"/>
        <v>7731110189</v>
      </c>
      <c r="AX204" s="147" t="str">
        <f t="shared" si="157"/>
        <v>77431110189</v>
      </c>
      <c r="AY204" s="183">
        <v>0</v>
      </c>
      <c r="AZ204" s="183">
        <v>0</v>
      </c>
      <c r="BA204" s="43" t="str">
        <f t="shared" si="158"/>
        <v>2020-01-01</v>
      </c>
      <c r="BB204" s="43" t="str">
        <f t="shared" si="159"/>
        <v>2020-01-31</v>
      </c>
      <c r="BC204" s="192" t="s">
        <v>90</v>
      </c>
      <c r="BD204" s="44" t="str">
        <f t="shared" si="160"/>
        <v>a31110189</v>
      </c>
      <c r="BE204" s="189"/>
      <c r="BF204" s="189"/>
      <c r="BG204" s="186"/>
      <c r="BH204" s="149"/>
      <c r="BI204" s="149"/>
      <c r="BJ204" s="149"/>
      <c r="BK204" s="149"/>
      <c r="BL204" s="149"/>
      <c r="BM204" s="149"/>
      <c r="BN204" s="149"/>
      <c r="BO204" s="340" t="s">
        <v>179</v>
      </c>
      <c r="BP204" s="328">
        <v>7</v>
      </c>
      <c r="BQ204" s="242">
        <f>SUM(AF204:AF209)</f>
        <v>158333.75</v>
      </c>
      <c r="BR204" s="242">
        <f>BQ204*0.06</f>
        <v>9500.0249999999996</v>
      </c>
      <c r="BS204" s="242">
        <f>BR204</f>
        <v>9500.0249999999996</v>
      </c>
      <c r="BU204" s="357" t="str">
        <f t="shared" ca="1" si="161"/>
        <v>insert into x_t_contract2(TMP_ID,ID,EXTERNAL_ID,CLIENT_ID) values(s_x_t_contract2.NEXTVAL, 1110000049, '1110000049/20',21110000049);insert into x_t_contract_collateral(TMP_ID,ID,CONTRACT2_ID,DT,IS_SIGNED) values(s_x_t_contract_collateral.NEXTVAL, 11100000491, 1110000049, date'2020-01-01', date'2020-01-01');insert into x_mv_contract_signed_attr (TMP_ID,CONTRACT_ID,COLLATERAL_ID,CODE,VALUE_DT) values (s_x_mv_contract_signed_attr.NEXTVAL, 1110000049, 11100000491,'FINISH_DT' ,date'2021-01-01');insert into x_mv_contract_signed_attr_hist(TMP_ID,VALUE_NUM,UPDATE_DT,CONTRACT2_ID,CODE,CL_DT,STAMP,DT) values(s_x_mv_contract_signed_attr_hist.NEXTVAL, 1, date'2020-01-01', 1110000049,'FIRM',date'2020-01-01',888431110189,date'2020-01-01');insert into x_mv_contract_signed_attr_hist(TMP_ID,VALUE_NUM,UPDATE_DT,CONTRACT2_ID,CODE,CL_DT,STAMP,DT) values(s_x_mv_contract_signed_attr_hist.NEXTVAL, 1, date'2020-01-01', 1110000049,'WHOLESALE_AGENT_PREMIUM_AWARDS_SCALE_TYPE',date'2020-01-01',888431110189,date'2020-01-01');insert into x_mv_contract_signed_attr_hist(TMP_ID,VALUE_NUM,UPDATE_DT,CONTRACT2_ID,CODE,CL_DT,STAMP,DT) values(s_x_mv_contract_signed_attr_hist.NEXTVAL, 3, date'2020-01-01', 1110000049,'PAYMENT_TYPE',date'2020-01-01',888431110189,date'2020-01-01');insert into x_t_invoice (TMP_ID,ID,DT, CLIENT_ID,EXTERNAL_ID,CONTRACT_ID,TOTAL_SUM,CURRENCY,DISCOUNT_TYPE,COMMISSION_TYPE,TYPE,LOYAL_CLIENTS,NDS,NDS_PCT,PERSON_ID) values (s_x_t_invoice.NEXTVAL, 31110189, date'2020-01-01',21110000049,'Б-31110189-1',1110000049,400.5,'RUR',7,7,'y_invoice',0,1,20, 77431110189);insert into x_t_person (TMP_ID,ID) values (s_x_t_person.NEXTVAL, 77431110189);insert into x_t_act_internal(TMP_ID,ID,DT,CLIENT_ID,INVOICE_ID,HIDDEN,AMOUNT,EXTERNAL_ID,PAYMENT_TERM_DT,IS_LOYAL,TYPE) values (s_x_t_act_internal.NEXTVAL, 4311101891,date'2020-01-08',21110000049, 31110189    ,1,  400.5  ,'43111018911',null, 0,'generic');insert into x_t_act_trans(TMP_ID, ACT_ID, CONSUME_ID, AMOUNT, AMOUNT_NDS, AMOUNT_NSP, NETTING, COMMISSION_TYPE) values (s_x_t_act_trans.NEXTVAL, 4311101891,  5531110189, 400.5, 66.75,  0,null, 7);insert into x_t_consume (TMP_ID, ID, PARENT_ORDER_ID) values (s_x_t_consume.NEXTVAL, 5531110189,  9931110189);insert into x_t_order(TMP_ID, ID, SERVICE_ID, SERVICE_ORDER_ID, CLIENT_ID) values (s_x_t_order.NEXTVAL, 9931110189,  7,  7731110189,  431110189 );insert into x_mv_oebs_receipts_2(TMP_ID, INVOICE_EID, SUM, DT, DOC_DATE, COMISS_DATE, PAYMENT_NUMBER, SOURCE_TYPE) values (s_x_mv_oebs_receipts_2.NEXTVAL, 'Б-31110189-1', 400.5, date'2020-01-31',date'2020-01-31', null, '888431110189' ,'PAYCASH');insert into x_mv_ui_contract_apex (TMP_ID,CONTRACT_ID,CONTRACT_EID,DT,FINISH_DT,CLIENT_ID,AGENCY_ID) values (s_x_mv_ui_contract_apex.NEXTVAL, 1110000049, '1110000049/20',date'2020-01-01', null,99431110189,21110000049 );insert into x_mv_contract_signed_attr (TMP_ID,CONTRACT_ID,COLLATERAL_ID,CODE,KEY_NUM,COLLATERAL_DT,VALUE_NUM) values (s_x_mv_contract_signed_attr.NEXTVAL, 1110000049, 11100000491,'BRAND_CLIENTS' , 431110189, date'2020-01-01',  1);insert into x_yt_ar_direct_domain_stats (ID,IS_GRAY,DOMAIN,IS_BLACKLIST,SERVICE_ID,COST,BILLING_EXPORT_ID,FROM_DT,TILL_DT,SERVICE_ORDER_ID) values(s_x_yt_ar_direct_domain_stats.NEXTVAL, 0, 'a31110189', 0,7,3330000000,7731110189,  date'2020-01-01',to_date('2020-01-31'||' '||'23:59:59','YYYY-MM-DD HH24:MI:SS'),7731110189);</v>
      </c>
    </row>
    <row r="205" spans="1:73" s="195" customFormat="1" ht="15" thickBot="1" x14ac:dyDescent="0.4">
      <c r="A205" s="127">
        <v>49</v>
      </c>
      <c r="B205" s="178"/>
      <c r="C205" s="42" t="str">
        <f t="shared" si="132"/>
        <v>1110000049</v>
      </c>
      <c r="D205" s="42" t="str">
        <f t="shared" si="133"/>
        <v>1110000049/20</v>
      </c>
      <c r="E205" s="43" t="str">
        <f t="shared" si="134"/>
        <v>2020-01-01</v>
      </c>
      <c r="F205" s="43" t="str">
        <f t="shared" si="135"/>
        <v>2021-01-01</v>
      </c>
      <c r="G205" s="44" t="str">
        <f t="shared" si="136"/>
        <v>21110000049</v>
      </c>
      <c r="H205" s="45">
        <f t="shared" si="167"/>
        <v>1</v>
      </c>
      <c r="I205" s="179">
        <v>3</v>
      </c>
      <c r="J205" s="180">
        <f t="shared" si="162"/>
        <v>31110190</v>
      </c>
      <c r="K205" s="42" t="str">
        <f t="shared" si="137"/>
        <v>Б-31110190-1</v>
      </c>
      <c r="L205" s="43" t="str">
        <f t="shared" si="138"/>
        <v>2020-01-01</v>
      </c>
      <c r="M205" s="42" t="s">
        <v>87</v>
      </c>
      <c r="N205" s="181">
        <f t="shared" si="139"/>
        <v>800</v>
      </c>
      <c r="O205" s="42" t="s">
        <v>88</v>
      </c>
      <c r="P205" s="179">
        <v>1</v>
      </c>
      <c r="Q205" s="42">
        <v>20</v>
      </c>
      <c r="R205" s="182">
        <f t="shared" si="170"/>
        <v>7</v>
      </c>
      <c r="S205" s="182">
        <v>7</v>
      </c>
      <c r="T205" s="52" t="str">
        <f t="shared" si="141"/>
        <v>4311101901</v>
      </c>
      <c r="U205" s="183" t="str">
        <f t="shared" si="142"/>
        <v>43111019011</v>
      </c>
      <c r="V205" s="42">
        <v>1</v>
      </c>
      <c r="W205" s="43" t="str">
        <f t="shared" ca="1" si="143"/>
        <v>2020-01-03</v>
      </c>
      <c r="X205" s="42"/>
      <c r="Y205" s="185">
        <v>800</v>
      </c>
      <c r="Z205" s="185">
        <f t="shared" si="169"/>
        <v>133.33333333333326</v>
      </c>
      <c r="AA205" s="42">
        <v>0</v>
      </c>
      <c r="AB205" s="186" t="s">
        <v>89</v>
      </c>
      <c r="AC205" s="185">
        <f t="shared" si="145"/>
        <v>800</v>
      </c>
      <c r="AD205" s="45">
        <v>0</v>
      </c>
      <c r="AE205" s="255" t="str">
        <f t="shared" si="168"/>
        <v>431110190</v>
      </c>
      <c r="AF205" s="187">
        <f t="shared" si="164"/>
        <v>666.66666666666674</v>
      </c>
      <c r="AG205" s="240"/>
      <c r="AH205" s="58">
        <f t="shared" si="147"/>
        <v>666.66666666666674</v>
      </c>
      <c r="AI205" s="60">
        <f t="shared" si="165"/>
        <v>800</v>
      </c>
      <c r="AJ205" s="49" t="str">
        <f t="shared" si="149"/>
        <v>2020-01-31</v>
      </c>
      <c r="AK205" s="189" t="str">
        <f t="shared" si="150"/>
        <v>888431110190</v>
      </c>
      <c r="AL205" s="45" t="str">
        <f t="shared" si="151"/>
        <v>11100000491</v>
      </c>
      <c r="AM205" s="256" t="str">
        <f>TEXT($F$2,"ГГГГ-ММ-ДД")</f>
        <v>2020-01-01</v>
      </c>
      <c r="AN205" s="190"/>
      <c r="AO205" s="102">
        <v>1</v>
      </c>
      <c r="AP205" s="102" t="str">
        <f>AP204</f>
        <v>99431110189</v>
      </c>
      <c r="AQ205" s="45"/>
      <c r="AR205" s="45"/>
      <c r="AS205" s="191" t="str">
        <f t="shared" si="152"/>
        <v>888431110190</v>
      </c>
      <c r="AT205" s="189" t="str">
        <f t="shared" si="153"/>
        <v>5531110190</v>
      </c>
      <c r="AU205" s="183" t="str">
        <f t="shared" si="154"/>
        <v>9931110190</v>
      </c>
      <c r="AV205" s="183">
        <f t="shared" si="155"/>
        <v>7</v>
      </c>
      <c r="AW205" s="183" t="str">
        <f t="shared" si="156"/>
        <v>7731110190</v>
      </c>
      <c r="AX205" s="147" t="str">
        <f t="shared" si="157"/>
        <v>77431110190</v>
      </c>
      <c r="AY205" s="183">
        <v>0</v>
      </c>
      <c r="AZ205" s="183">
        <v>0</v>
      </c>
      <c r="BA205" s="43" t="str">
        <f t="shared" si="158"/>
        <v>2020-01-01</v>
      </c>
      <c r="BB205" s="43" t="str">
        <f t="shared" si="159"/>
        <v>2020-01-31</v>
      </c>
      <c r="BC205" s="192" t="s">
        <v>90</v>
      </c>
      <c r="BD205" s="44" t="str">
        <f t="shared" si="160"/>
        <v>a31110190</v>
      </c>
      <c r="BE205" s="189"/>
      <c r="BF205" s="189"/>
      <c r="BG205" s="186"/>
      <c r="BH205" s="174"/>
      <c r="BI205" s="174"/>
      <c r="BJ205" s="174"/>
      <c r="BK205" s="174"/>
      <c r="BL205" s="149"/>
      <c r="BM205" s="149"/>
      <c r="BN205" s="149"/>
      <c r="BO205" s="342" t="s">
        <v>180</v>
      </c>
      <c r="BP205" s="328">
        <v>1</v>
      </c>
      <c r="BQ205" s="242">
        <f>AF210</f>
        <v>16666.666666666668</v>
      </c>
      <c r="BR205" s="242">
        <f>BQ205*0.13</f>
        <v>2166.666666666667</v>
      </c>
      <c r="BS205" s="242">
        <f>BR205</f>
        <v>2166.666666666667</v>
      </c>
      <c r="BU205" s="357" t="str">
        <f t="shared" ca="1" si="161"/>
        <v>insert into x_t_invoice (TMP_ID,ID,DT, CLIENT_ID,EXTERNAL_ID,CONTRACT_ID,TOTAL_SUM,CURRENCY,DISCOUNT_TYPE,COMMISSION_TYPE,TYPE,LOYAL_CLIENTS,NDS,NDS_PCT,PERSON_ID) values (s_x_t_invoice.NEXTVAL, 31110190, date'2020-01-01',21110000049,'Б-31110190-1',1110000049,800,'RUR',7,7,'y_invoice',0,1,20, 77431110190);insert into x_t_person (TMP_ID,ID) values (s_x_t_person.NEXTVAL, 77431110190);insert into x_t_act_internal(TMP_ID,ID,DT,CLIENT_ID,INVOICE_ID,HIDDEN,AMOUNT,EXTERNAL_ID,PAYMENT_TERM_DT,IS_LOYAL,TYPE) values (s_x_t_act_internal.NEXTVAL, 4311101901,date'2020-01-03',21110000049, 31110190    ,1,  800  ,'43111019011',null, 0,'generic');insert into x_t_act_trans(TMP_ID, ACT_ID, CONSUME_ID, AMOUNT, AMOUNT_NDS, AMOUNT_NSP, NETTING, COMMISSION_TYPE) values (s_x_t_act_trans.NEXTVAL, 4311101901,  5531110190, 800, 133.333333333333,  0,null, 7);insert into x_t_consume (TMP_ID, ID, PARENT_ORDER_ID) values (s_x_t_consume.NEXTVAL, 5531110190,  9931110190);insert into x_t_order(TMP_ID, ID, SERVICE_ID, SERVICE_ORDER_ID, CLIENT_ID) values (s_x_t_order.NEXTVAL, 9931110190,  7,  7731110190,  431110190 );insert into x_mv_oebs_receipts_2(TMP_ID, INVOICE_EID, SUM, DT, DOC_DATE, COMISS_DATE, PAYMENT_NUMBER, SOURCE_TYPE) values (s_x_mv_oebs_receipts_2.NEXTVAL, 'Б-31110190-1', 800, date'2020-01-31',date'2020-01-31', null, '888431110190' ,'PAYCASH');insert into x_mv_contract_signed_attr (TMP_ID,CONTRACT_ID,COLLATERAL_ID,CODE,KEY_NUM,COLLATERAL_DT,VALUE_NUM) values (s_x_mv_contract_signed_attr.NEXTVAL, 1110000049, 11100000491,'BRAND_CLIENTS' , 431110190, date'2020-01-01',  1);insert into x_yt_ar_direct_domain_stats (ID,IS_GRAY,DOMAIN,IS_BLACKLIST,SERVICE_ID,COST,BILLING_EXPORT_ID,FROM_DT,TILL_DT,SERVICE_ORDER_ID) values(s_x_yt_ar_direct_domain_stats.NEXTVAL, 0, 'a31110190', 0,7,3330000000,7731110190,  date'2020-01-01',to_date('2020-01-31'||' '||'23:59:59','YYYY-MM-DD HH24:MI:SS'),7731110190);</v>
      </c>
    </row>
    <row r="206" spans="1:73" s="195" customFormat="1" x14ac:dyDescent="0.35">
      <c r="A206" s="127">
        <v>49</v>
      </c>
      <c r="B206" s="178"/>
      <c r="C206" s="42" t="str">
        <f t="shared" si="132"/>
        <v>1110000049</v>
      </c>
      <c r="D206" s="42" t="str">
        <f t="shared" si="133"/>
        <v>1110000049/20</v>
      </c>
      <c r="E206" s="43" t="str">
        <f t="shared" si="134"/>
        <v>2020-01-01</v>
      </c>
      <c r="F206" s="43" t="str">
        <f t="shared" si="135"/>
        <v>2021-01-01</v>
      </c>
      <c r="G206" s="44" t="str">
        <f t="shared" si="136"/>
        <v>21110000049</v>
      </c>
      <c r="H206" s="45">
        <f t="shared" si="167"/>
        <v>1</v>
      </c>
      <c r="I206" s="179">
        <v>3</v>
      </c>
      <c r="J206" s="180">
        <f t="shared" si="162"/>
        <v>31110191</v>
      </c>
      <c r="K206" s="42" t="str">
        <f t="shared" si="137"/>
        <v>Б-31110191-1</v>
      </c>
      <c r="L206" s="43" t="str">
        <f t="shared" si="138"/>
        <v>2020-01-01</v>
      </c>
      <c r="M206" s="42" t="s">
        <v>87</v>
      </c>
      <c r="N206" s="181">
        <f t="shared" si="139"/>
        <v>34400</v>
      </c>
      <c r="O206" s="42" t="s">
        <v>88</v>
      </c>
      <c r="P206" s="179">
        <v>1</v>
      </c>
      <c r="Q206" s="42">
        <v>20</v>
      </c>
      <c r="R206" s="182">
        <f t="shared" si="170"/>
        <v>7</v>
      </c>
      <c r="S206" s="182">
        <v>7</v>
      </c>
      <c r="T206" s="52" t="str">
        <f t="shared" si="141"/>
        <v>4311101911</v>
      </c>
      <c r="U206" s="183" t="str">
        <f t="shared" si="142"/>
        <v>43111019111</v>
      </c>
      <c r="V206" s="42">
        <v>1</v>
      </c>
      <c r="W206" s="43" t="str">
        <f t="shared" ca="1" si="143"/>
        <v>2020-01-04</v>
      </c>
      <c r="X206" s="42"/>
      <c r="Y206" s="185">
        <v>34400</v>
      </c>
      <c r="Z206" s="185">
        <f t="shared" si="169"/>
        <v>5733.3333333333321</v>
      </c>
      <c r="AA206" s="42">
        <v>0</v>
      </c>
      <c r="AB206" s="186" t="s">
        <v>89</v>
      </c>
      <c r="AC206" s="185">
        <f t="shared" si="145"/>
        <v>34400</v>
      </c>
      <c r="AD206" s="45">
        <v>0</v>
      </c>
      <c r="AE206" s="52" t="str">
        <f>4&amp;J206</f>
        <v>431110191</v>
      </c>
      <c r="AF206" s="187">
        <f t="shared" si="164"/>
        <v>28666.666666666668</v>
      </c>
      <c r="AG206" s="240"/>
      <c r="AH206" s="58">
        <f t="shared" si="147"/>
        <v>28666.666666666668</v>
      </c>
      <c r="AI206" s="60">
        <f t="shared" si="165"/>
        <v>34400</v>
      </c>
      <c r="AJ206" s="49" t="str">
        <f t="shared" si="149"/>
        <v>2020-01-31</v>
      </c>
      <c r="AK206" s="189" t="str">
        <f t="shared" si="150"/>
        <v>888431110191</v>
      </c>
      <c r="AL206" s="45" t="str">
        <f t="shared" si="151"/>
        <v>11100000491</v>
      </c>
      <c r="AM206" s="190"/>
      <c r="AN206" s="190"/>
      <c r="AO206" s="45" t="s">
        <v>89</v>
      </c>
      <c r="AP206" s="145" t="s">
        <v>89</v>
      </c>
      <c r="AQ206" s="45"/>
      <c r="AR206" s="45"/>
      <c r="AS206" s="191" t="str">
        <f t="shared" si="152"/>
        <v>888431110191</v>
      </c>
      <c r="AT206" s="189" t="str">
        <f t="shared" si="153"/>
        <v>5531110191</v>
      </c>
      <c r="AU206" s="183" t="str">
        <f t="shared" si="154"/>
        <v>9931110191</v>
      </c>
      <c r="AV206" s="183">
        <f t="shared" si="155"/>
        <v>7</v>
      </c>
      <c r="AW206" s="183" t="str">
        <f t="shared" si="156"/>
        <v>7731110191</v>
      </c>
      <c r="AX206" s="147" t="str">
        <f t="shared" si="157"/>
        <v>77431110191</v>
      </c>
      <c r="AY206" s="183">
        <v>0</v>
      </c>
      <c r="AZ206" s="183">
        <v>0</v>
      </c>
      <c r="BA206" s="43" t="str">
        <f t="shared" si="158"/>
        <v>2020-01-01</v>
      </c>
      <c r="BB206" s="43" t="str">
        <f t="shared" si="159"/>
        <v>2020-01-31</v>
      </c>
      <c r="BC206" s="192" t="s">
        <v>90</v>
      </c>
      <c r="BD206" s="44" t="str">
        <f t="shared" si="160"/>
        <v>a31110191</v>
      </c>
      <c r="BE206" s="189"/>
      <c r="BF206" s="189"/>
      <c r="BG206" s="186"/>
      <c r="BH206" s="149"/>
      <c r="BI206" s="149"/>
      <c r="BJ206" s="149"/>
      <c r="BK206" s="149"/>
      <c r="BL206" s="149"/>
      <c r="BM206" s="149"/>
      <c r="BN206" s="149"/>
      <c r="BO206" s="342" t="s">
        <v>181</v>
      </c>
      <c r="BP206" s="328">
        <v>37</v>
      </c>
      <c r="BQ206" s="242">
        <f>AF211</f>
        <v>25000</v>
      </c>
      <c r="BR206" s="242">
        <f>BQ206*0.11</f>
        <v>2750</v>
      </c>
      <c r="BS206" s="242">
        <f>BR206</f>
        <v>2750</v>
      </c>
      <c r="BU206" s="357" t="str">
        <f t="shared" ca="1" si="161"/>
        <v>insert into x_t_invoice (TMP_ID,ID,DT, CLIENT_ID,EXTERNAL_ID,CONTRACT_ID,TOTAL_SUM,CURRENCY,DISCOUNT_TYPE,COMMISSION_TYPE,TYPE,LOYAL_CLIENTS,NDS,NDS_PCT,PERSON_ID) values (s_x_t_invoice.NEXTVAL, 31110191, date'2020-01-01',21110000049,'Б-31110191-1',1110000049,34400,'RUR',7,7,'y_invoice',0,1,20, 77431110191);insert into x_t_person (TMP_ID,ID) values (s_x_t_person.NEXTVAL, 77431110191);insert into x_t_act_internal(TMP_ID,ID,DT,CLIENT_ID,INVOICE_ID,HIDDEN,AMOUNT,EXTERNAL_ID,PAYMENT_TERM_DT,IS_LOYAL,TYPE) values (s_x_t_act_internal.NEXTVAL, 4311101911,date'2020-01-04',21110000049, 31110191    ,1,  34400  ,'43111019111',null, 0,'generic');insert into x_t_act_trans(TMP_ID, ACT_ID, CONSUME_ID, AMOUNT, AMOUNT_NDS, AMOUNT_NSP, NETTING, COMMISSION_TYPE) values (s_x_t_act_trans.NEXTVAL, 4311101911,  5531110191, 34400, 5733.33333333333,  0,null, 7);insert into x_t_consume (TMP_ID, ID, PARENT_ORDER_ID) values (s_x_t_consume.NEXTVAL, 5531110191,  9931110191);insert into x_t_order(TMP_ID, ID, SERVICE_ID, SERVICE_ORDER_ID, CLIENT_ID) values (s_x_t_order.NEXTVAL, 9931110191,  7,  7731110191,  431110191 );insert into x_mv_oebs_receipts_2(TMP_ID, INVOICE_EID, SUM, DT, DOC_DATE, COMISS_DATE, PAYMENT_NUMBER, SOURCE_TYPE) values (s_x_mv_oebs_receipts_2.NEXTVAL, 'Б-31110191-1', 34400, date'2020-01-31',date'2020-01-31', null, '888431110191' ,'PAYCASH');insert into x_yt_ar_direct_domain_stats (ID,IS_GRAY,DOMAIN,IS_BLACKLIST,SERVICE_ID,COST,BILLING_EXPORT_ID,FROM_DT,TILL_DT,SERVICE_ORDER_ID) values(s_x_yt_ar_direct_domain_stats.NEXTVAL, 0, 'a31110191', 0,7,3330000000,7731110191,  date'2020-01-01',to_date('2020-01-31'||' '||'23:59:59','YYYY-MM-DD HH24:MI:SS'),7731110191);</v>
      </c>
    </row>
    <row r="207" spans="1:73" s="195" customFormat="1" x14ac:dyDescent="0.35">
      <c r="A207" s="127">
        <v>49</v>
      </c>
      <c r="B207" s="178"/>
      <c r="C207" s="42" t="str">
        <f t="shared" si="132"/>
        <v>1110000049</v>
      </c>
      <c r="D207" s="42" t="str">
        <f t="shared" si="133"/>
        <v>1110000049/20</v>
      </c>
      <c r="E207" s="43" t="str">
        <f t="shared" si="134"/>
        <v>2020-01-01</v>
      </c>
      <c r="F207" s="43" t="str">
        <f t="shared" si="135"/>
        <v>2021-01-01</v>
      </c>
      <c r="G207" s="44" t="str">
        <f t="shared" si="136"/>
        <v>21110000049</v>
      </c>
      <c r="H207" s="45">
        <f t="shared" si="167"/>
        <v>1</v>
      </c>
      <c r="I207" s="179">
        <v>3</v>
      </c>
      <c r="J207" s="180">
        <f t="shared" si="162"/>
        <v>31110192</v>
      </c>
      <c r="K207" s="42" t="str">
        <f t="shared" si="137"/>
        <v>Б-31110192-1</v>
      </c>
      <c r="L207" s="43" t="str">
        <f t="shared" si="138"/>
        <v>2020-01-01</v>
      </c>
      <c r="M207" s="42" t="s">
        <v>87</v>
      </c>
      <c r="N207" s="181">
        <f t="shared" si="139"/>
        <v>34400</v>
      </c>
      <c r="O207" s="42" t="s">
        <v>88</v>
      </c>
      <c r="P207" s="179">
        <v>1</v>
      </c>
      <c r="Q207" s="42">
        <v>20</v>
      </c>
      <c r="R207" s="182">
        <f t="shared" si="170"/>
        <v>7</v>
      </c>
      <c r="S207" s="182">
        <v>7</v>
      </c>
      <c r="T207" s="52" t="str">
        <f t="shared" si="141"/>
        <v>4311101921</v>
      </c>
      <c r="U207" s="183" t="str">
        <f t="shared" si="142"/>
        <v>43111019211</v>
      </c>
      <c r="V207" s="42">
        <v>1</v>
      </c>
      <c r="W207" s="43" t="str">
        <f t="shared" ca="1" si="143"/>
        <v>2020-01-07</v>
      </c>
      <c r="X207" s="42"/>
      <c r="Y207" s="185">
        <v>34400</v>
      </c>
      <c r="Z207" s="185">
        <f t="shared" si="169"/>
        <v>5733.3333333333321</v>
      </c>
      <c r="AA207" s="42">
        <v>0</v>
      </c>
      <c r="AB207" s="186" t="s">
        <v>89</v>
      </c>
      <c r="AC207" s="185">
        <f t="shared" si="145"/>
        <v>34400</v>
      </c>
      <c r="AD207" s="45">
        <v>0</v>
      </c>
      <c r="AE207" s="52" t="str">
        <f>4&amp;J207</f>
        <v>431110192</v>
      </c>
      <c r="AF207" s="187">
        <f t="shared" si="164"/>
        <v>28666.666666666668</v>
      </c>
      <c r="AG207" s="240"/>
      <c r="AH207" s="58">
        <f t="shared" si="147"/>
        <v>28666.666666666668</v>
      </c>
      <c r="AI207" s="60">
        <f t="shared" si="165"/>
        <v>34400</v>
      </c>
      <c r="AJ207" s="49" t="str">
        <f t="shared" si="149"/>
        <v>2020-01-31</v>
      </c>
      <c r="AK207" s="189" t="str">
        <f t="shared" si="150"/>
        <v>888431110192</v>
      </c>
      <c r="AL207" s="45" t="str">
        <f t="shared" si="151"/>
        <v>11100000491</v>
      </c>
      <c r="AM207" s="190"/>
      <c r="AN207" s="190"/>
      <c r="AO207" s="45" t="s">
        <v>89</v>
      </c>
      <c r="AP207" s="145" t="s">
        <v>89</v>
      </c>
      <c r="AQ207" s="45"/>
      <c r="AR207" s="45"/>
      <c r="AS207" s="191" t="str">
        <f t="shared" si="152"/>
        <v>888431110192</v>
      </c>
      <c r="AT207" s="189" t="str">
        <f t="shared" si="153"/>
        <v>5531110192</v>
      </c>
      <c r="AU207" s="183" t="str">
        <f t="shared" si="154"/>
        <v>9931110192</v>
      </c>
      <c r="AV207" s="183">
        <f t="shared" si="155"/>
        <v>7</v>
      </c>
      <c r="AW207" s="183" t="str">
        <f t="shared" si="156"/>
        <v>7731110192</v>
      </c>
      <c r="AX207" s="147" t="str">
        <f t="shared" si="157"/>
        <v>77431110192</v>
      </c>
      <c r="AY207" s="183">
        <v>0</v>
      </c>
      <c r="AZ207" s="183">
        <v>0</v>
      </c>
      <c r="BA207" s="43" t="str">
        <f t="shared" si="158"/>
        <v>2020-01-01</v>
      </c>
      <c r="BB207" s="43" t="str">
        <f t="shared" si="159"/>
        <v>2020-01-31</v>
      </c>
      <c r="BC207" s="192" t="s">
        <v>90</v>
      </c>
      <c r="BD207" s="44" t="str">
        <f t="shared" si="160"/>
        <v>a31110192</v>
      </c>
      <c r="BE207" s="189"/>
      <c r="BF207" s="189"/>
      <c r="BG207" s="186"/>
      <c r="BH207" s="149"/>
      <c r="BI207" s="149"/>
      <c r="BJ207" s="149"/>
      <c r="BK207" s="149"/>
      <c r="BL207" s="149"/>
      <c r="BM207" s="149"/>
      <c r="BN207" s="149"/>
      <c r="BO207" s="343"/>
      <c r="BP207" s="330"/>
      <c r="BU207" s="357" t="str">
        <f t="shared" ca="1" si="161"/>
        <v>insert into x_t_invoice (TMP_ID,ID,DT, CLIENT_ID,EXTERNAL_ID,CONTRACT_ID,TOTAL_SUM,CURRENCY,DISCOUNT_TYPE,COMMISSION_TYPE,TYPE,LOYAL_CLIENTS,NDS,NDS_PCT,PERSON_ID) values (s_x_t_invoice.NEXTVAL, 31110192, date'2020-01-01',21110000049,'Б-31110192-1',1110000049,34400,'RUR',7,7,'y_invoice',0,1,20, 77431110192);insert into x_t_person (TMP_ID,ID) values (s_x_t_person.NEXTVAL, 77431110192);insert into x_t_act_internal(TMP_ID,ID,DT,CLIENT_ID,INVOICE_ID,HIDDEN,AMOUNT,EXTERNAL_ID,PAYMENT_TERM_DT,IS_LOYAL,TYPE) values (s_x_t_act_internal.NEXTVAL, 4311101921,date'2020-01-07',21110000049, 31110192    ,1,  34400  ,'43111019211',null, 0,'generic');insert into x_t_act_trans(TMP_ID, ACT_ID, CONSUME_ID, AMOUNT, AMOUNT_NDS, AMOUNT_NSP, NETTING, COMMISSION_TYPE) values (s_x_t_act_trans.NEXTVAL, 4311101921,  5531110192, 34400, 5733.33333333333,  0,null, 7);insert into x_t_consume (TMP_ID, ID, PARENT_ORDER_ID) values (s_x_t_consume.NEXTVAL, 5531110192,  9931110192);insert into x_t_order(TMP_ID, ID, SERVICE_ID, SERVICE_ORDER_ID, CLIENT_ID) values (s_x_t_order.NEXTVAL, 9931110192,  7,  7731110192,  431110192 );insert into x_mv_oebs_receipts_2(TMP_ID, INVOICE_EID, SUM, DT, DOC_DATE, COMISS_DATE, PAYMENT_NUMBER, SOURCE_TYPE) values (s_x_mv_oebs_receipts_2.NEXTVAL, 'Б-31110192-1', 34400, date'2020-01-31',date'2020-01-31', null, '888431110192' ,'PAYCASH');insert into x_yt_ar_direct_domain_stats (ID,IS_GRAY,DOMAIN,IS_BLACKLIST,SERVICE_ID,COST,BILLING_EXPORT_ID,FROM_DT,TILL_DT,SERVICE_ORDER_ID) values(s_x_yt_ar_direct_domain_stats.NEXTVAL, 0, 'a31110192', 0,7,3330000000,7731110192,  date'2020-01-01',to_date('2020-01-31'||' '||'23:59:59','YYYY-MM-DD HH24:MI:SS'),7731110192);</v>
      </c>
    </row>
    <row r="208" spans="1:73" s="195" customFormat="1" x14ac:dyDescent="0.35">
      <c r="A208" s="127">
        <v>49</v>
      </c>
      <c r="B208" s="178"/>
      <c r="C208" s="42" t="str">
        <f t="shared" si="132"/>
        <v>1110000049</v>
      </c>
      <c r="D208" s="42" t="str">
        <f t="shared" si="133"/>
        <v>1110000049/20</v>
      </c>
      <c r="E208" s="43" t="str">
        <f t="shared" si="134"/>
        <v>2020-01-01</v>
      </c>
      <c r="F208" s="43" t="str">
        <f t="shared" si="135"/>
        <v>2021-01-01</v>
      </c>
      <c r="G208" s="44" t="str">
        <f t="shared" si="136"/>
        <v>21110000049</v>
      </c>
      <c r="H208" s="45">
        <f t="shared" si="167"/>
        <v>1</v>
      </c>
      <c r="I208" s="179">
        <v>3</v>
      </c>
      <c r="J208" s="180">
        <f t="shared" si="162"/>
        <v>31110193</v>
      </c>
      <c r="K208" s="42" t="str">
        <f t="shared" si="137"/>
        <v>Б-31110193-1</v>
      </c>
      <c r="L208" s="43" t="str">
        <f t="shared" si="138"/>
        <v>2020-01-01</v>
      </c>
      <c r="M208" s="42" t="s">
        <v>87</v>
      </c>
      <c r="N208" s="181">
        <f t="shared" si="139"/>
        <v>60000</v>
      </c>
      <c r="O208" s="42" t="s">
        <v>88</v>
      </c>
      <c r="P208" s="179">
        <v>1</v>
      </c>
      <c r="Q208" s="42">
        <v>20</v>
      </c>
      <c r="R208" s="182">
        <f t="shared" si="170"/>
        <v>7</v>
      </c>
      <c r="S208" s="182">
        <v>7</v>
      </c>
      <c r="T208" s="52" t="str">
        <f t="shared" si="141"/>
        <v>4311101931</v>
      </c>
      <c r="U208" s="183" t="str">
        <f t="shared" si="142"/>
        <v>43111019311</v>
      </c>
      <c r="V208" s="42">
        <v>1</v>
      </c>
      <c r="W208" s="43" t="str">
        <f t="shared" ca="1" si="143"/>
        <v>2020-01-07</v>
      </c>
      <c r="X208" s="42"/>
      <c r="Y208" s="185">
        <v>60000</v>
      </c>
      <c r="Z208" s="185">
        <f t="shared" si="169"/>
        <v>10000</v>
      </c>
      <c r="AA208" s="42">
        <v>0</v>
      </c>
      <c r="AB208" s="186" t="s">
        <v>89</v>
      </c>
      <c r="AC208" s="185">
        <f t="shared" si="145"/>
        <v>60000</v>
      </c>
      <c r="AD208" s="45">
        <v>0</v>
      </c>
      <c r="AE208" s="52" t="str">
        <f t="shared" si="168"/>
        <v>431110193</v>
      </c>
      <c r="AF208" s="187">
        <f t="shared" si="164"/>
        <v>50000</v>
      </c>
      <c r="AG208" s="240"/>
      <c r="AH208" s="58">
        <f t="shared" si="147"/>
        <v>50000</v>
      </c>
      <c r="AI208" s="60">
        <f t="shared" si="165"/>
        <v>60000</v>
      </c>
      <c r="AJ208" s="49" t="str">
        <f t="shared" si="149"/>
        <v>2020-01-31</v>
      </c>
      <c r="AK208" s="189" t="str">
        <f t="shared" si="150"/>
        <v>888431110193</v>
      </c>
      <c r="AL208" s="45" t="str">
        <f t="shared" si="151"/>
        <v>11100000491</v>
      </c>
      <c r="AM208" s="190"/>
      <c r="AN208" s="190"/>
      <c r="AO208" s="45" t="s">
        <v>89</v>
      </c>
      <c r="AP208" s="145" t="s">
        <v>89</v>
      </c>
      <c r="AQ208" s="45"/>
      <c r="AR208" s="45"/>
      <c r="AS208" s="191" t="str">
        <f t="shared" si="152"/>
        <v>888431110193</v>
      </c>
      <c r="AT208" s="189" t="str">
        <f t="shared" si="153"/>
        <v>5531110193</v>
      </c>
      <c r="AU208" s="183" t="str">
        <f t="shared" si="154"/>
        <v>9931110193</v>
      </c>
      <c r="AV208" s="183">
        <f t="shared" si="155"/>
        <v>7</v>
      </c>
      <c r="AW208" s="183" t="str">
        <f t="shared" si="156"/>
        <v>7731110193</v>
      </c>
      <c r="AX208" s="147" t="str">
        <f t="shared" si="157"/>
        <v>77431110193</v>
      </c>
      <c r="AY208" s="183">
        <v>0</v>
      </c>
      <c r="AZ208" s="183">
        <v>0</v>
      </c>
      <c r="BA208" s="43" t="str">
        <f t="shared" si="158"/>
        <v>2020-01-01</v>
      </c>
      <c r="BB208" s="43" t="str">
        <f t="shared" si="159"/>
        <v>2020-01-31</v>
      </c>
      <c r="BC208" s="192" t="s">
        <v>90</v>
      </c>
      <c r="BD208" s="44" t="str">
        <f t="shared" si="160"/>
        <v>a31110193</v>
      </c>
      <c r="BE208" s="189"/>
      <c r="BF208" s="189"/>
      <c r="BG208" s="186"/>
      <c r="BH208" s="149"/>
      <c r="BI208" s="149"/>
      <c r="BJ208" s="149"/>
      <c r="BK208" s="149"/>
      <c r="BL208" s="149"/>
      <c r="BM208" s="149"/>
      <c r="BN208" s="149"/>
      <c r="BO208" s="345">
        <f>SUM(AF204:AF211)</f>
        <v>200000.41666666666</v>
      </c>
      <c r="BP208" s="328"/>
      <c r="BQ208" s="242"/>
      <c r="BR208" s="242"/>
      <c r="BS208" s="242"/>
      <c r="BU208" s="357" t="str">
        <f t="shared" ca="1" si="161"/>
        <v>insert into x_t_invoice (TMP_ID,ID,DT, CLIENT_ID,EXTERNAL_ID,CONTRACT_ID,TOTAL_SUM,CURRENCY,DISCOUNT_TYPE,COMMISSION_TYPE,TYPE,LOYAL_CLIENTS,NDS,NDS_PCT,PERSON_ID) values (s_x_t_invoice.NEXTVAL, 31110193, date'2020-01-01',21110000049,'Б-31110193-1',1110000049,60000,'RUR',7,7,'y_invoice',0,1,20, 77431110193);insert into x_t_person (TMP_ID,ID) values (s_x_t_person.NEXTVAL, 77431110193);insert into x_t_act_internal(TMP_ID,ID,DT,CLIENT_ID,INVOICE_ID,HIDDEN,AMOUNT,EXTERNAL_ID,PAYMENT_TERM_DT,IS_LOYAL,TYPE) values (s_x_t_act_internal.NEXTVAL, 4311101931,date'2020-01-07',21110000049, 31110193    ,1,  60000  ,'43111019311',null, 0,'generic');insert into x_t_act_trans(TMP_ID, ACT_ID, CONSUME_ID, AMOUNT, AMOUNT_NDS, AMOUNT_NSP, NETTING, COMMISSION_TYPE) values (s_x_t_act_trans.NEXTVAL, 4311101931,  5531110193, 60000, 10000,  0,null, 7);insert into x_t_consume (TMP_ID, ID, PARENT_ORDER_ID) values (s_x_t_consume.NEXTVAL, 5531110193,  9931110193);insert into x_t_order(TMP_ID, ID, SERVICE_ID, SERVICE_ORDER_ID, CLIENT_ID) values (s_x_t_order.NEXTVAL, 9931110193,  7,  7731110193,  431110193 );insert into x_mv_oebs_receipts_2(TMP_ID, INVOICE_EID, SUM, DT, DOC_DATE, COMISS_DATE, PAYMENT_NUMBER, SOURCE_TYPE) values (s_x_mv_oebs_receipts_2.NEXTVAL, 'Б-31110193-1', 60000, date'2020-01-31',date'2020-01-31', null, '888431110193' ,'PAYCASH');insert into x_yt_ar_direct_domain_stats (ID,IS_GRAY,DOMAIN,IS_BLACKLIST,SERVICE_ID,COST,BILLING_EXPORT_ID,FROM_DT,TILL_DT,SERVICE_ORDER_ID) values(s_x_yt_ar_direct_domain_stats.NEXTVAL, 0, 'a31110193', 0,7,3330000000,7731110193,  date'2020-01-01',to_date('2020-01-31'||' '||'23:59:59','YYYY-MM-DD HH24:MI:SS'),7731110193);</v>
      </c>
    </row>
    <row r="209" spans="1:73" s="195" customFormat="1" x14ac:dyDescent="0.35">
      <c r="A209" s="127">
        <v>49</v>
      </c>
      <c r="B209" s="178"/>
      <c r="C209" s="42" t="str">
        <f t="shared" si="132"/>
        <v>1110000049</v>
      </c>
      <c r="D209" s="42" t="str">
        <f t="shared" si="133"/>
        <v>1110000049/20</v>
      </c>
      <c r="E209" s="43" t="str">
        <f t="shared" si="134"/>
        <v>2020-01-01</v>
      </c>
      <c r="F209" s="43" t="str">
        <f t="shared" si="135"/>
        <v>2021-01-01</v>
      </c>
      <c r="G209" s="44" t="str">
        <f t="shared" si="136"/>
        <v>21110000049</v>
      </c>
      <c r="H209" s="45">
        <f t="shared" si="167"/>
        <v>1</v>
      </c>
      <c r="I209" s="179">
        <v>3</v>
      </c>
      <c r="J209" s="180">
        <f t="shared" si="162"/>
        <v>31110194</v>
      </c>
      <c r="K209" s="42" t="str">
        <f t="shared" si="137"/>
        <v>Б-31110194-1</v>
      </c>
      <c r="L209" s="43" t="str">
        <f t="shared" si="138"/>
        <v>2020-01-01</v>
      </c>
      <c r="M209" s="42" t="s">
        <v>87</v>
      </c>
      <c r="N209" s="181">
        <f t="shared" si="139"/>
        <v>60000</v>
      </c>
      <c r="O209" s="42" t="s">
        <v>88</v>
      </c>
      <c r="P209" s="179">
        <v>1</v>
      </c>
      <c r="Q209" s="42">
        <v>20</v>
      </c>
      <c r="R209" s="182">
        <f t="shared" si="170"/>
        <v>7</v>
      </c>
      <c r="S209" s="182">
        <v>7</v>
      </c>
      <c r="T209" s="52" t="str">
        <f t="shared" si="141"/>
        <v>4311101941</v>
      </c>
      <c r="U209" s="183" t="str">
        <f t="shared" si="142"/>
        <v>43111019411</v>
      </c>
      <c r="V209" s="42">
        <v>1</v>
      </c>
      <c r="W209" s="43" t="str">
        <f t="shared" ca="1" si="143"/>
        <v>2020-01-06</v>
      </c>
      <c r="X209" s="42"/>
      <c r="Y209" s="185">
        <v>60000</v>
      </c>
      <c r="Z209" s="185">
        <f t="shared" si="169"/>
        <v>10000</v>
      </c>
      <c r="AA209" s="42">
        <v>0</v>
      </c>
      <c r="AB209" s="186" t="s">
        <v>89</v>
      </c>
      <c r="AC209" s="185">
        <f t="shared" si="145"/>
        <v>60000</v>
      </c>
      <c r="AD209" s="45">
        <v>0</v>
      </c>
      <c r="AE209" s="52" t="str">
        <f t="shared" si="168"/>
        <v>431110194</v>
      </c>
      <c r="AF209" s="187">
        <f t="shared" si="164"/>
        <v>50000</v>
      </c>
      <c r="AG209" s="240"/>
      <c r="AH209" s="58">
        <f t="shared" si="147"/>
        <v>50000</v>
      </c>
      <c r="AI209" s="60">
        <f t="shared" si="165"/>
        <v>60000</v>
      </c>
      <c r="AJ209" s="49" t="str">
        <f t="shared" si="149"/>
        <v>2020-01-31</v>
      </c>
      <c r="AK209" s="189" t="str">
        <f t="shared" si="150"/>
        <v>888431110194</v>
      </c>
      <c r="AL209" s="45" t="str">
        <f t="shared" si="151"/>
        <v>11100000491</v>
      </c>
      <c r="AM209" s="190"/>
      <c r="AN209" s="190"/>
      <c r="AO209" s="45" t="s">
        <v>89</v>
      </c>
      <c r="AP209" s="145" t="s">
        <v>89</v>
      </c>
      <c r="AQ209" s="45"/>
      <c r="AR209" s="45"/>
      <c r="AS209" s="191" t="str">
        <f t="shared" si="152"/>
        <v>888431110194</v>
      </c>
      <c r="AT209" s="189" t="str">
        <f t="shared" si="153"/>
        <v>5531110194</v>
      </c>
      <c r="AU209" s="183" t="str">
        <f t="shared" si="154"/>
        <v>9931110194</v>
      </c>
      <c r="AV209" s="183">
        <f t="shared" si="155"/>
        <v>7</v>
      </c>
      <c r="AW209" s="183" t="str">
        <f t="shared" si="156"/>
        <v>7731110194</v>
      </c>
      <c r="AX209" s="147" t="str">
        <f t="shared" si="157"/>
        <v>77431110194</v>
      </c>
      <c r="AY209" s="183">
        <v>0</v>
      </c>
      <c r="AZ209" s="183">
        <v>0</v>
      </c>
      <c r="BA209" s="43" t="str">
        <f t="shared" si="158"/>
        <v>2020-01-01</v>
      </c>
      <c r="BB209" s="43" t="str">
        <f t="shared" si="159"/>
        <v>2020-01-31</v>
      </c>
      <c r="BC209" s="192" t="s">
        <v>90</v>
      </c>
      <c r="BD209" s="44" t="str">
        <f t="shared" si="160"/>
        <v>a31110194</v>
      </c>
      <c r="BE209" s="189"/>
      <c r="BF209" s="189"/>
      <c r="BG209" s="186"/>
      <c r="BH209" s="254"/>
      <c r="BI209" s="254"/>
      <c r="BJ209" s="254"/>
      <c r="BK209" s="254"/>
      <c r="BL209" s="149"/>
      <c r="BM209" s="149"/>
      <c r="BN209" s="149"/>
      <c r="BO209" s="345"/>
      <c r="BP209" s="328"/>
      <c r="BQ209" s="242"/>
      <c r="BR209" s="242"/>
      <c r="BS209" s="242"/>
      <c r="BU209" s="357" t="str">
        <f t="shared" ca="1" si="161"/>
        <v>insert into x_t_invoice (TMP_ID,ID,DT, CLIENT_ID,EXTERNAL_ID,CONTRACT_ID,TOTAL_SUM,CURRENCY,DISCOUNT_TYPE,COMMISSION_TYPE,TYPE,LOYAL_CLIENTS,NDS,NDS_PCT,PERSON_ID) values (s_x_t_invoice.NEXTVAL, 31110194, date'2020-01-01',21110000049,'Б-31110194-1',1110000049,60000,'RUR',7,7,'y_invoice',0,1,20, 77431110194);insert into x_t_person (TMP_ID,ID) values (s_x_t_person.NEXTVAL, 77431110194);insert into x_t_act_internal(TMP_ID,ID,DT,CLIENT_ID,INVOICE_ID,HIDDEN,AMOUNT,EXTERNAL_ID,PAYMENT_TERM_DT,IS_LOYAL,TYPE) values (s_x_t_act_internal.NEXTVAL, 4311101941,date'2020-01-06',21110000049, 31110194    ,1,  60000  ,'43111019411',null, 0,'generic');insert into x_t_act_trans(TMP_ID, ACT_ID, CONSUME_ID, AMOUNT, AMOUNT_NDS, AMOUNT_NSP, NETTING, COMMISSION_TYPE) values (s_x_t_act_trans.NEXTVAL, 4311101941,  5531110194, 60000, 10000,  0,null, 7);insert into x_t_consume (TMP_ID, ID, PARENT_ORDER_ID) values (s_x_t_consume.NEXTVAL, 5531110194,  9931110194);insert into x_t_order(TMP_ID, ID, SERVICE_ID, SERVICE_ORDER_ID, CLIENT_ID) values (s_x_t_order.NEXTVAL, 9931110194,  7,  7731110194,  431110194 );insert into x_mv_oebs_receipts_2(TMP_ID, INVOICE_EID, SUM, DT, DOC_DATE, COMISS_DATE, PAYMENT_NUMBER, SOURCE_TYPE) values (s_x_mv_oebs_receipts_2.NEXTVAL, 'Б-31110194-1', 60000, date'2020-01-31',date'2020-01-31', null, '888431110194' ,'PAYCASH');insert into x_yt_ar_direct_domain_stats (ID,IS_GRAY,DOMAIN,IS_BLACKLIST,SERVICE_ID,COST,BILLING_EXPORT_ID,FROM_DT,TILL_DT,SERVICE_ORDER_ID) values(s_x_yt_ar_direct_domain_stats.NEXTVAL, 0, 'a31110194', 0,7,3330000000,7731110194,  date'2020-01-01',to_date('2020-01-31'||' '||'23:59:59','YYYY-MM-DD HH24:MI:SS'),7731110194);</v>
      </c>
    </row>
    <row r="210" spans="1:73" s="195" customFormat="1" x14ac:dyDescent="0.35">
      <c r="A210" s="127">
        <v>49</v>
      </c>
      <c r="B210" s="178"/>
      <c r="C210" s="42" t="str">
        <f t="shared" si="132"/>
        <v>1110000049</v>
      </c>
      <c r="D210" s="42" t="str">
        <f t="shared" si="133"/>
        <v>1110000049/20</v>
      </c>
      <c r="E210" s="43" t="str">
        <f t="shared" si="134"/>
        <v>2020-01-01</v>
      </c>
      <c r="F210" s="43" t="str">
        <f t="shared" si="135"/>
        <v>2021-01-01</v>
      </c>
      <c r="G210" s="44" t="str">
        <f t="shared" si="136"/>
        <v>21110000049</v>
      </c>
      <c r="H210" s="45">
        <f t="shared" si="167"/>
        <v>1</v>
      </c>
      <c r="I210" s="179">
        <v>3</v>
      </c>
      <c r="J210" s="180">
        <f t="shared" si="162"/>
        <v>31110195</v>
      </c>
      <c r="K210" s="42" t="str">
        <f t="shared" si="137"/>
        <v>Б-31110195-1</v>
      </c>
      <c r="L210" s="43" t="str">
        <f t="shared" si="138"/>
        <v>2020-01-01</v>
      </c>
      <c r="M210" s="42" t="s">
        <v>87</v>
      </c>
      <c r="N210" s="181">
        <f t="shared" si="139"/>
        <v>20000</v>
      </c>
      <c r="O210" s="42" t="s">
        <v>88</v>
      </c>
      <c r="P210" s="179">
        <v>1</v>
      </c>
      <c r="Q210" s="42">
        <v>20</v>
      </c>
      <c r="R210" s="198">
        <v>1</v>
      </c>
      <c r="S210" s="198">
        <v>1</v>
      </c>
      <c r="T210" s="52" t="str">
        <f t="shared" si="141"/>
        <v>4311101951</v>
      </c>
      <c r="U210" s="183" t="str">
        <f t="shared" si="142"/>
        <v>43111019511</v>
      </c>
      <c r="V210" s="42">
        <v>1</v>
      </c>
      <c r="W210" s="43" t="str">
        <f t="shared" ca="1" si="143"/>
        <v>2020-01-01</v>
      </c>
      <c r="X210" s="42"/>
      <c r="Y210" s="185">
        <v>20000</v>
      </c>
      <c r="Z210" s="185">
        <f t="shared" si="169"/>
        <v>3333.3333333333321</v>
      </c>
      <c r="AA210" s="42">
        <v>0</v>
      </c>
      <c r="AB210" s="186" t="s">
        <v>89</v>
      </c>
      <c r="AC210" s="185">
        <f t="shared" si="145"/>
        <v>20000</v>
      </c>
      <c r="AD210" s="45">
        <v>0</v>
      </c>
      <c r="AE210" s="52" t="str">
        <f t="shared" si="168"/>
        <v>431110195</v>
      </c>
      <c r="AF210" s="187">
        <f t="shared" si="164"/>
        <v>16666.666666666668</v>
      </c>
      <c r="AG210" s="252">
        <f>SUM(AF204:AF211)</f>
        <v>200000.41666666666</v>
      </c>
      <c r="AH210" s="58">
        <f t="shared" si="147"/>
        <v>16666.666666666668</v>
      </c>
      <c r="AI210" s="60">
        <f t="shared" si="165"/>
        <v>20000</v>
      </c>
      <c r="AJ210" s="49" t="str">
        <f t="shared" si="149"/>
        <v>2020-01-31</v>
      </c>
      <c r="AK210" s="189" t="str">
        <f t="shared" si="150"/>
        <v>888431110195</v>
      </c>
      <c r="AL210" s="45" t="str">
        <f t="shared" si="151"/>
        <v>11100000491</v>
      </c>
      <c r="AM210" s="190"/>
      <c r="AN210" s="190"/>
      <c r="AO210" s="45" t="s">
        <v>89</v>
      </c>
      <c r="AP210" s="145" t="s">
        <v>89</v>
      </c>
      <c r="AQ210" s="45"/>
      <c r="AR210" s="45"/>
      <c r="AS210" s="191" t="str">
        <f t="shared" si="152"/>
        <v>888431110195</v>
      </c>
      <c r="AT210" s="189" t="str">
        <f t="shared" si="153"/>
        <v>5531110195</v>
      </c>
      <c r="AU210" s="183" t="str">
        <f t="shared" si="154"/>
        <v>9931110195</v>
      </c>
      <c r="AV210" s="183">
        <f t="shared" si="155"/>
        <v>1</v>
      </c>
      <c r="AW210" s="183" t="str">
        <f t="shared" si="156"/>
        <v>7731110195</v>
      </c>
      <c r="AX210" s="147" t="str">
        <f t="shared" si="157"/>
        <v>77431110195</v>
      </c>
      <c r="AY210" s="183">
        <v>0</v>
      </c>
      <c r="AZ210" s="183">
        <v>0</v>
      </c>
      <c r="BA210" s="43" t="str">
        <f t="shared" si="158"/>
        <v>2020-01-01</v>
      </c>
      <c r="BB210" s="43" t="str">
        <f t="shared" si="159"/>
        <v>2020-01-31</v>
      </c>
      <c r="BC210" s="192" t="s">
        <v>90</v>
      </c>
      <c r="BD210" s="44" t="str">
        <f t="shared" si="160"/>
        <v>a31110195</v>
      </c>
      <c r="BE210" s="189"/>
      <c r="BF210" s="189"/>
      <c r="BG210" s="186"/>
      <c r="BH210" s="149"/>
      <c r="BI210" s="149"/>
      <c r="BJ210" s="149"/>
      <c r="BK210" s="149"/>
      <c r="BL210" s="149"/>
      <c r="BM210" s="149"/>
      <c r="BN210" s="149"/>
      <c r="BO210" s="342"/>
      <c r="BP210" s="328"/>
      <c r="BQ210" s="242"/>
      <c r="BR210" s="242"/>
      <c r="BS210" s="242"/>
      <c r="BU210" s="357" t="str">
        <f t="shared" ca="1" si="161"/>
        <v>insert into x_t_invoice (TMP_ID,ID,DT, CLIENT_ID,EXTERNAL_ID,CONTRACT_ID,TOTAL_SUM,CURRENCY,DISCOUNT_TYPE,COMMISSION_TYPE,TYPE,LOYAL_CLIENTS,NDS,NDS_PCT,PERSON_ID) values (s_x_t_invoice.NEXTVAL, 31110195, date'2020-01-01',21110000049,'Б-31110195-1',1110000049,20000,'RUR',1,1,'y_invoice',0,1,20, 77431110195);insert into x_t_person (TMP_ID,ID) values (s_x_t_person.NEXTVAL, 77431110195);insert into x_t_act_internal(TMP_ID,ID,DT,CLIENT_ID,INVOICE_ID,HIDDEN,AMOUNT,EXTERNAL_ID,PAYMENT_TERM_DT,IS_LOYAL,TYPE) values (s_x_t_act_internal.NEXTVAL, 4311101951,date'2020-01-01',21110000049, 31110195    ,1,  20000  ,'43111019511',null, 0,'generic');insert into x_t_act_trans(TMP_ID, ACT_ID, CONSUME_ID, AMOUNT, AMOUNT_NDS, AMOUNT_NSP, NETTING, COMMISSION_TYPE) values (s_x_t_act_trans.NEXTVAL, 4311101951,  5531110195, 20000, 3333.33333333333,  0,null, 1);insert into x_t_consume (TMP_ID, ID, PARENT_ORDER_ID) values (s_x_t_consume.NEXTVAL, 5531110195,  9931110195);insert into x_t_order(TMP_ID, ID, SERVICE_ID, SERVICE_ORDER_ID, CLIENT_ID) values (s_x_t_order.NEXTVAL, 9931110195,  1,  7731110195,  431110195 );insert into x_mv_oebs_receipts_2(TMP_ID, INVOICE_EID, SUM, DT, DOC_DATE, COMISS_DATE, PAYMENT_NUMBER, SOURCE_TYPE) values (s_x_mv_oebs_receipts_2.NEXTVAL, 'Б-31110195-1', 20000, date'2020-01-31',date'2020-01-31', null, '888431110195' ,'PAYCASH');insert into x_yt_ar_direct_domain_stats (ID,IS_GRAY,DOMAIN,IS_BLACKLIST,SERVICE_ID,COST,BILLING_EXPORT_ID,FROM_DT,TILL_DT,SERVICE_ORDER_ID) values(s_x_yt_ar_direct_domain_stats.NEXTVAL, 0, 'a31110195', 0,1,3330000000,7731110195,  date'2020-01-01',to_date('2020-01-31'||' '||'23:59:59','YYYY-MM-DD HH24:MI:SS'),7731110195);</v>
      </c>
    </row>
    <row r="211" spans="1:73" s="215" customFormat="1" ht="15" thickBot="1" x14ac:dyDescent="0.4">
      <c r="A211" s="152">
        <v>49</v>
      </c>
      <c r="B211" s="199"/>
      <c r="C211" s="76" t="str">
        <f t="shared" si="132"/>
        <v>1110000049</v>
      </c>
      <c r="D211" s="76" t="str">
        <f t="shared" si="133"/>
        <v>1110000049/20</v>
      </c>
      <c r="E211" s="77" t="str">
        <f t="shared" si="134"/>
        <v>2020-01-01</v>
      </c>
      <c r="F211" s="77" t="str">
        <f t="shared" si="135"/>
        <v>2021-01-01</v>
      </c>
      <c r="G211" s="78" t="str">
        <f t="shared" si="136"/>
        <v>21110000049</v>
      </c>
      <c r="H211" s="79">
        <f t="shared" si="167"/>
        <v>1</v>
      </c>
      <c r="I211" s="200">
        <v>3</v>
      </c>
      <c r="J211" s="201">
        <f t="shared" si="162"/>
        <v>31110196</v>
      </c>
      <c r="K211" s="76" t="str">
        <f t="shared" si="137"/>
        <v>Б-31110196-1</v>
      </c>
      <c r="L211" s="77" t="str">
        <f t="shared" si="138"/>
        <v>2020-01-01</v>
      </c>
      <c r="M211" s="76" t="s">
        <v>87</v>
      </c>
      <c r="N211" s="202">
        <f t="shared" si="139"/>
        <v>30000</v>
      </c>
      <c r="O211" s="76" t="s">
        <v>88</v>
      </c>
      <c r="P211" s="200">
        <v>1</v>
      </c>
      <c r="Q211" s="76">
        <v>20</v>
      </c>
      <c r="R211" s="201">
        <v>37</v>
      </c>
      <c r="S211" s="201">
        <v>37</v>
      </c>
      <c r="T211" s="81" t="str">
        <f t="shared" si="141"/>
        <v>4311101961</v>
      </c>
      <c r="U211" s="203" t="str">
        <f t="shared" si="142"/>
        <v>43111019611</v>
      </c>
      <c r="V211" s="76">
        <v>1</v>
      </c>
      <c r="W211" s="77" t="str">
        <f t="shared" ca="1" si="143"/>
        <v>2020-01-06</v>
      </c>
      <c r="X211" s="76"/>
      <c r="Y211" s="205">
        <v>30000</v>
      </c>
      <c r="Z211" s="205">
        <f t="shared" si="169"/>
        <v>5000</v>
      </c>
      <c r="AA211" s="76">
        <v>0</v>
      </c>
      <c r="AB211" s="206" t="s">
        <v>89</v>
      </c>
      <c r="AC211" s="205">
        <f t="shared" si="145"/>
        <v>30000</v>
      </c>
      <c r="AD211" s="79">
        <v>0</v>
      </c>
      <c r="AE211" s="81" t="str">
        <f t="shared" si="168"/>
        <v>431110196</v>
      </c>
      <c r="AF211" s="207">
        <f t="shared" si="164"/>
        <v>25000</v>
      </c>
      <c r="AG211" s="208"/>
      <c r="AH211" s="91">
        <f t="shared" si="147"/>
        <v>25000</v>
      </c>
      <c r="AI211" s="93">
        <f t="shared" si="165"/>
        <v>30000</v>
      </c>
      <c r="AJ211" s="83" t="str">
        <f t="shared" si="149"/>
        <v>2020-01-31</v>
      </c>
      <c r="AK211" s="209" t="str">
        <f t="shared" si="150"/>
        <v>888431110196</v>
      </c>
      <c r="AL211" s="79" t="str">
        <f t="shared" si="151"/>
        <v>11100000491</v>
      </c>
      <c r="AM211" s="210"/>
      <c r="AN211" s="210"/>
      <c r="AO211" s="79" t="s">
        <v>89</v>
      </c>
      <c r="AP211" s="169" t="s">
        <v>89</v>
      </c>
      <c r="AQ211" s="79"/>
      <c r="AR211" s="79"/>
      <c r="AS211" s="211" t="str">
        <f t="shared" si="152"/>
        <v>888431110196</v>
      </c>
      <c r="AT211" s="209" t="str">
        <f t="shared" si="153"/>
        <v>5531110196</v>
      </c>
      <c r="AU211" s="203" t="str">
        <f t="shared" si="154"/>
        <v>9931110196</v>
      </c>
      <c r="AV211" s="203">
        <f t="shared" si="155"/>
        <v>37</v>
      </c>
      <c r="AW211" s="203" t="str">
        <f t="shared" si="156"/>
        <v>7731110196</v>
      </c>
      <c r="AX211" s="172" t="str">
        <f t="shared" si="157"/>
        <v>77431110196</v>
      </c>
      <c r="AY211" s="203">
        <v>0</v>
      </c>
      <c r="AZ211" s="203">
        <v>0</v>
      </c>
      <c r="BA211" s="77" t="str">
        <f t="shared" si="158"/>
        <v>2020-01-01</v>
      </c>
      <c r="BB211" s="77" t="str">
        <f t="shared" si="159"/>
        <v>2020-01-31</v>
      </c>
      <c r="BC211" s="212" t="s">
        <v>90</v>
      </c>
      <c r="BD211" s="78" t="str">
        <f t="shared" si="160"/>
        <v>a31110196</v>
      </c>
      <c r="BE211" s="209"/>
      <c r="BF211" s="209"/>
      <c r="BG211" s="206"/>
      <c r="BH211" s="174"/>
      <c r="BI211" s="174"/>
      <c r="BJ211" s="174"/>
      <c r="BK211" s="174"/>
      <c r="BL211" s="174"/>
      <c r="BM211" s="174"/>
      <c r="BN211" s="174"/>
      <c r="BO211" s="341"/>
      <c r="BP211" s="329"/>
      <c r="BQ211" s="202"/>
      <c r="BR211" s="214"/>
      <c r="BS211" s="214"/>
      <c r="BU211" s="358" t="str">
        <f t="shared" ca="1" si="161"/>
        <v>insert into x_t_invoice (TMP_ID,ID,DT, CLIENT_ID,EXTERNAL_ID,CONTRACT_ID,TOTAL_SUM,CURRENCY,DISCOUNT_TYPE,COMMISSION_TYPE,TYPE,LOYAL_CLIENTS,NDS,NDS_PCT,PERSON_ID) values (s_x_t_invoice.NEXTVAL, 31110196, date'2020-01-01',21110000049,'Б-31110196-1',1110000049,30000,'RUR',37,37,'y_invoice',0,1,20, 77431110196);insert into x_t_person (TMP_ID,ID) values (s_x_t_person.NEXTVAL, 77431110196);insert into x_t_act_internal(TMP_ID,ID,DT,CLIENT_ID,INVOICE_ID,HIDDEN,AMOUNT,EXTERNAL_ID,PAYMENT_TERM_DT,IS_LOYAL,TYPE) values (s_x_t_act_internal.NEXTVAL, 4311101961,date'2020-01-06',21110000049, 31110196    ,1,  30000  ,'43111019611',null, 0,'generic');insert into x_t_act_trans(TMP_ID, ACT_ID, CONSUME_ID, AMOUNT, AMOUNT_NDS, AMOUNT_NSP, NETTING, COMMISSION_TYPE) values (s_x_t_act_trans.NEXTVAL, 4311101961,  5531110196, 30000, 5000,  0,null, 37);insert into x_t_consume (TMP_ID, ID, PARENT_ORDER_ID) values (s_x_t_consume.NEXTVAL, 5531110196,  9931110196);insert into x_t_order(TMP_ID, ID, SERVICE_ID, SERVICE_ORDER_ID, CLIENT_ID) values (s_x_t_order.NEXTVAL, 9931110196,  37,  7731110196,  431110196 );insert into x_mv_oebs_receipts_2(TMP_ID, INVOICE_EID, SUM, DT, DOC_DATE, COMISS_DATE, PAYMENT_NUMBER, SOURCE_TYPE) values (s_x_mv_oebs_receipts_2.NEXTVAL, 'Б-31110196-1', 30000, date'2020-01-31',date'2020-01-31', null, '888431110196' ,'PAYCASH');insert into x_yt_ar_direct_domain_stats (ID,IS_GRAY,DOMAIN,IS_BLACKLIST,SERVICE_ID,COST,BILLING_EXPORT_ID,FROM_DT,TILL_DT,SERVICE_ORDER_ID) values(s_x_yt_ar_direct_domain_stats.NEXTVAL, 0, 'a31110196', 0,37,3330000000,7731110196,  date'2020-01-01',to_date('2020-01-31'||' '||'23:59:59','YYYY-MM-DD HH24:MI:SS'),7731110196);</v>
      </c>
    </row>
    <row r="212" spans="1:73" s="195" customFormat="1" x14ac:dyDescent="0.35">
      <c r="A212" s="127">
        <v>50</v>
      </c>
      <c r="B212" s="178"/>
      <c r="C212" s="42" t="str">
        <f t="shared" si="132"/>
        <v>1110000050</v>
      </c>
      <c r="D212" s="42" t="str">
        <f t="shared" si="133"/>
        <v>1110000050/20</v>
      </c>
      <c r="E212" s="43" t="str">
        <f t="shared" si="134"/>
        <v>2020-01-01</v>
      </c>
      <c r="F212" s="43" t="str">
        <f t="shared" si="135"/>
        <v>2021-01-01</v>
      </c>
      <c r="G212" s="44" t="str">
        <f t="shared" si="136"/>
        <v>21110000050</v>
      </c>
      <c r="H212" s="45">
        <f t="shared" si="167"/>
        <v>1</v>
      </c>
      <c r="I212" s="179">
        <v>3</v>
      </c>
      <c r="J212" s="180">
        <f t="shared" si="162"/>
        <v>31110197</v>
      </c>
      <c r="K212" s="42" t="str">
        <f t="shared" si="137"/>
        <v>Б-31110197-1</v>
      </c>
      <c r="L212" s="43" t="str">
        <f t="shared" si="138"/>
        <v>2020-01-01</v>
      </c>
      <c r="M212" s="42" t="s">
        <v>87</v>
      </c>
      <c r="N212" s="181">
        <f t="shared" si="139"/>
        <v>399.5</v>
      </c>
      <c r="O212" s="42" t="s">
        <v>88</v>
      </c>
      <c r="P212" s="179">
        <v>1</v>
      </c>
      <c r="Q212" s="42">
        <v>20</v>
      </c>
      <c r="R212" s="182">
        <f t="shared" ref="R212:R217" si="171">S212</f>
        <v>7</v>
      </c>
      <c r="S212" s="182">
        <v>7</v>
      </c>
      <c r="T212" s="52" t="str">
        <f t="shared" si="141"/>
        <v>4311101971</v>
      </c>
      <c r="U212" s="183" t="str">
        <f t="shared" si="142"/>
        <v>43111019711</v>
      </c>
      <c r="V212" s="42">
        <v>1</v>
      </c>
      <c r="W212" s="43" t="str">
        <f t="shared" ca="1" si="143"/>
        <v>2020-01-05</v>
      </c>
      <c r="X212" s="42"/>
      <c r="Y212" s="185">
        <v>399.5</v>
      </c>
      <c r="Z212" s="185">
        <f>Y212-(Y212/1.2)</f>
        <v>66.583333333333314</v>
      </c>
      <c r="AA212" s="42">
        <v>0</v>
      </c>
      <c r="AB212" s="186" t="s">
        <v>89</v>
      </c>
      <c r="AC212" s="185">
        <f t="shared" si="145"/>
        <v>399.5</v>
      </c>
      <c r="AD212" s="45">
        <v>0</v>
      </c>
      <c r="AE212" s="255" t="str">
        <f>4&amp;J212</f>
        <v>431110197</v>
      </c>
      <c r="AF212" s="187">
        <f t="shared" si="164"/>
        <v>332.91666666666669</v>
      </c>
      <c r="AG212" s="257">
        <f>SUM(AF212:AF213)</f>
        <v>999.58333333333348</v>
      </c>
      <c r="AH212" s="58">
        <f t="shared" si="147"/>
        <v>332.91666666666669</v>
      </c>
      <c r="AI212" s="60">
        <f t="shared" si="165"/>
        <v>399.5</v>
      </c>
      <c r="AJ212" s="49" t="str">
        <f t="shared" si="149"/>
        <v>2020-01-31</v>
      </c>
      <c r="AK212" s="189" t="str">
        <f t="shared" si="150"/>
        <v>888431110197</v>
      </c>
      <c r="AL212" s="45" t="str">
        <f t="shared" si="151"/>
        <v>11100000501</v>
      </c>
      <c r="AM212" s="256" t="str">
        <f>TEXT($F$2,"ГГГГ-ММ-ДД")</f>
        <v>2020-01-01</v>
      </c>
      <c r="AN212" s="190"/>
      <c r="AO212" s="102">
        <v>1</v>
      </c>
      <c r="AP212" s="102" t="str">
        <f>"99"&amp;AE212</f>
        <v>99431110197</v>
      </c>
      <c r="AQ212" s="45"/>
      <c r="AR212" s="45"/>
      <c r="AS212" s="191" t="str">
        <f t="shared" si="152"/>
        <v>888431110197</v>
      </c>
      <c r="AT212" s="189" t="str">
        <f t="shared" si="153"/>
        <v>5531110197</v>
      </c>
      <c r="AU212" s="183" t="str">
        <f t="shared" si="154"/>
        <v>9931110197</v>
      </c>
      <c r="AV212" s="183">
        <f t="shared" si="155"/>
        <v>7</v>
      </c>
      <c r="AW212" s="183" t="str">
        <f t="shared" si="156"/>
        <v>7731110197</v>
      </c>
      <c r="AX212" s="147" t="str">
        <f t="shared" si="157"/>
        <v>77431110197</v>
      </c>
      <c r="AY212" s="183">
        <v>0</v>
      </c>
      <c r="AZ212" s="183">
        <v>0</v>
      </c>
      <c r="BA212" s="43" t="str">
        <f t="shared" si="158"/>
        <v>2020-01-01</v>
      </c>
      <c r="BB212" s="43" t="str">
        <f t="shared" si="159"/>
        <v>2020-01-31</v>
      </c>
      <c r="BC212" s="192" t="s">
        <v>90</v>
      </c>
      <c r="BD212" s="44" t="str">
        <f t="shared" si="160"/>
        <v>a31110197</v>
      </c>
      <c r="BE212" s="189"/>
      <c r="BF212" s="189"/>
      <c r="BG212" s="186"/>
      <c r="BH212" s="149"/>
      <c r="BI212" s="149"/>
      <c r="BJ212" s="149"/>
      <c r="BK212" s="149"/>
      <c r="BL212" s="149"/>
      <c r="BM212" s="149"/>
      <c r="BN212" s="149"/>
      <c r="BO212" s="340" t="s">
        <v>179</v>
      </c>
      <c r="BP212" s="328">
        <v>7</v>
      </c>
      <c r="BQ212" s="242">
        <f>SUM(AF212:AF217)</f>
        <v>158333.75</v>
      </c>
      <c r="BR212" s="242">
        <v>0</v>
      </c>
      <c r="BS212" s="242">
        <f>BR212</f>
        <v>0</v>
      </c>
      <c r="BU212" s="357" t="str">
        <f t="shared" ca="1" si="161"/>
        <v>insert into x_t_contract2(TMP_ID,ID,EXTERNAL_ID,CLIENT_ID) values(s_x_t_contract2.NEXTVAL, 1110000050, '1110000050/20',21110000050);insert into x_t_contract_collateral(TMP_ID,ID,CONTRACT2_ID,DT,IS_SIGNED) values(s_x_t_contract_collateral.NEXTVAL, 11100000501, 1110000050, date'2020-01-01', date'2020-01-01');insert into x_mv_contract_signed_attr (TMP_ID,CONTRACT_ID,COLLATERAL_ID,CODE,VALUE_DT) values (s_x_mv_contract_signed_attr.NEXTVAL, 1110000050, 11100000501,'FINISH_DT' ,date'2021-01-01');insert into x_mv_contract_signed_attr_hist(TMP_ID,VALUE_NUM,UPDATE_DT,CONTRACT2_ID,CODE,CL_DT,STAMP,DT) values(s_x_mv_contract_signed_attr_hist.NEXTVAL, 1, date'2020-01-01', 1110000050,'FIRM',date'2020-01-01',888431110197,date'2020-01-01');insert into x_mv_contract_signed_attr_hist(TMP_ID,VALUE_NUM,UPDATE_DT,CONTRACT2_ID,CODE,CL_DT,STAMP,DT) values(s_x_mv_contract_signed_attr_hist.NEXTVAL, 1, date'2020-01-01', 1110000050,'WHOLESALE_AGENT_PREMIUM_AWARDS_SCALE_TYPE',date'2020-01-01',888431110197,date'2020-01-01');insert into x_mv_contract_signed_attr_hist(TMP_ID,VALUE_NUM,UPDATE_DT,CONTRACT2_ID,CODE,CL_DT,STAMP,DT) values(s_x_mv_contract_signed_attr_hist.NEXTVAL, 3, date'2020-01-01', 1110000050,'PAYMENT_TYPE',date'2020-01-01',888431110197,date'2020-01-01');insert into x_t_invoice (TMP_ID,ID,DT, CLIENT_ID,EXTERNAL_ID,CONTRACT_ID,TOTAL_SUM,CURRENCY,DISCOUNT_TYPE,COMMISSION_TYPE,TYPE,LOYAL_CLIENTS,NDS,NDS_PCT,PERSON_ID) values (s_x_t_invoice.NEXTVAL, 31110197, date'2020-01-01',21110000050,'Б-31110197-1',1110000050,399.5,'RUR',7,7,'y_invoice',0,1,20, 77431110197);insert into x_t_person (TMP_ID,ID) values (s_x_t_person.NEXTVAL, 77431110197);insert into x_t_act_internal(TMP_ID,ID,DT,CLIENT_ID,INVOICE_ID,HIDDEN,AMOUNT,EXTERNAL_ID,PAYMENT_TERM_DT,IS_LOYAL,TYPE) values (s_x_t_act_internal.NEXTVAL, 4311101971,date'2020-01-05',21110000050, 31110197    ,1,  399.5  ,'43111019711',null, 0,'generic');insert into x_t_act_trans(TMP_ID, ACT_ID, CONSUME_ID, AMOUNT, AMOUNT_NDS, AMOUNT_NSP, NETTING, COMMISSION_TYPE) values (s_x_t_act_trans.NEXTVAL, 4311101971,  5531110197, 399.5, 66.5833333333333,  0,null, 7);insert into x_t_consume (TMP_ID, ID, PARENT_ORDER_ID) values (s_x_t_consume.NEXTVAL, 5531110197,  9931110197);insert into x_t_order(TMP_ID, ID, SERVICE_ID, SERVICE_ORDER_ID, CLIENT_ID) values (s_x_t_order.NEXTVAL, 9931110197,  7,  7731110197,  431110197 );insert into x_mv_oebs_receipts_2(TMP_ID, INVOICE_EID, SUM, DT, DOC_DATE, COMISS_DATE, PAYMENT_NUMBER, SOURCE_TYPE) values (s_x_mv_oebs_receipts_2.NEXTVAL, 'Б-31110197-1', 399.5, date'2020-01-31',date'2020-01-31', null, '888431110197' ,'PAYCASH');insert into x_mv_ui_contract_apex (TMP_ID,CONTRACT_ID,CONTRACT_EID,DT,FINISH_DT,CLIENT_ID,AGENCY_ID) values (s_x_mv_ui_contract_apex.NEXTVAL, 1110000050, '1110000050/20',date'2020-01-01', null,99431110197,21110000050 );insert into x_mv_contract_signed_attr (TMP_ID,CONTRACT_ID,COLLATERAL_ID,CODE,KEY_NUM,COLLATERAL_DT,VALUE_NUM) values (s_x_mv_contract_signed_attr.NEXTVAL, 1110000050, 11100000501,'BRAND_CLIENTS' , 431110197, date'2020-01-01',  1);insert into x_yt_ar_direct_domain_stats (ID,IS_GRAY,DOMAIN,IS_BLACKLIST,SERVICE_ID,COST,BILLING_EXPORT_ID,FROM_DT,TILL_DT,SERVICE_ORDER_ID) values(s_x_yt_ar_direct_domain_stats.NEXTVAL, 0, 'a31110197', 0,7,3330000000,7731110197,  date'2020-01-01',to_date('2020-01-31'||' '||'23:59:59','YYYY-MM-DD HH24:MI:SS'),7731110197);</v>
      </c>
    </row>
    <row r="213" spans="1:73" s="195" customFormat="1" x14ac:dyDescent="0.35">
      <c r="A213" s="127">
        <v>50</v>
      </c>
      <c r="B213" s="178"/>
      <c r="C213" s="42" t="str">
        <f t="shared" si="132"/>
        <v>1110000050</v>
      </c>
      <c r="D213" s="42" t="str">
        <f t="shared" si="133"/>
        <v>1110000050/20</v>
      </c>
      <c r="E213" s="43" t="str">
        <f t="shared" si="134"/>
        <v>2020-01-01</v>
      </c>
      <c r="F213" s="43" t="str">
        <f t="shared" si="135"/>
        <v>2021-01-01</v>
      </c>
      <c r="G213" s="44" t="str">
        <f t="shared" si="136"/>
        <v>21110000050</v>
      </c>
      <c r="H213" s="45">
        <f t="shared" si="167"/>
        <v>1</v>
      </c>
      <c r="I213" s="179">
        <v>3</v>
      </c>
      <c r="J213" s="180">
        <f t="shared" si="162"/>
        <v>31110198</v>
      </c>
      <c r="K213" s="42" t="str">
        <f t="shared" si="137"/>
        <v>Б-31110198-1</v>
      </c>
      <c r="L213" s="43" t="str">
        <f t="shared" si="138"/>
        <v>2020-01-01</v>
      </c>
      <c r="M213" s="42" t="s">
        <v>87</v>
      </c>
      <c r="N213" s="181">
        <f t="shared" si="139"/>
        <v>800</v>
      </c>
      <c r="O213" s="42" t="s">
        <v>88</v>
      </c>
      <c r="P213" s="179">
        <v>1</v>
      </c>
      <c r="Q213" s="42">
        <v>20</v>
      </c>
      <c r="R213" s="182">
        <f t="shared" si="171"/>
        <v>7</v>
      </c>
      <c r="S213" s="182">
        <v>7</v>
      </c>
      <c r="T213" s="52" t="str">
        <f t="shared" si="141"/>
        <v>4311101981</v>
      </c>
      <c r="U213" s="183" t="str">
        <f t="shared" si="142"/>
        <v>43111019811</v>
      </c>
      <c r="V213" s="42">
        <v>1</v>
      </c>
      <c r="W213" s="43" t="str">
        <f t="shared" ca="1" si="143"/>
        <v>2020-01-09</v>
      </c>
      <c r="X213" s="42"/>
      <c r="Y213" s="185">
        <v>800</v>
      </c>
      <c r="Z213" s="185">
        <f t="shared" si="169"/>
        <v>133.33333333333326</v>
      </c>
      <c r="AA213" s="42">
        <v>0</v>
      </c>
      <c r="AB213" s="186" t="s">
        <v>89</v>
      </c>
      <c r="AC213" s="185">
        <f t="shared" si="145"/>
        <v>800</v>
      </c>
      <c r="AD213" s="45">
        <v>0</v>
      </c>
      <c r="AE213" s="255" t="str">
        <f>4&amp;J213</f>
        <v>431110198</v>
      </c>
      <c r="AF213" s="187">
        <f t="shared" si="164"/>
        <v>666.66666666666674</v>
      </c>
      <c r="AG213" s="240"/>
      <c r="AH213" s="58">
        <f t="shared" si="147"/>
        <v>666.66666666666674</v>
      </c>
      <c r="AI213" s="60">
        <f t="shared" si="165"/>
        <v>800</v>
      </c>
      <c r="AJ213" s="49" t="str">
        <f t="shared" si="149"/>
        <v>2020-01-31</v>
      </c>
      <c r="AK213" s="189" t="str">
        <f t="shared" si="150"/>
        <v>888431110198</v>
      </c>
      <c r="AL213" s="45" t="str">
        <f t="shared" si="151"/>
        <v>11100000501</v>
      </c>
      <c r="AM213" s="256" t="str">
        <f>TEXT($F$2,"ГГГГ-ММ-ДД")</f>
        <v>2020-01-01</v>
      </c>
      <c r="AN213" s="190"/>
      <c r="AO213" s="102">
        <v>1</v>
      </c>
      <c r="AP213" s="102" t="str">
        <f>AP212</f>
        <v>99431110197</v>
      </c>
      <c r="AQ213" s="45"/>
      <c r="AR213" s="45"/>
      <c r="AS213" s="191" t="str">
        <f t="shared" si="152"/>
        <v>888431110198</v>
      </c>
      <c r="AT213" s="189" t="str">
        <f t="shared" si="153"/>
        <v>5531110198</v>
      </c>
      <c r="AU213" s="183" t="str">
        <f t="shared" si="154"/>
        <v>9931110198</v>
      </c>
      <c r="AV213" s="183">
        <f t="shared" si="155"/>
        <v>7</v>
      </c>
      <c r="AW213" s="183" t="str">
        <f t="shared" si="156"/>
        <v>7731110198</v>
      </c>
      <c r="AX213" s="147" t="str">
        <f t="shared" si="157"/>
        <v>77431110198</v>
      </c>
      <c r="AY213" s="183">
        <v>0</v>
      </c>
      <c r="AZ213" s="183">
        <v>0</v>
      </c>
      <c r="BA213" s="43" t="str">
        <f t="shared" si="158"/>
        <v>2020-01-01</v>
      </c>
      <c r="BB213" s="43" t="str">
        <f t="shared" si="159"/>
        <v>2020-01-31</v>
      </c>
      <c r="BC213" s="192" t="s">
        <v>90</v>
      </c>
      <c r="BD213" s="44" t="str">
        <f t="shared" si="160"/>
        <v>a31110198</v>
      </c>
      <c r="BE213" s="189"/>
      <c r="BF213" s="189"/>
      <c r="BG213" s="186"/>
      <c r="BH213" s="149"/>
      <c r="BI213" s="149"/>
      <c r="BJ213" s="149"/>
      <c r="BK213" s="149"/>
      <c r="BL213" s="149"/>
      <c r="BM213" s="149"/>
      <c r="BN213" s="149"/>
      <c r="BO213" s="342" t="s">
        <v>180</v>
      </c>
      <c r="BP213" s="328">
        <v>1</v>
      </c>
      <c r="BQ213" s="242">
        <f>AF218</f>
        <v>16666.666666666668</v>
      </c>
      <c r="BR213" s="242">
        <f>BQ213*0.13</f>
        <v>2166.666666666667</v>
      </c>
      <c r="BS213" s="242">
        <f>BR213</f>
        <v>2166.666666666667</v>
      </c>
      <c r="BU213" s="357" t="str">
        <f t="shared" ca="1" si="161"/>
        <v>insert into x_t_invoice (TMP_ID,ID,DT, CLIENT_ID,EXTERNAL_ID,CONTRACT_ID,TOTAL_SUM,CURRENCY,DISCOUNT_TYPE,COMMISSION_TYPE,TYPE,LOYAL_CLIENTS,NDS,NDS_PCT,PERSON_ID) values (s_x_t_invoice.NEXTVAL, 31110198, date'2020-01-01',21110000050,'Б-31110198-1',1110000050,800,'RUR',7,7,'y_invoice',0,1,20, 77431110198);insert into x_t_person (TMP_ID,ID) values (s_x_t_person.NEXTVAL, 77431110198);insert into x_t_act_internal(TMP_ID,ID,DT,CLIENT_ID,INVOICE_ID,HIDDEN,AMOUNT,EXTERNAL_ID,PAYMENT_TERM_DT,IS_LOYAL,TYPE) values (s_x_t_act_internal.NEXTVAL, 4311101981,date'2020-01-09',21110000050, 31110198    ,1,  800  ,'43111019811',null, 0,'generic');insert into x_t_act_trans(TMP_ID, ACT_ID, CONSUME_ID, AMOUNT, AMOUNT_NDS, AMOUNT_NSP, NETTING, COMMISSION_TYPE) values (s_x_t_act_trans.NEXTVAL, 4311101981,  5531110198, 800, 133.333333333333,  0,null, 7);insert into x_t_consume (TMP_ID, ID, PARENT_ORDER_ID) values (s_x_t_consume.NEXTVAL, 5531110198,  9931110198);insert into x_t_order(TMP_ID, ID, SERVICE_ID, SERVICE_ORDER_ID, CLIENT_ID) values (s_x_t_order.NEXTVAL, 9931110198,  7,  7731110198,  431110198 );insert into x_mv_oebs_receipts_2(TMP_ID, INVOICE_EID, SUM, DT, DOC_DATE, COMISS_DATE, PAYMENT_NUMBER, SOURCE_TYPE) values (s_x_mv_oebs_receipts_2.NEXTVAL, 'Б-31110198-1', 800, date'2020-01-31',date'2020-01-31', null, '888431110198' ,'PAYCASH');insert into x_mv_contract_signed_attr (TMP_ID,CONTRACT_ID,COLLATERAL_ID,CODE,KEY_NUM,COLLATERAL_DT,VALUE_NUM) values (s_x_mv_contract_signed_attr.NEXTVAL, 1110000050, 11100000501,'BRAND_CLIENTS' , 431110198, date'2020-01-01',  1);insert into x_yt_ar_direct_domain_stats (ID,IS_GRAY,DOMAIN,IS_BLACKLIST,SERVICE_ID,COST,BILLING_EXPORT_ID,FROM_DT,TILL_DT,SERVICE_ORDER_ID) values(s_x_yt_ar_direct_domain_stats.NEXTVAL, 0, 'a31110198', 0,7,3330000000,7731110198,  date'2020-01-01',to_date('2020-01-31'||' '||'23:59:59','YYYY-MM-DD HH24:MI:SS'),7731110198);</v>
      </c>
    </row>
    <row r="214" spans="1:73" s="195" customFormat="1" x14ac:dyDescent="0.35">
      <c r="A214" s="127">
        <v>50</v>
      </c>
      <c r="B214" s="178"/>
      <c r="C214" s="42" t="str">
        <f t="shared" si="132"/>
        <v>1110000050</v>
      </c>
      <c r="D214" s="42" t="str">
        <f t="shared" si="133"/>
        <v>1110000050/20</v>
      </c>
      <c r="E214" s="43" t="str">
        <f t="shared" si="134"/>
        <v>2020-01-01</v>
      </c>
      <c r="F214" s="43" t="str">
        <f t="shared" si="135"/>
        <v>2021-01-01</v>
      </c>
      <c r="G214" s="44" t="str">
        <f t="shared" si="136"/>
        <v>21110000050</v>
      </c>
      <c r="H214" s="45">
        <f t="shared" si="167"/>
        <v>1</v>
      </c>
      <c r="I214" s="179">
        <v>3</v>
      </c>
      <c r="J214" s="180">
        <f t="shared" si="162"/>
        <v>31110199</v>
      </c>
      <c r="K214" s="42" t="str">
        <f t="shared" si="137"/>
        <v>Б-31110199-1</v>
      </c>
      <c r="L214" s="43" t="str">
        <f t="shared" si="138"/>
        <v>2020-01-01</v>
      </c>
      <c r="M214" s="42" t="s">
        <v>87</v>
      </c>
      <c r="N214" s="181">
        <f t="shared" si="139"/>
        <v>34400</v>
      </c>
      <c r="O214" s="42" t="s">
        <v>88</v>
      </c>
      <c r="P214" s="179">
        <v>1</v>
      </c>
      <c r="Q214" s="42">
        <v>20</v>
      </c>
      <c r="R214" s="182">
        <f t="shared" si="171"/>
        <v>7</v>
      </c>
      <c r="S214" s="182">
        <v>7</v>
      </c>
      <c r="T214" s="52" t="str">
        <f t="shared" si="141"/>
        <v>4311101991</v>
      </c>
      <c r="U214" s="183" t="str">
        <f t="shared" si="142"/>
        <v>43111019911</v>
      </c>
      <c r="V214" s="42">
        <v>1</v>
      </c>
      <c r="W214" s="43" t="str">
        <f t="shared" ca="1" si="143"/>
        <v>2020-01-05</v>
      </c>
      <c r="X214" s="42"/>
      <c r="Y214" s="185">
        <v>34400</v>
      </c>
      <c r="Z214" s="185">
        <f t="shared" si="169"/>
        <v>5733.3333333333321</v>
      </c>
      <c r="AA214" s="42">
        <v>0</v>
      </c>
      <c r="AB214" s="186" t="s">
        <v>89</v>
      </c>
      <c r="AC214" s="185">
        <f t="shared" si="145"/>
        <v>34400</v>
      </c>
      <c r="AD214" s="45">
        <v>0</v>
      </c>
      <c r="AE214" s="52" t="str">
        <f>4&amp;J214</f>
        <v>431110199</v>
      </c>
      <c r="AF214" s="187">
        <f t="shared" si="164"/>
        <v>28666.666666666668</v>
      </c>
      <c r="AG214" s="240"/>
      <c r="AH214" s="58">
        <f t="shared" si="147"/>
        <v>28666.666666666668</v>
      </c>
      <c r="AI214" s="60">
        <f t="shared" si="165"/>
        <v>34400</v>
      </c>
      <c r="AJ214" s="49" t="str">
        <f t="shared" si="149"/>
        <v>2020-01-31</v>
      </c>
      <c r="AK214" s="189" t="str">
        <f t="shared" si="150"/>
        <v>888431110199</v>
      </c>
      <c r="AL214" s="45" t="str">
        <f t="shared" si="151"/>
        <v>11100000501</v>
      </c>
      <c r="AM214" s="190"/>
      <c r="AN214" s="190"/>
      <c r="AO214" s="45" t="s">
        <v>89</v>
      </c>
      <c r="AP214" s="145" t="s">
        <v>89</v>
      </c>
      <c r="AQ214" s="45"/>
      <c r="AR214" s="45"/>
      <c r="AS214" s="191" t="str">
        <f t="shared" si="152"/>
        <v>888431110199</v>
      </c>
      <c r="AT214" s="189" t="str">
        <f t="shared" si="153"/>
        <v>5531110199</v>
      </c>
      <c r="AU214" s="183" t="str">
        <f t="shared" si="154"/>
        <v>9931110199</v>
      </c>
      <c r="AV214" s="183">
        <f t="shared" si="155"/>
        <v>7</v>
      </c>
      <c r="AW214" s="183" t="str">
        <f t="shared" si="156"/>
        <v>7731110199</v>
      </c>
      <c r="AX214" s="147" t="str">
        <f t="shared" si="157"/>
        <v>77431110199</v>
      </c>
      <c r="AY214" s="183">
        <v>0</v>
      </c>
      <c r="AZ214" s="183">
        <v>0</v>
      </c>
      <c r="BA214" s="43" t="str">
        <f t="shared" si="158"/>
        <v>2020-01-01</v>
      </c>
      <c r="BB214" s="43" t="str">
        <f t="shared" si="159"/>
        <v>2020-01-31</v>
      </c>
      <c r="BC214" s="192" t="s">
        <v>90</v>
      </c>
      <c r="BD214" s="44" t="str">
        <f t="shared" si="160"/>
        <v>a31110199</v>
      </c>
      <c r="BE214" s="189"/>
      <c r="BF214" s="189"/>
      <c r="BG214" s="186"/>
      <c r="BH214" s="149"/>
      <c r="BI214" s="149"/>
      <c r="BJ214" s="149"/>
      <c r="BK214" s="149"/>
      <c r="BL214" s="149"/>
      <c r="BM214" s="149"/>
      <c r="BN214" s="149"/>
      <c r="BO214" s="342" t="s">
        <v>182</v>
      </c>
      <c r="BP214" s="328">
        <v>37</v>
      </c>
      <c r="BQ214" s="242">
        <f>AF219</f>
        <v>25000</v>
      </c>
      <c r="BR214" s="242">
        <f>BQ214*0.11</f>
        <v>2750</v>
      </c>
      <c r="BS214" s="242">
        <f>BR214</f>
        <v>2750</v>
      </c>
      <c r="BU214" s="357" t="str">
        <f t="shared" ca="1" si="161"/>
        <v>insert into x_t_invoice (TMP_ID,ID,DT, CLIENT_ID,EXTERNAL_ID,CONTRACT_ID,TOTAL_SUM,CURRENCY,DISCOUNT_TYPE,COMMISSION_TYPE,TYPE,LOYAL_CLIENTS,NDS,NDS_PCT,PERSON_ID) values (s_x_t_invoice.NEXTVAL, 31110199, date'2020-01-01',21110000050,'Б-31110199-1',1110000050,34400,'RUR',7,7,'y_invoice',0,1,20, 77431110199);insert into x_t_person (TMP_ID,ID) values (s_x_t_person.NEXTVAL, 77431110199);insert into x_t_act_internal(TMP_ID,ID,DT,CLIENT_ID,INVOICE_ID,HIDDEN,AMOUNT,EXTERNAL_ID,PAYMENT_TERM_DT,IS_LOYAL,TYPE) values (s_x_t_act_internal.NEXTVAL, 4311101991,date'2020-01-05',21110000050, 31110199    ,1,  34400  ,'43111019911',null, 0,'generic');insert into x_t_act_trans(TMP_ID, ACT_ID, CONSUME_ID, AMOUNT, AMOUNT_NDS, AMOUNT_NSP, NETTING, COMMISSION_TYPE) values (s_x_t_act_trans.NEXTVAL, 4311101991,  5531110199, 34400, 5733.33333333333,  0,null, 7);insert into x_t_consume (TMP_ID, ID, PARENT_ORDER_ID) values (s_x_t_consume.NEXTVAL, 5531110199,  9931110199);insert into x_t_order(TMP_ID, ID, SERVICE_ID, SERVICE_ORDER_ID, CLIENT_ID) values (s_x_t_order.NEXTVAL, 9931110199,  7,  7731110199,  431110199 );insert into x_mv_oebs_receipts_2(TMP_ID, INVOICE_EID, SUM, DT, DOC_DATE, COMISS_DATE, PAYMENT_NUMBER, SOURCE_TYPE) values (s_x_mv_oebs_receipts_2.NEXTVAL, 'Б-31110199-1', 34400, date'2020-01-31',date'2020-01-31', null, '888431110199' ,'PAYCASH');insert into x_yt_ar_direct_domain_stats (ID,IS_GRAY,DOMAIN,IS_BLACKLIST,SERVICE_ID,COST,BILLING_EXPORT_ID,FROM_DT,TILL_DT,SERVICE_ORDER_ID) values(s_x_yt_ar_direct_domain_stats.NEXTVAL, 0, 'a31110199', 0,7,3330000000,7731110199,  date'2020-01-01',to_date('2020-01-31'||' '||'23:59:59','YYYY-MM-DD HH24:MI:SS'),7731110199);</v>
      </c>
    </row>
    <row r="215" spans="1:73" s="195" customFormat="1" x14ac:dyDescent="0.35">
      <c r="A215" s="127">
        <v>50</v>
      </c>
      <c r="B215" s="178"/>
      <c r="C215" s="42" t="str">
        <f t="shared" si="132"/>
        <v>1110000050</v>
      </c>
      <c r="D215" s="42" t="str">
        <f t="shared" si="133"/>
        <v>1110000050/20</v>
      </c>
      <c r="E215" s="43" t="str">
        <f t="shared" si="134"/>
        <v>2020-01-01</v>
      </c>
      <c r="F215" s="43" t="str">
        <f t="shared" si="135"/>
        <v>2021-01-01</v>
      </c>
      <c r="G215" s="44" t="str">
        <f t="shared" si="136"/>
        <v>21110000050</v>
      </c>
      <c r="H215" s="45">
        <f t="shared" si="167"/>
        <v>1</v>
      </c>
      <c r="I215" s="179">
        <v>3</v>
      </c>
      <c r="J215" s="180">
        <f t="shared" si="162"/>
        <v>31110200</v>
      </c>
      <c r="K215" s="42" t="str">
        <f t="shared" si="137"/>
        <v>Б-31110200-1</v>
      </c>
      <c r="L215" s="43" t="str">
        <f t="shared" si="138"/>
        <v>2020-01-01</v>
      </c>
      <c r="M215" s="42" t="s">
        <v>87</v>
      </c>
      <c r="N215" s="181">
        <f t="shared" si="139"/>
        <v>34400</v>
      </c>
      <c r="O215" s="42" t="s">
        <v>88</v>
      </c>
      <c r="P215" s="179">
        <v>1</v>
      </c>
      <c r="Q215" s="42">
        <v>20</v>
      </c>
      <c r="R215" s="182">
        <f t="shared" si="171"/>
        <v>7</v>
      </c>
      <c r="S215" s="182">
        <v>7</v>
      </c>
      <c r="T215" s="52" t="str">
        <f t="shared" si="141"/>
        <v>4311102001</v>
      </c>
      <c r="U215" s="183" t="str">
        <f t="shared" si="142"/>
        <v>43111020011</v>
      </c>
      <c r="V215" s="42">
        <v>1</v>
      </c>
      <c r="W215" s="43" t="str">
        <f t="shared" ca="1" si="143"/>
        <v>2020-01-04</v>
      </c>
      <c r="X215" s="42"/>
      <c r="Y215" s="185">
        <v>34400</v>
      </c>
      <c r="Z215" s="185">
        <f t="shared" si="169"/>
        <v>5733.3333333333321</v>
      </c>
      <c r="AA215" s="42">
        <v>0</v>
      </c>
      <c r="AB215" s="186" t="s">
        <v>89</v>
      </c>
      <c r="AC215" s="185">
        <f t="shared" si="145"/>
        <v>34400</v>
      </c>
      <c r="AD215" s="45">
        <v>0</v>
      </c>
      <c r="AE215" s="52" t="str">
        <f>4&amp;J215</f>
        <v>431110200</v>
      </c>
      <c r="AF215" s="187">
        <f t="shared" si="164"/>
        <v>28666.666666666668</v>
      </c>
      <c r="AG215" s="240"/>
      <c r="AH215" s="58">
        <f t="shared" si="147"/>
        <v>28666.666666666668</v>
      </c>
      <c r="AI215" s="60">
        <f t="shared" si="165"/>
        <v>34400</v>
      </c>
      <c r="AJ215" s="49" t="str">
        <f t="shared" si="149"/>
        <v>2020-01-31</v>
      </c>
      <c r="AK215" s="189" t="str">
        <f t="shared" si="150"/>
        <v>888431110200</v>
      </c>
      <c r="AL215" s="45" t="str">
        <f t="shared" si="151"/>
        <v>11100000501</v>
      </c>
      <c r="AM215" s="190"/>
      <c r="AN215" s="190"/>
      <c r="AO215" s="45" t="s">
        <v>89</v>
      </c>
      <c r="AP215" s="145" t="s">
        <v>89</v>
      </c>
      <c r="AQ215" s="45"/>
      <c r="AR215" s="45"/>
      <c r="AS215" s="191" t="str">
        <f t="shared" si="152"/>
        <v>888431110200</v>
      </c>
      <c r="AT215" s="189" t="str">
        <f t="shared" si="153"/>
        <v>5531110200</v>
      </c>
      <c r="AU215" s="183" t="str">
        <f t="shared" si="154"/>
        <v>9931110200</v>
      </c>
      <c r="AV215" s="183">
        <f t="shared" si="155"/>
        <v>7</v>
      </c>
      <c r="AW215" s="183" t="str">
        <f t="shared" si="156"/>
        <v>7731110200</v>
      </c>
      <c r="AX215" s="147" t="str">
        <f t="shared" si="157"/>
        <v>77431110200</v>
      </c>
      <c r="AY215" s="183">
        <v>0</v>
      </c>
      <c r="AZ215" s="183">
        <v>0</v>
      </c>
      <c r="BA215" s="43" t="str">
        <f t="shared" si="158"/>
        <v>2020-01-01</v>
      </c>
      <c r="BB215" s="43" t="str">
        <f t="shared" si="159"/>
        <v>2020-01-31</v>
      </c>
      <c r="BC215" s="192" t="s">
        <v>90</v>
      </c>
      <c r="BD215" s="44" t="str">
        <f t="shared" si="160"/>
        <v>a31110200</v>
      </c>
      <c r="BE215" s="189"/>
      <c r="BF215" s="189"/>
      <c r="BG215" s="186"/>
      <c r="BH215" s="149"/>
      <c r="BI215" s="149"/>
      <c r="BJ215" s="149"/>
      <c r="BK215" s="149"/>
      <c r="BL215" s="149"/>
      <c r="BM215" s="149"/>
      <c r="BN215" s="149"/>
      <c r="BO215" s="343"/>
      <c r="BP215" s="330"/>
      <c r="BU215" s="357" t="str">
        <f t="shared" ca="1" si="161"/>
        <v>insert into x_t_invoice (TMP_ID,ID,DT, CLIENT_ID,EXTERNAL_ID,CONTRACT_ID,TOTAL_SUM,CURRENCY,DISCOUNT_TYPE,COMMISSION_TYPE,TYPE,LOYAL_CLIENTS,NDS,NDS_PCT,PERSON_ID) values (s_x_t_invoice.NEXTVAL, 31110200, date'2020-01-01',21110000050,'Б-31110200-1',1110000050,34400,'RUR',7,7,'y_invoice',0,1,20, 77431110200);insert into x_t_person (TMP_ID,ID) values (s_x_t_person.NEXTVAL, 77431110200);insert into x_t_act_internal(TMP_ID,ID,DT,CLIENT_ID,INVOICE_ID,HIDDEN,AMOUNT,EXTERNAL_ID,PAYMENT_TERM_DT,IS_LOYAL,TYPE) values (s_x_t_act_internal.NEXTVAL, 4311102001,date'2020-01-04',21110000050, 31110200    ,1,  34400  ,'43111020011',null, 0,'generic');insert into x_t_act_trans(TMP_ID, ACT_ID, CONSUME_ID, AMOUNT, AMOUNT_NDS, AMOUNT_NSP, NETTING, COMMISSION_TYPE) values (s_x_t_act_trans.NEXTVAL, 4311102001,  5531110200, 34400, 5733.33333333333,  0,null, 7);insert into x_t_consume (TMP_ID, ID, PARENT_ORDER_ID) values (s_x_t_consume.NEXTVAL, 5531110200,  9931110200);insert into x_t_order(TMP_ID, ID, SERVICE_ID, SERVICE_ORDER_ID, CLIENT_ID) values (s_x_t_order.NEXTVAL, 9931110200,  7,  7731110200,  431110200 );insert into x_mv_oebs_receipts_2(TMP_ID, INVOICE_EID, SUM, DT, DOC_DATE, COMISS_DATE, PAYMENT_NUMBER, SOURCE_TYPE) values (s_x_mv_oebs_receipts_2.NEXTVAL, 'Б-31110200-1', 34400, date'2020-01-31',date'2020-01-31', null, '888431110200' ,'PAYCASH');insert into x_yt_ar_direct_domain_stats (ID,IS_GRAY,DOMAIN,IS_BLACKLIST,SERVICE_ID,COST,BILLING_EXPORT_ID,FROM_DT,TILL_DT,SERVICE_ORDER_ID) values(s_x_yt_ar_direct_domain_stats.NEXTVAL, 0, 'a31110200', 0,7,3330000000,7731110200,  date'2020-01-01',to_date('2020-01-31'||' '||'23:59:59','YYYY-MM-DD HH24:MI:SS'),7731110200);</v>
      </c>
    </row>
    <row r="216" spans="1:73" s="195" customFormat="1" ht="15" thickBot="1" x14ac:dyDescent="0.4">
      <c r="A216" s="127">
        <v>50</v>
      </c>
      <c r="B216" s="178"/>
      <c r="C216" s="42" t="str">
        <f t="shared" ref="C216:C279" si="172">$H$2&amp;$C$2&amp;$D$2&amp;"00000"&amp;A216</f>
        <v>1110000050</v>
      </c>
      <c r="D216" s="42" t="str">
        <f t="shared" ref="D216:D279" si="173">C216&amp;"/"&amp;MID(YEAR($F$2),3,2)</f>
        <v>1110000050/20</v>
      </c>
      <c r="E216" s="43" t="str">
        <f t="shared" ref="E216:E279" si="174">TEXT(DATE(YEAR($F$2),MONTH($F$2),1),"ГГГГ-ММ-ДД")</f>
        <v>2020-01-01</v>
      </c>
      <c r="F216" s="43" t="str">
        <f t="shared" ref="F216:F279" si="175">TEXT(DATE(YEAR($F$2)+1,MONTH($F$2),1),"ГГГГ-ММ-ДД")</f>
        <v>2021-01-01</v>
      </c>
      <c r="G216" s="44" t="str">
        <f t="shared" ref="G216:G279" si="176">$I$2&amp;C216</f>
        <v>21110000050</v>
      </c>
      <c r="H216" s="45">
        <f t="shared" si="167"/>
        <v>1</v>
      </c>
      <c r="I216" s="179">
        <v>3</v>
      </c>
      <c r="J216" s="180">
        <f t="shared" si="162"/>
        <v>31110201</v>
      </c>
      <c r="K216" s="42" t="str">
        <f t="shared" ref="K216:K279" si="177">"Б-"&amp;J216&amp;"-1"</f>
        <v>Б-31110201-1</v>
      </c>
      <c r="L216" s="43" t="str">
        <f t="shared" ref="L216:L233" si="178">TEXT(DATE(YEAR($F$2),MONTH($F$2),1),"ГГГГ-ММ-ДД")</f>
        <v>2020-01-01</v>
      </c>
      <c r="M216" s="42" t="s">
        <v>87</v>
      </c>
      <c r="N216" s="181">
        <f t="shared" ref="N216:N279" si="179">Y216</f>
        <v>60000.5</v>
      </c>
      <c r="O216" s="42" t="s">
        <v>88</v>
      </c>
      <c r="P216" s="179">
        <v>1</v>
      </c>
      <c r="Q216" s="42">
        <v>20</v>
      </c>
      <c r="R216" s="182">
        <f t="shared" si="171"/>
        <v>7</v>
      </c>
      <c r="S216" s="182">
        <v>7</v>
      </c>
      <c r="T216" s="52" t="str">
        <f t="shared" ref="T216:T279" si="180">$K$2&amp;J216&amp;"1"</f>
        <v>4311102011</v>
      </c>
      <c r="U216" s="183" t="str">
        <f t="shared" ref="U216:U279" si="181">T216&amp;1</f>
        <v>43111020111</v>
      </c>
      <c r="V216" s="42">
        <v>1</v>
      </c>
      <c r="W216" s="43" t="str">
        <f t="shared" ref="W216:W233" ca="1" si="182">TEXT(DATE(YEAR($F$2),MONTH($F$2),RANDBETWEEN(1,9)),"ГГГГ-ММ-ДД")</f>
        <v>2020-01-06</v>
      </c>
      <c r="X216" s="42"/>
      <c r="Y216" s="185">
        <v>60000.5</v>
      </c>
      <c r="Z216" s="185">
        <f t="shared" si="169"/>
        <v>10000.083333333328</v>
      </c>
      <c r="AA216" s="42">
        <v>0</v>
      </c>
      <c r="AB216" s="186" t="s">
        <v>89</v>
      </c>
      <c r="AC216" s="185">
        <f t="shared" ref="AC216:AC279" si="183">N216</f>
        <v>60000.5</v>
      </c>
      <c r="AD216" s="45">
        <v>0</v>
      </c>
      <c r="AE216" s="52" t="str">
        <f t="shared" ref="AE216:AE263" si="184">4&amp;J216</f>
        <v>431110201</v>
      </c>
      <c r="AF216" s="187">
        <f t="shared" si="164"/>
        <v>50000.416666666672</v>
      </c>
      <c r="AG216" s="240"/>
      <c r="AH216" s="58">
        <f t="shared" ref="AH216:AH279" si="185">AI216/(1+Q216/100)</f>
        <v>50000.416666666672</v>
      </c>
      <c r="AI216" s="60">
        <f t="shared" si="165"/>
        <v>60000.5</v>
      </c>
      <c r="AJ216" s="49" t="str">
        <f t="shared" ref="AJ216:AJ233" si="186">TEXT(DATE(YEAR($F$2),MONTH($F$2)+1,0),"ГГГГ-ММ-ДД")</f>
        <v>2020-01-31</v>
      </c>
      <c r="AK216" s="189" t="str">
        <f t="shared" ref="AK216:AK279" si="187">"888"&amp;AE216</f>
        <v>888431110201</v>
      </c>
      <c r="AL216" s="45" t="str">
        <f t="shared" ref="AL216:AL279" si="188">C216&amp;1</f>
        <v>11100000501</v>
      </c>
      <c r="AM216" s="190"/>
      <c r="AN216" s="190"/>
      <c r="AO216" s="45" t="s">
        <v>89</v>
      </c>
      <c r="AP216" s="145" t="s">
        <v>89</v>
      </c>
      <c r="AQ216" s="45"/>
      <c r="AR216" s="45"/>
      <c r="AS216" s="191" t="str">
        <f t="shared" ref="AS216:AS279" si="189">AK216</f>
        <v>888431110201</v>
      </c>
      <c r="AT216" s="189" t="str">
        <f t="shared" ref="AT216:AT279" si="190">"55"&amp;J216</f>
        <v>5531110201</v>
      </c>
      <c r="AU216" s="183" t="str">
        <f t="shared" ref="AU216:AU279" si="191">"99"&amp;J216</f>
        <v>9931110201</v>
      </c>
      <c r="AV216" s="183">
        <f t="shared" ref="AV216:AV279" si="192">S216</f>
        <v>7</v>
      </c>
      <c r="AW216" s="183" t="str">
        <f t="shared" ref="AW216:AW279" si="193">"77"&amp;J216</f>
        <v>7731110201</v>
      </c>
      <c r="AX216" s="147" t="str">
        <f t="shared" ref="AX216:AX279" si="194">"77"&amp;AE216</f>
        <v>77431110201</v>
      </c>
      <c r="AY216" s="183">
        <v>0</v>
      </c>
      <c r="AZ216" s="183">
        <v>0</v>
      </c>
      <c r="BA216" s="43" t="str">
        <f t="shared" ref="BA216:BA247" si="195">TEXT(DATE(YEAR($F$2),MONTH($F$2),1),"ГГГГ-ММ-ДД")</f>
        <v>2020-01-01</v>
      </c>
      <c r="BB216" s="43" t="str">
        <f t="shared" ref="BB216:BB247" si="196">TEXT(DATE(YEAR($F$2),MONTH($F$2)+1,0),"ГГГГ-ММ-ДД")</f>
        <v>2020-01-31</v>
      </c>
      <c r="BC216" s="192" t="s">
        <v>90</v>
      </c>
      <c r="BD216" s="44" t="str">
        <f t="shared" ref="BD216:BD279" si="197">"a"&amp;J216</f>
        <v>a31110201</v>
      </c>
      <c r="BE216" s="189"/>
      <c r="BF216" s="189"/>
      <c r="BG216" s="186"/>
      <c r="BH216" s="174"/>
      <c r="BI216" s="174"/>
      <c r="BJ216" s="174"/>
      <c r="BK216" s="174"/>
      <c r="BL216" s="149"/>
      <c r="BM216" s="149"/>
      <c r="BN216" s="149"/>
      <c r="BO216" s="345">
        <f>SUM(AF212:AF219)</f>
        <v>200000.41666666666</v>
      </c>
      <c r="BP216" s="328"/>
      <c r="BQ216" s="242"/>
      <c r="BR216" s="242"/>
      <c r="BS216" s="242"/>
      <c r="BU216" s="357" t="str">
        <f t="shared" ref="BU216:BU261" ca="1" si="198">IF(((LEN(C216)&gt;0) *(C216&lt;&gt;C215)=1), "insert into x_t_contract2(TMP_ID,ID,EXTERNAL_ID,CLIENT_ID) values(s_x_t_contract2.NEXTVAL, "&amp;C216&amp;", '"&amp;D216&amp;"',"&amp;G216&amp;");","")&amp;IF(((LEN(C216)&gt;0) *(C216&lt;&gt;C215)=1), "insert into x_t_contract_collateral(TMP_ID,ID,CONTRACT2_ID,DT,IS_SIGNED) values(s_x_t_contract_collateral.NEXTVAL, "&amp;AL216&amp;", "&amp;C216&amp;", date'"&amp;E216&amp;"', date'"&amp;E216&amp;"');","")&amp;         IF(((LEN(C216)&gt;0) *(C216&lt;&gt;C215)=1),"insert into x_mv_contract_signed_attr (TMP_ID,CONTRACT_ID,COLLATERAL_ID,CODE,VALUE_DT) values (s_x_mv_contract_signed_attr.NEXTVAL, "&amp;C216&amp;", "&amp;AL216&amp;",'FINISH_DT' ,date'"&amp;F216&amp;"');","")&amp;
IF(((LEN(C216)&gt;0) *(C216&lt;&gt;C215)=1), "insert into x_mv_contract_signed_attr_hist(TMP_ID,VALUE_NUM,UPDATE_DT,CONTRACT2_ID,CODE,CL_DT,STAMP,DT) values(s_x_mv_contract_signed_attr_hist.NEXTVAL, "&amp;$E$2&amp;", date'"&amp;E216&amp;"', "&amp;C216&amp;",'FIRM',date'"&amp;E216&amp;"',"&amp;AS216&amp;",date'"&amp;E216&amp;"');","")&amp;IF(((LEN(C216)&gt;0) *(C216&lt;&gt;C215)*($G$2="opt")=1), "insert into x_mv_contract_signed_attr_hist(TMP_ID,VALUE_NUM,UPDATE_DT,CONTRACT2_ID,CODE,CL_DT,STAMP,DT) values(s_x_mv_contract_signed_attr_hist.NEXTVAL, "&amp;H216&amp;", date'"&amp;E216&amp;"', "&amp;C216&amp;",'WHOLESALE_AGENT_PREMIUM_AWARDS_SCALE_TYPE',date'"&amp;E216&amp;"',"&amp;AS216&amp;",date'"&amp;E216&amp;"');","")&amp;IF(((LEN(C216)&gt;0) *(C216&lt;&gt;C215)*($G$2="comm")=1), "insert into x_mv_contract_signed_attr(TMP_ID,VALUE_NUM,CONTRACT_ID,CODE,DT,COLLATERAL_ID) values(s_x_mv_contract_signed_attr.NEXTVAL, "&amp;H216&amp;","&amp;C216&amp;",'COMMISSION_TYPE',date'"&amp;E216&amp;"', "&amp;AL216&amp;");","")&amp;IF(((LEN(C216)&gt;0) *(C216&lt;&gt;C215)*($G$2="opt")=1), "insert into x_mv_contract_signed_attr_hist(TMP_ID,VALUE_NUM,UPDATE_DT,CONTRACT2_ID,CODE,CL_DT,STAMP,DT) values(s_x_mv_contract_signed_attr_hist.NEXTVAL, "&amp;I216&amp;", date'"&amp;E216&amp;"', "&amp;C216&amp;",'PAYMENT_TYPE',date'"&amp;E216&amp;"',"&amp;AS216&amp;",date'"&amp;E216&amp;"');","")&amp;IF(((LEN(C216)&gt;0) *(C216&lt;&gt;C215)*($G$2="comm")=1), "insert into x_mv_contract_signed_attr(TMP_ID,VALUE_NUM,CONTRACT_ID,CODE,DT,COLLATERAL_ID) values(s_x_mv_contract_signed_attr.NEXTVAL,  "&amp;I216&amp;","&amp;C216&amp;",'PAYMENT_TYPE',date'"&amp;E216&amp;"', "&amp;AL216&amp;");","")&amp;IF(LEN(BG216)&gt;0, "insert into x_mv_contract_signed_attr_hist(TMP_ID,VALUE_NUM,UPDATE_DT,CONTRACT2_ID,CODE,CL_DT,STAMP,DT) values(s_x_mv_contract_signed_attr_hist.NEXTVAL, "&amp;BG216&amp;", date'"&amp;E216&amp;"', "&amp;C216&amp;",'AR_PAYMENT_CONTROL_TYPE',date'"&amp;E216&amp;"',"&amp;AS216&amp;",date'"&amp;E216&amp;"');","")&amp;
IF(((LEN(J216)&gt;0) *(J216&lt;&gt;J215)*(N216&lt;&gt;"null")=1), "insert into x_t_invoice (TMP_ID,ID,DT, CLIENT_ID,EXTERNAL_ID,CONTRACT_ID,TOTAL_SUM,CURRENCY,DISCOUNT_TYPE,COMMISSION_TYPE,TYPE,LOYAL_CLIENTS,NDS,NDS_PCT,PERSON_ID) values (s_x_t_invoice.NEXTVAL, "&amp;J216&amp;", date'"&amp;L216&amp;"',"&amp;G216&amp;",'"&amp;K216&amp;"',"&amp;IF((LEN(C216)&gt;0),""&amp;C216&amp;"","null")&amp;","&amp;N216&amp;",'"&amp;O216&amp;"',"&amp;R216&amp;","&amp;R216&amp;",'"&amp;M216&amp;"',"&amp;AD216&amp;","&amp;P216&amp;","&amp;Q216&amp;", "&amp;AX216&amp;");","")&amp;IF(((LEN(AX216)&gt;0) *(AX216&lt;&gt;AX215)=1), "insert into x_t_person (TMP_ID,ID) values (s_x_t_person.NEXTVAL, "&amp;AX216&amp;");","")&amp;
IF(AQ216=1,"insert into x_t_extprops(TMP_ID, CLASSNAME,ATTRNAME,OBJECT_ID,VALUE_NUM) values (s_x_t_extprops.NEXTVAL, 'PersonalAccount', 'subclient_id',"&amp;AR216&amp;" , "&amp;AE216&amp;");insert into x_t_invoice_repayment(TMP_ID, INVOICE_ID,REPAYMENT_INVOICE_ID) values (s_x_t_invoice_repayment.NEXTVAL,"&amp;AR216&amp;" , "&amp;J216&amp;");","")&amp;IF(((LEN(T216)&gt;0) *(T216&lt;&gt;T215)=1), "insert into x_t_act_internal(TMP_ID,ID,DT,CLIENT_ID,INVOICE_ID,HIDDEN,AMOUNT,EXTERNAL_ID,PAYMENT_TERM_DT,IS_LOYAL,TYPE) values (s_x_t_act_internal.NEXTVAL, "&amp;T216&amp;",date'"&amp;W216&amp;"',"&amp;G216&amp;", "&amp;J216&amp;"    ,"&amp;V216&amp;",  "&amp;AC216&amp;"  ,'"&amp;U216&amp;"',"&amp;IF((LEN(X216)&gt;0),"date'"&amp;X216&amp;"'","null")&amp;", "&amp;AD216&amp;",'generic');","")&amp;
IF(((LEN(T216)&gt;0) *(Y216&lt;&gt;"null")=1),"insert into x_t_act_trans(TMP_ID, ACT_ID, CONSUME_ID, AMOUNT, AMOUNT_NDS, AMOUNT_NSP, NETTING, COMMISSION_TYPE) values (s_x_t_act_trans.NEXTVAL, "&amp;T216&amp;",  "&amp;AT216&amp;", "&amp;Y216&amp;", "&amp;Z216&amp;",  "&amp;AA216&amp;","&amp;AB216&amp;", "&amp;S216&amp;");","")&amp;
IF(((LEN(AT216)&gt;0)*(AT216&lt;&gt;AT215)=1),"insert into x_t_consume (TMP_ID, ID, PARENT_ORDER_ID) values (s_x_t_consume.NEXTVAL, "&amp;AT216&amp;",  "&amp;AU216&amp;");","")&amp;
IF(((LEN(AU216)&gt;0)*(AU216&lt;&gt;AU215))=1,"insert into x_t_order(TMP_ID, ID, SERVICE_ID, SERVICE_ORDER_ID, CLIENT_ID) values (s_x_t_order.NEXTVAL, "&amp;AU216&amp;",  "&amp;AV216&amp;",  "&amp;AW216&amp;",  "&amp;AE216&amp;" );","")&amp;IF(LEN(AI216)&gt;0,"insert into x_mv_oebs_receipts_2(TMP_ID, INVOICE_EID, SUM, DT, DOC_DATE, COMISS_DATE, PAYMENT_NUMBER, SOURCE_TYPE) values (s_x_mv_oebs_receipts_2.NEXTVAL, '"&amp;K216&amp;"', "&amp;AI216&amp;", date'"&amp;AJ216&amp;"',date'"&amp;AJ216&amp;"', null, '"&amp;AK216&amp;"' ,'PAYCASH');","")&amp;
IF(((AP216&lt;&gt;AP215)* (AP217&lt;&gt;"null")=1),"insert into x_mv_ui_contract_apex (TMP_ID,CONTRACT_ID,CONTRACT_EID,DT,FINISH_DT,CLIENT_ID,AGENCY_ID) values (s_x_mv_ui_contract_apex.NEXTVAL, "&amp;C216&amp;", '"&amp;D216&amp;"',"&amp;IF((LEN(AM216)&gt;0),"date'"&amp;AM216&amp;"'","null")&amp;", "&amp;IF((LEN(AN216)&gt;0),"date'"&amp;AN216&amp;"'","null")&amp;","&amp;AP216&amp;","&amp;G216&amp;" );","")&amp;IF(AP216&lt;&gt;"null","insert into x_mv_contract_signed_attr (TMP_ID,CONTRACT_ID,COLLATERAL_ID,CODE,KEY_NUM,COLLATERAL_DT,VALUE_NUM) values (s_x_mv_contract_signed_attr.NEXTVAL, "&amp;C216&amp;", "&amp;AL216&amp;",'BRAND_CLIENTS' , "&amp;AE216&amp;", "&amp;IF((LEN(AM216)&gt;0),"date'"&amp;AM216&amp;"'","null")&amp;",  "&amp;AO216&amp;");","")&amp;IF(LEN(BA216)&gt;0,"insert into x_yt_ar_direct_domain_stats (ID,IS_GRAY,DOMAIN,IS_BLACKLIST,SERVICE_ID,COST,BILLING_EXPORT_ID,FROM_DT,TILL_DT,SERVICE_ORDER_ID) values(s_x_yt_ar_direct_domain_stats.NEXTVAL, "&amp;AY216&amp;", '"&amp;BD216&amp;"', "&amp;AZ216&amp;","&amp;AV216&amp;","&amp;BC216&amp;","&amp;AW216&amp;",  date'"&amp;BA216&amp;"',to_date('"&amp;BB216&amp;"'||' '||'23:59:59','YYYY-MM-DD HH24:MI:SS'),"&amp;AW216&amp;");","")&amp;IF(LEN(BE216)&gt;0,"insert into x_yt_fin_docs (ID, CONTRACT_EID, AGENCY_ID, FROM_DT, RECEIVE_DT) values (s_x_yt_fin_docs.NEXTVAL, '"&amp;D216&amp;"', "&amp;G216&amp;", date'"&amp;BE216&amp;"', date'"&amp;BF216&amp;"');","")&amp; IF(((LEN(BL216)&gt;0)*(LEN(BM216)&gt;0)=1), "insert into x_mv_contract_signed_attr_hist(TMP_ID,VALUE_DT,CODE,COLLATERAL_ID,CL_DT,CONTRACT2_ID) values(s_x_mv_contract_signed_attr_hist.NEXTVAL, date'"&amp;AN216&amp;"', 'CONSOLIDATION_FINISH_DT', "&amp;AL216&amp;",date'"&amp;AM216&amp;"',"&amp;C216&amp;");insert into x_mv_contract_signed_attr_hist(TMP_ID,VALUE_NUM,CODE,COLLATERAL_ID,CL_DT,CONTRACT2_ID,KEY_NUM) values(s_x_mv_contract_signed_attr_hist.NEXTVAL, "&amp;AO216&amp;", 'LINKED_REWARD_CONTRACTS', "&amp;AL216&amp;",date'"&amp;AM216&amp;"',"&amp;C216&amp;","&amp;BL216&amp;");","")&amp; IF(((LEN(BL216)&gt;0)*(LEN(BM216)=0)=1), "insert into x_mv_contract_signed_attr_hist(TMP_ID,VALUE_NUM,CODE,COLLATERAL_ID,CL_DT,CONTRACT2_ID,KEY_NUM) values(s_x_mv_contract_signed_attr_hist.NEXTVAL, "&amp;AO216&amp;", 'LINKED_REWARD_CONTRACTS', "&amp;AL216&amp;",date'"&amp;AM216&amp;"',"&amp;C216&amp;","&amp;BL216&amp;");","")&amp;IF(LEN(BM216)&gt;0, "insert into x_mv_contract_signed_attr_hist(TMP_ID,VALUE_NUM,CL_DT,CODE,COLLATERAL_ID,CONTRACT2_ID) values(s_x_mv_contract_signed_attr_hist.NEXTVAL,"&amp;BM216&amp;", date'"&amp;AM216&amp;"','REWARD_CONSOLIDATION_PERIOD', "&amp;AL216&amp;","&amp;C216&amp;");","")&amp;IF(LEN(BN216)&gt;0, "insert into x_mv_contract_signed_attr_hist(TMP_ID,VALUE_NUM,CL_DT,CODE,COLLATERAL_ID,CONTRACT2_ID) values(s_x_mv_contract_signed_attr_hist.NEXTVAL,"&amp;BN216&amp;", date'"&amp;AM216&amp;"','REWARD_CONSOLIDATION_TYPE', "&amp;AL216&amp;","&amp;C216&amp;");","")&amp;IF(LEN(BH216)&gt;0, "insert into x_yt_loyal_domains(TMP_ID,DOMAIN,PERIOD) values(s_x_yt_loyal_domains.NEXTVAL,'"&amp;BD216&amp;"', date'"&amp;BI216&amp;"');","")&amp;IF(LEN(BJ216)&gt;0, "insert into x_yt_new_domains(TMP_ID,DOMAIN,PERIOD) values(s_x_yt_new_domains.NEXTVAL,'"&amp;BD216&amp;"', date'"&amp;BK216&amp;"');","")</f>
        <v>insert into x_t_invoice (TMP_ID,ID,DT, CLIENT_ID,EXTERNAL_ID,CONTRACT_ID,TOTAL_SUM,CURRENCY,DISCOUNT_TYPE,COMMISSION_TYPE,TYPE,LOYAL_CLIENTS,NDS,NDS_PCT,PERSON_ID) values (s_x_t_invoice.NEXTVAL, 31110201, date'2020-01-01',21110000050,'Б-31110201-1',1110000050,60000.5,'RUR',7,7,'y_invoice',0,1,20, 77431110201);insert into x_t_person (TMP_ID,ID) values (s_x_t_person.NEXTVAL, 77431110201);insert into x_t_act_internal(TMP_ID,ID,DT,CLIENT_ID,INVOICE_ID,HIDDEN,AMOUNT,EXTERNAL_ID,PAYMENT_TERM_DT,IS_LOYAL,TYPE) values (s_x_t_act_internal.NEXTVAL, 4311102011,date'2020-01-06',21110000050, 31110201    ,1,  60000.5  ,'43111020111',null, 0,'generic');insert into x_t_act_trans(TMP_ID, ACT_ID, CONSUME_ID, AMOUNT, AMOUNT_NDS, AMOUNT_NSP, NETTING, COMMISSION_TYPE) values (s_x_t_act_trans.NEXTVAL, 4311102011,  5531110201, 60000.5, 10000.0833333333,  0,null, 7);insert into x_t_consume (TMP_ID, ID, PARENT_ORDER_ID) values (s_x_t_consume.NEXTVAL, 5531110201,  9931110201);insert into x_t_order(TMP_ID, ID, SERVICE_ID, SERVICE_ORDER_ID, CLIENT_ID) values (s_x_t_order.NEXTVAL, 9931110201,  7,  7731110201,  431110201 );insert into x_mv_oebs_receipts_2(TMP_ID, INVOICE_EID, SUM, DT, DOC_DATE, COMISS_DATE, PAYMENT_NUMBER, SOURCE_TYPE) values (s_x_mv_oebs_receipts_2.NEXTVAL, 'Б-31110201-1', 60000.5, date'2020-01-31',date'2020-01-31', null, '888431110201' ,'PAYCASH');insert into x_yt_ar_direct_domain_stats (ID,IS_GRAY,DOMAIN,IS_BLACKLIST,SERVICE_ID,COST,BILLING_EXPORT_ID,FROM_DT,TILL_DT,SERVICE_ORDER_ID) values(s_x_yt_ar_direct_domain_stats.NEXTVAL, 0, 'a31110201', 0,7,3330000000,7731110201,  date'2020-01-01',to_date('2020-01-31'||' '||'23:59:59','YYYY-MM-DD HH24:MI:SS'),7731110201);</v>
      </c>
    </row>
    <row r="217" spans="1:73" s="195" customFormat="1" x14ac:dyDescent="0.35">
      <c r="A217" s="127">
        <v>50</v>
      </c>
      <c r="B217" s="178"/>
      <c r="C217" s="42" t="str">
        <f t="shared" si="172"/>
        <v>1110000050</v>
      </c>
      <c r="D217" s="42" t="str">
        <f t="shared" si="173"/>
        <v>1110000050/20</v>
      </c>
      <c r="E217" s="43" t="str">
        <f t="shared" si="174"/>
        <v>2020-01-01</v>
      </c>
      <c r="F217" s="43" t="str">
        <f t="shared" si="175"/>
        <v>2021-01-01</v>
      </c>
      <c r="G217" s="44" t="str">
        <f t="shared" si="176"/>
        <v>21110000050</v>
      </c>
      <c r="H217" s="45">
        <f t="shared" si="167"/>
        <v>1</v>
      </c>
      <c r="I217" s="179">
        <v>3</v>
      </c>
      <c r="J217" s="180">
        <f t="shared" ref="J217:J280" si="199">J216+1</f>
        <v>31110202</v>
      </c>
      <c r="K217" s="42" t="str">
        <f t="shared" si="177"/>
        <v>Б-31110202-1</v>
      </c>
      <c r="L217" s="43" t="str">
        <f t="shared" si="178"/>
        <v>2020-01-01</v>
      </c>
      <c r="M217" s="42" t="s">
        <v>87</v>
      </c>
      <c r="N217" s="181">
        <f t="shared" si="179"/>
        <v>60000.5</v>
      </c>
      <c r="O217" s="42" t="s">
        <v>88</v>
      </c>
      <c r="P217" s="179">
        <v>1</v>
      </c>
      <c r="Q217" s="42">
        <v>20</v>
      </c>
      <c r="R217" s="182">
        <f t="shared" si="171"/>
        <v>7</v>
      </c>
      <c r="S217" s="182">
        <v>7</v>
      </c>
      <c r="T217" s="52" t="str">
        <f t="shared" si="180"/>
        <v>4311102021</v>
      </c>
      <c r="U217" s="183" t="str">
        <f t="shared" si="181"/>
        <v>43111020211</v>
      </c>
      <c r="V217" s="42">
        <v>1</v>
      </c>
      <c r="W217" s="43" t="str">
        <f t="shared" ca="1" si="182"/>
        <v>2020-01-07</v>
      </c>
      <c r="X217" s="42"/>
      <c r="Y217" s="185">
        <v>60000.5</v>
      </c>
      <c r="Z217" s="185">
        <f t="shared" si="169"/>
        <v>10000.083333333328</v>
      </c>
      <c r="AA217" s="42">
        <v>0</v>
      </c>
      <c r="AB217" s="186" t="s">
        <v>89</v>
      </c>
      <c r="AC217" s="185">
        <f t="shared" si="183"/>
        <v>60000.5</v>
      </c>
      <c r="AD217" s="45">
        <v>0</v>
      </c>
      <c r="AE217" s="52" t="str">
        <f t="shared" si="184"/>
        <v>431110202</v>
      </c>
      <c r="AF217" s="187">
        <f t="shared" si="164"/>
        <v>50000.416666666672</v>
      </c>
      <c r="AG217" s="240"/>
      <c r="AH217" s="58">
        <f t="shared" si="185"/>
        <v>50000.416666666672</v>
      </c>
      <c r="AI217" s="60">
        <f t="shared" si="165"/>
        <v>60000.5</v>
      </c>
      <c r="AJ217" s="49" t="str">
        <f t="shared" si="186"/>
        <v>2020-01-31</v>
      </c>
      <c r="AK217" s="189" t="str">
        <f t="shared" si="187"/>
        <v>888431110202</v>
      </c>
      <c r="AL217" s="45" t="str">
        <f t="shared" si="188"/>
        <v>11100000501</v>
      </c>
      <c r="AM217" s="190"/>
      <c r="AN217" s="190"/>
      <c r="AO217" s="45" t="s">
        <v>89</v>
      </c>
      <c r="AP217" s="145" t="s">
        <v>89</v>
      </c>
      <c r="AQ217" s="45"/>
      <c r="AR217" s="45"/>
      <c r="AS217" s="191" t="str">
        <f t="shared" si="189"/>
        <v>888431110202</v>
      </c>
      <c r="AT217" s="189" t="str">
        <f t="shared" si="190"/>
        <v>5531110202</v>
      </c>
      <c r="AU217" s="183" t="str">
        <f t="shared" si="191"/>
        <v>9931110202</v>
      </c>
      <c r="AV217" s="183">
        <f t="shared" si="192"/>
        <v>7</v>
      </c>
      <c r="AW217" s="183" t="str">
        <f t="shared" si="193"/>
        <v>7731110202</v>
      </c>
      <c r="AX217" s="147" t="str">
        <f t="shared" si="194"/>
        <v>77431110202</v>
      </c>
      <c r="AY217" s="183">
        <v>0</v>
      </c>
      <c r="AZ217" s="183">
        <v>0</v>
      </c>
      <c r="BA217" s="43" t="str">
        <f t="shared" si="195"/>
        <v>2020-01-01</v>
      </c>
      <c r="BB217" s="43" t="str">
        <f t="shared" si="196"/>
        <v>2020-01-31</v>
      </c>
      <c r="BC217" s="192" t="s">
        <v>90</v>
      </c>
      <c r="BD217" s="44" t="str">
        <f t="shared" si="197"/>
        <v>a31110202</v>
      </c>
      <c r="BE217" s="189"/>
      <c r="BF217" s="189"/>
      <c r="BG217" s="186"/>
      <c r="BH217" s="246"/>
      <c r="BI217" s="246"/>
      <c r="BJ217" s="246"/>
      <c r="BK217" s="246"/>
      <c r="BL217" s="149"/>
      <c r="BM217" s="149"/>
      <c r="BN217" s="149"/>
      <c r="BO217" s="345"/>
      <c r="BP217" s="328"/>
      <c r="BQ217" s="242"/>
      <c r="BR217" s="242"/>
      <c r="BS217" s="242"/>
      <c r="BU217" s="357" t="str">
        <f t="shared" ca="1" si="198"/>
        <v>insert into x_t_invoice (TMP_ID,ID,DT, CLIENT_ID,EXTERNAL_ID,CONTRACT_ID,TOTAL_SUM,CURRENCY,DISCOUNT_TYPE,COMMISSION_TYPE,TYPE,LOYAL_CLIENTS,NDS,NDS_PCT,PERSON_ID) values (s_x_t_invoice.NEXTVAL, 31110202, date'2020-01-01',21110000050,'Б-31110202-1',1110000050,60000.5,'RUR',7,7,'y_invoice',0,1,20, 77431110202);insert into x_t_person (TMP_ID,ID) values (s_x_t_person.NEXTVAL, 77431110202);insert into x_t_act_internal(TMP_ID,ID,DT,CLIENT_ID,INVOICE_ID,HIDDEN,AMOUNT,EXTERNAL_ID,PAYMENT_TERM_DT,IS_LOYAL,TYPE) values (s_x_t_act_internal.NEXTVAL, 4311102021,date'2020-01-07',21110000050, 31110202    ,1,  60000.5  ,'43111020211',null, 0,'generic');insert into x_t_act_trans(TMP_ID, ACT_ID, CONSUME_ID, AMOUNT, AMOUNT_NDS, AMOUNT_NSP, NETTING, COMMISSION_TYPE) values (s_x_t_act_trans.NEXTVAL, 4311102021,  5531110202, 60000.5, 10000.0833333333,  0,null, 7);insert into x_t_consume (TMP_ID, ID, PARENT_ORDER_ID) values (s_x_t_consume.NEXTVAL, 5531110202,  9931110202);insert into x_t_order(TMP_ID, ID, SERVICE_ID, SERVICE_ORDER_ID, CLIENT_ID) values (s_x_t_order.NEXTVAL, 9931110202,  7,  7731110202,  431110202 );insert into x_mv_oebs_receipts_2(TMP_ID, INVOICE_EID, SUM, DT, DOC_DATE, COMISS_DATE, PAYMENT_NUMBER, SOURCE_TYPE) values (s_x_mv_oebs_receipts_2.NEXTVAL, 'Б-31110202-1', 60000.5, date'2020-01-31',date'2020-01-31', null, '888431110202' ,'PAYCASH');insert into x_yt_ar_direct_domain_stats (ID,IS_GRAY,DOMAIN,IS_BLACKLIST,SERVICE_ID,COST,BILLING_EXPORT_ID,FROM_DT,TILL_DT,SERVICE_ORDER_ID) values(s_x_yt_ar_direct_domain_stats.NEXTVAL, 0, 'a31110202', 0,7,3330000000,7731110202,  date'2020-01-01',to_date('2020-01-31'||' '||'23:59:59','YYYY-MM-DD HH24:MI:SS'),7731110202);</v>
      </c>
    </row>
    <row r="218" spans="1:73" s="195" customFormat="1" x14ac:dyDescent="0.35">
      <c r="A218" s="127">
        <v>50</v>
      </c>
      <c r="B218" s="178"/>
      <c r="C218" s="42" t="str">
        <f t="shared" si="172"/>
        <v>1110000050</v>
      </c>
      <c r="D218" s="42" t="str">
        <f t="shared" si="173"/>
        <v>1110000050/20</v>
      </c>
      <c r="E218" s="43" t="str">
        <f t="shared" si="174"/>
        <v>2020-01-01</v>
      </c>
      <c r="F218" s="43" t="str">
        <f t="shared" si="175"/>
        <v>2021-01-01</v>
      </c>
      <c r="G218" s="44" t="str">
        <f t="shared" si="176"/>
        <v>21110000050</v>
      </c>
      <c r="H218" s="45">
        <f t="shared" si="167"/>
        <v>1</v>
      </c>
      <c r="I218" s="179">
        <v>3</v>
      </c>
      <c r="J218" s="180">
        <f t="shared" si="199"/>
        <v>31110203</v>
      </c>
      <c r="K218" s="42" t="str">
        <f t="shared" si="177"/>
        <v>Б-31110203-1</v>
      </c>
      <c r="L218" s="43" t="str">
        <f t="shared" si="178"/>
        <v>2020-01-01</v>
      </c>
      <c r="M218" s="42" t="s">
        <v>87</v>
      </c>
      <c r="N218" s="181">
        <f t="shared" si="179"/>
        <v>20000</v>
      </c>
      <c r="O218" s="42" t="s">
        <v>88</v>
      </c>
      <c r="P218" s="179">
        <v>1</v>
      </c>
      <c r="Q218" s="42">
        <v>20</v>
      </c>
      <c r="R218" s="198">
        <v>1</v>
      </c>
      <c r="S218" s="198">
        <v>1</v>
      </c>
      <c r="T218" s="52" t="str">
        <f t="shared" si="180"/>
        <v>4311102031</v>
      </c>
      <c r="U218" s="183" t="str">
        <f t="shared" si="181"/>
        <v>43111020311</v>
      </c>
      <c r="V218" s="42">
        <v>1</v>
      </c>
      <c r="W218" s="43" t="str">
        <f t="shared" ca="1" si="182"/>
        <v>2020-01-07</v>
      </c>
      <c r="X218" s="42"/>
      <c r="Y218" s="185">
        <v>20000</v>
      </c>
      <c r="Z218" s="185">
        <f t="shared" si="169"/>
        <v>3333.3333333333321</v>
      </c>
      <c r="AA218" s="42">
        <v>0</v>
      </c>
      <c r="AB218" s="186" t="s">
        <v>89</v>
      </c>
      <c r="AC218" s="185">
        <f t="shared" si="183"/>
        <v>20000</v>
      </c>
      <c r="AD218" s="45">
        <v>0</v>
      </c>
      <c r="AE218" s="52" t="str">
        <f t="shared" si="184"/>
        <v>431110203</v>
      </c>
      <c r="AF218" s="187">
        <f t="shared" si="164"/>
        <v>16666.666666666668</v>
      </c>
      <c r="AG218" s="252">
        <f>SUM(AF212:AF219)</f>
        <v>200000.41666666666</v>
      </c>
      <c r="AH218" s="58">
        <f t="shared" si="185"/>
        <v>16666.666666666668</v>
      </c>
      <c r="AI218" s="60">
        <f t="shared" si="165"/>
        <v>20000</v>
      </c>
      <c r="AJ218" s="49" t="str">
        <f t="shared" si="186"/>
        <v>2020-01-31</v>
      </c>
      <c r="AK218" s="189" t="str">
        <f t="shared" si="187"/>
        <v>888431110203</v>
      </c>
      <c r="AL218" s="45" t="str">
        <f t="shared" si="188"/>
        <v>11100000501</v>
      </c>
      <c r="AM218" s="190"/>
      <c r="AN218" s="190"/>
      <c r="AO218" s="45" t="s">
        <v>89</v>
      </c>
      <c r="AP218" s="145" t="s">
        <v>89</v>
      </c>
      <c r="AQ218" s="45"/>
      <c r="AR218" s="45"/>
      <c r="AS218" s="191" t="str">
        <f t="shared" si="189"/>
        <v>888431110203</v>
      </c>
      <c r="AT218" s="189" t="str">
        <f t="shared" si="190"/>
        <v>5531110203</v>
      </c>
      <c r="AU218" s="183" t="str">
        <f t="shared" si="191"/>
        <v>9931110203</v>
      </c>
      <c r="AV218" s="183">
        <f t="shared" si="192"/>
        <v>1</v>
      </c>
      <c r="AW218" s="183" t="str">
        <f t="shared" si="193"/>
        <v>7731110203</v>
      </c>
      <c r="AX218" s="147" t="str">
        <f t="shared" si="194"/>
        <v>77431110203</v>
      </c>
      <c r="AY218" s="183">
        <v>0</v>
      </c>
      <c r="AZ218" s="183">
        <v>0</v>
      </c>
      <c r="BA218" s="43" t="str">
        <f t="shared" si="195"/>
        <v>2020-01-01</v>
      </c>
      <c r="BB218" s="43" t="str">
        <f t="shared" si="196"/>
        <v>2020-01-31</v>
      </c>
      <c r="BC218" s="192" t="s">
        <v>90</v>
      </c>
      <c r="BD218" s="44" t="str">
        <f t="shared" si="197"/>
        <v>a31110203</v>
      </c>
      <c r="BE218" s="189"/>
      <c r="BF218" s="189"/>
      <c r="BG218" s="186"/>
      <c r="BH218" s="149"/>
      <c r="BI218" s="149"/>
      <c r="BJ218" s="149"/>
      <c r="BK218" s="149"/>
      <c r="BL218" s="149"/>
      <c r="BM218" s="149"/>
      <c r="BN218" s="149"/>
      <c r="BO218" s="342"/>
      <c r="BP218" s="328"/>
      <c r="BQ218" s="242"/>
      <c r="BR218" s="242"/>
      <c r="BS218" s="242"/>
      <c r="BU218" s="357" t="str">
        <f t="shared" ca="1" si="198"/>
        <v>insert into x_t_invoice (TMP_ID,ID,DT, CLIENT_ID,EXTERNAL_ID,CONTRACT_ID,TOTAL_SUM,CURRENCY,DISCOUNT_TYPE,COMMISSION_TYPE,TYPE,LOYAL_CLIENTS,NDS,NDS_PCT,PERSON_ID) values (s_x_t_invoice.NEXTVAL, 31110203, date'2020-01-01',21110000050,'Б-31110203-1',1110000050,20000,'RUR',1,1,'y_invoice',0,1,20, 77431110203);insert into x_t_person (TMP_ID,ID) values (s_x_t_person.NEXTVAL, 77431110203);insert into x_t_act_internal(TMP_ID,ID,DT,CLIENT_ID,INVOICE_ID,HIDDEN,AMOUNT,EXTERNAL_ID,PAYMENT_TERM_DT,IS_LOYAL,TYPE) values (s_x_t_act_internal.NEXTVAL, 4311102031,date'2020-01-07',21110000050, 31110203    ,1,  20000  ,'43111020311',null, 0,'generic');insert into x_t_act_trans(TMP_ID, ACT_ID, CONSUME_ID, AMOUNT, AMOUNT_NDS, AMOUNT_NSP, NETTING, COMMISSION_TYPE) values (s_x_t_act_trans.NEXTVAL, 4311102031,  5531110203, 20000, 3333.33333333333,  0,null, 1);insert into x_t_consume (TMP_ID, ID, PARENT_ORDER_ID) values (s_x_t_consume.NEXTVAL, 5531110203,  9931110203);insert into x_t_order(TMP_ID, ID, SERVICE_ID, SERVICE_ORDER_ID, CLIENT_ID) values (s_x_t_order.NEXTVAL, 9931110203,  1,  7731110203,  431110203 );insert into x_mv_oebs_receipts_2(TMP_ID, INVOICE_EID, SUM, DT, DOC_DATE, COMISS_DATE, PAYMENT_NUMBER, SOURCE_TYPE) values (s_x_mv_oebs_receipts_2.NEXTVAL, 'Б-31110203-1', 20000, date'2020-01-31',date'2020-01-31', null, '888431110203' ,'PAYCASH');insert into x_yt_ar_direct_domain_stats (ID,IS_GRAY,DOMAIN,IS_BLACKLIST,SERVICE_ID,COST,BILLING_EXPORT_ID,FROM_DT,TILL_DT,SERVICE_ORDER_ID) values(s_x_yt_ar_direct_domain_stats.NEXTVAL, 0, 'a31110203', 0,1,3330000000,7731110203,  date'2020-01-01',to_date('2020-01-31'||' '||'23:59:59','YYYY-MM-DD HH24:MI:SS'),7731110203);</v>
      </c>
    </row>
    <row r="219" spans="1:73" s="215" customFormat="1" ht="15" thickBot="1" x14ac:dyDescent="0.4">
      <c r="A219" s="152">
        <v>50</v>
      </c>
      <c r="B219" s="199"/>
      <c r="C219" s="76" t="str">
        <f t="shared" si="172"/>
        <v>1110000050</v>
      </c>
      <c r="D219" s="76" t="str">
        <f t="shared" si="173"/>
        <v>1110000050/20</v>
      </c>
      <c r="E219" s="77" t="str">
        <f t="shared" si="174"/>
        <v>2020-01-01</v>
      </c>
      <c r="F219" s="77" t="str">
        <f t="shared" si="175"/>
        <v>2021-01-01</v>
      </c>
      <c r="G219" s="78" t="str">
        <f t="shared" si="176"/>
        <v>21110000050</v>
      </c>
      <c r="H219" s="79">
        <f t="shared" si="167"/>
        <v>1</v>
      </c>
      <c r="I219" s="200">
        <v>3</v>
      </c>
      <c r="J219" s="201">
        <f t="shared" si="199"/>
        <v>31110204</v>
      </c>
      <c r="K219" s="76" t="str">
        <f t="shared" si="177"/>
        <v>Б-31110204-1</v>
      </c>
      <c r="L219" s="77" t="str">
        <f t="shared" si="178"/>
        <v>2020-01-01</v>
      </c>
      <c r="M219" s="76" t="s">
        <v>87</v>
      </c>
      <c r="N219" s="202">
        <f t="shared" si="179"/>
        <v>30000</v>
      </c>
      <c r="O219" s="76" t="s">
        <v>88</v>
      </c>
      <c r="P219" s="200">
        <v>1</v>
      </c>
      <c r="Q219" s="76">
        <v>20</v>
      </c>
      <c r="R219" s="201">
        <v>37</v>
      </c>
      <c r="S219" s="201">
        <v>37</v>
      </c>
      <c r="T219" s="81" t="str">
        <f t="shared" si="180"/>
        <v>4311102041</v>
      </c>
      <c r="U219" s="203" t="str">
        <f t="shared" si="181"/>
        <v>43111020411</v>
      </c>
      <c r="V219" s="76">
        <v>1</v>
      </c>
      <c r="W219" s="77" t="str">
        <f t="shared" ca="1" si="182"/>
        <v>2020-01-08</v>
      </c>
      <c r="X219" s="76"/>
      <c r="Y219" s="205">
        <v>30000</v>
      </c>
      <c r="Z219" s="205">
        <f t="shared" si="169"/>
        <v>5000</v>
      </c>
      <c r="AA219" s="76">
        <v>0</v>
      </c>
      <c r="AB219" s="206" t="s">
        <v>89</v>
      </c>
      <c r="AC219" s="205">
        <f t="shared" si="183"/>
        <v>30000</v>
      </c>
      <c r="AD219" s="79">
        <v>0</v>
      </c>
      <c r="AE219" s="81" t="str">
        <f t="shared" si="184"/>
        <v>431110204</v>
      </c>
      <c r="AF219" s="207">
        <f t="shared" si="164"/>
        <v>25000</v>
      </c>
      <c r="AG219" s="208"/>
      <c r="AH219" s="91">
        <f t="shared" si="185"/>
        <v>25000</v>
      </c>
      <c r="AI219" s="93">
        <f t="shared" si="165"/>
        <v>30000</v>
      </c>
      <c r="AJ219" s="83" t="str">
        <f t="shared" si="186"/>
        <v>2020-01-31</v>
      </c>
      <c r="AK219" s="209" t="str">
        <f t="shared" si="187"/>
        <v>888431110204</v>
      </c>
      <c r="AL219" s="79" t="str">
        <f t="shared" si="188"/>
        <v>11100000501</v>
      </c>
      <c r="AM219" s="210"/>
      <c r="AN219" s="210"/>
      <c r="AO219" s="79" t="s">
        <v>89</v>
      </c>
      <c r="AP219" s="169" t="s">
        <v>89</v>
      </c>
      <c r="AQ219" s="79"/>
      <c r="AR219" s="79"/>
      <c r="AS219" s="211" t="str">
        <f t="shared" si="189"/>
        <v>888431110204</v>
      </c>
      <c r="AT219" s="209" t="str">
        <f t="shared" si="190"/>
        <v>5531110204</v>
      </c>
      <c r="AU219" s="203" t="str">
        <f t="shared" si="191"/>
        <v>9931110204</v>
      </c>
      <c r="AV219" s="203">
        <f t="shared" si="192"/>
        <v>37</v>
      </c>
      <c r="AW219" s="203" t="str">
        <f t="shared" si="193"/>
        <v>7731110204</v>
      </c>
      <c r="AX219" s="172" t="str">
        <f t="shared" si="194"/>
        <v>77431110204</v>
      </c>
      <c r="AY219" s="203">
        <v>0</v>
      </c>
      <c r="AZ219" s="203">
        <v>0</v>
      </c>
      <c r="BA219" s="77" t="str">
        <f t="shared" si="195"/>
        <v>2020-01-01</v>
      </c>
      <c r="BB219" s="77" t="str">
        <f t="shared" si="196"/>
        <v>2020-01-31</v>
      </c>
      <c r="BC219" s="212" t="s">
        <v>90</v>
      </c>
      <c r="BD219" s="78" t="str">
        <f t="shared" si="197"/>
        <v>a31110204</v>
      </c>
      <c r="BE219" s="209"/>
      <c r="BF219" s="209"/>
      <c r="BG219" s="206"/>
      <c r="BH219" s="174"/>
      <c r="BI219" s="174"/>
      <c r="BJ219" s="174"/>
      <c r="BK219" s="174"/>
      <c r="BL219" s="174"/>
      <c r="BM219" s="174"/>
      <c r="BN219" s="174"/>
      <c r="BO219" s="341"/>
      <c r="BP219" s="329"/>
      <c r="BQ219" s="202"/>
      <c r="BR219" s="214"/>
      <c r="BS219" s="214"/>
      <c r="BU219" s="358" t="str">
        <f t="shared" ca="1" si="198"/>
        <v>insert into x_t_invoice (TMP_ID,ID,DT, CLIENT_ID,EXTERNAL_ID,CONTRACT_ID,TOTAL_SUM,CURRENCY,DISCOUNT_TYPE,COMMISSION_TYPE,TYPE,LOYAL_CLIENTS,NDS,NDS_PCT,PERSON_ID) values (s_x_t_invoice.NEXTVAL, 31110204, date'2020-01-01',21110000050,'Б-31110204-1',1110000050,30000,'RUR',37,37,'y_invoice',0,1,20, 77431110204);insert into x_t_person (TMP_ID,ID) values (s_x_t_person.NEXTVAL, 77431110204);insert into x_t_act_internal(TMP_ID,ID,DT,CLIENT_ID,INVOICE_ID,HIDDEN,AMOUNT,EXTERNAL_ID,PAYMENT_TERM_DT,IS_LOYAL,TYPE) values (s_x_t_act_internal.NEXTVAL, 4311102041,date'2020-01-08',21110000050, 31110204    ,1,  30000  ,'43111020411',null, 0,'generic');insert into x_t_act_trans(TMP_ID, ACT_ID, CONSUME_ID, AMOUNT, AMOUNT_NDS, AMOUNT_NSP, NETTING, COMMISSION_TYPE) values (s_x_t_act_trans.NEXTVAL, 4311102041,  5531110204, 30000, 5000,  0,null, 37);insert into x_t_consume (TMP_ID, ID, PARENT_ORDER_ID) values (s_x_t_consume.NEXTVAL, 5531110204,  9931110204);insert into x_t_order(TMP_ID, ID, SERVICE_ID, SERVICE_ORDER_ID, CLIENT_ID) values (s_x_t_order.NEXTVAL, 9931110204,  37,  7731110204,  431110204 );insert into x_mv_oebs_receipts_2(TMP_ID, INVOICE_EID, SUM, DT, DOC_DATE, COMISS_DATE, PAYMENT_NUMBER, SOURCE_TYPE) values (s_x_mv_oebs_receipts_2.NEXTVAL, 'Б-31110204-1', 30000, date'2020-01-31',date'2020-01-31', null, '888431110204' ,'PAYCASH');insert into x_yt_ar_direct_domain_stats (ID,IS_GRAY,DOMAIN,IS_BLACKLIST,SERVICE_ID,COST,BILLING_EXPORT_ID,FROM_DT,TILL_DT,SERVICE_ORDER_ID) values(s_x_yt_ar_direct_domain_stats.NEXTVAL, 0, 'a31110204', 0,37,3330000000,7731110204,  date'2020-01-01',to_date('2020-01-31'||' '||'23:59:59','YYYY-MM-DD HH24:MI:SS'),7731110204);</v>
      </c>
    </row>
    <row r="220" spans="1:73" s="195" customFormat="1" x14ac:dyDescent="0.35">
      <c r="A220" s="127">
        <v>51</v>
      </c>
      <c r="B220" s="178"/>
      <c r="C220" s="42" t="str">
        <f t="shared" si="172"/>
        <v>1110000051</v>
      </c>
      <c r="D220" s="42" t="str">
        <f t="shared" si="173"/>
        <v>1110000051/20</v>
      </c>
      <c r="E220" s="43" t="str">
        <f t="shared" si="174"/>
        <v>2020-01-01</v>
      </c>
      <c r="F220" s="43" t="str">
        <f t="shared" si="175"/>
        <v>2021-01-01</v>
      </c>
      <c r="G220" s="44" t="str">
        <f t="shared" si="176"/>
        <v>21110000051</v>
      </c>
      <c r="H220" s="45">
        <f t="shared" si="167"/>
        <v>1</v>
      </c>
      <c r="I220" s="179">
        <v>3</v>
      </c>
      <c r="J220" s="180">
        <f t="shared" si="199"/>
        <v>31110205</v>
      </c>
      <c r="K220" s="42" t="str">
        <f t="shared" si="177"/>
        <v>Б-31110205-1</v>
      </c>
      <c r="L220" s="43" t="str">
        <f t="shared" si="178"/>
        <v>2020-01-01</v>
      </c>
      <c r="M220" s="42" t="s">
        <v>87</v>
      </c>
      <c r="N220" s="181">
        <f t="shared" si="179"/>
        <v>10000</v>
      </c>
      <c r="O220" s="42" t="s">
        <v>88</v>
      </c>
      <c r="P220" s="179">
        <v>1</v>
      </c>
      <c r="Q220" s="42">
        <v>20</v>
      </c>
      <c r="R220" s="182">
        <f>S220</f>
        <v>7</v>
      </c>
      <c r="S220" s="182">
        <v>7</v>
      </c>
      <c r="T220" s="52" t="str">
        <f t="shared" si="180"/>
        <v>4311102051</v>
      </c>
      <c r="U220" s="183" t="str">
        <f t="shared" si="181"/>
        <v>43111020511</v>
      </c>
      <c r="V220" s="42">
        <v>1</v>
      </c>
      <c r="W220" s="43" t="str">
        <f t="shared" ca="1" si="182"/>
        <v>2020-01-05</v>
      </c>
      <c r="X220" s="42"/>
      <c r="Y220" s="185">
        <v>10000</v>
      </c>
      <c r="Z220" s="185">
        <f>Y220-(Y220/1.2)</f>
        <v>1666.6666666666661</v>
      </c>
      <c r="AA220" s="42">
        <v>0</v>
      </c>
      <c r="AB220" s="186" t="s">
        <v>89</v>
      </c>
      <c r="AC220" s="185">
        <f t="shared" si="183"/>
        <v>10000</v>
      </c>
      <c r="AD220" s="45">
        <v>0</v>
      </c>
      <c r="AE220" s="52" t="str">
        <f t="shared" si="184"/>
        <v>431110205</v>
      </c>
      <c r="AF220" s="187">
        <f t="shared" si="164"/>
        <v>8333.3333333333339</v>
      </c>
      <c r="AG220" s="258">
        <f>Y224/SUM(Y220:Y224)</f>
        <v>0.70149253731343286</v>
      </c>
      <c r="AH220" s="58">
        <f t="shared" si="185"/>
        <v>8333.3333333333339</v>
      </c>
      <c r="AI220" s="60">
        <f t="shared" si="165"/>
        <v>10000</v>
      </c>
      <c r="AJ220" s="49" t="str">
        <f t="shared" si="186"/>
        <v>2020-01-31</v>
      </c>
      <c r="AK220" s="189" t="str">
        <f t="shared" si="187"/>
        <v>888431110205</v>
      </c>
      <c r="AL220" s="45" t="str">
        <f t="shared" si="188"/>
        <v>11100000511</v>
      </c>
      <c r="AM220" s="190"/>
      <c r="AN220" s="190"/>
      <c r="AO220" s="45" t="s">
        <v>89</v>
      </c>
      <c r="AP220" s="145" t="s">
        <v>89</v>
      </c>
      <c r="AQ220" s="45"/>
      <c r="AR220" s="45"/>
      <c r="AS220" s="191" t="str">
        <f t="shared" si="189"/>
        <v>888431110205</v>
      </c>
      <c r="AT220" s="189" t="str">
        <f t="shared" si="190"/>
        <v>5531110205</v>
      </c>
      <c r="AU220" s="183" t="str">
        <f t="shared" si="191"/>
        <v>9931110205</v>
      </c>
      <c r="AV220" s="183">
        <f t="shared" si="192"/>
        <v>7</v>
      </c>
      <c r="AW220" s="183" t="str">
        <f t="shared" si="193"/>
        <v>7731110205</v>
      </c>
      <c r="AX220" s="147" t="str">
        <f t="shared" si="194"/>
        <v>77431110205</v>
      </c>
      <c r="AY220" s="183">
        <v>0</v>
      </c>
      <c r="AZ220" s="183">
        <v>0</v>
      </c>
      <c r="BA220" s="43" t="str">
        <f t="shared" si="195"/>
        <v>2020-01-01</v>
      </c>
      <c r="BB220" s="43" t="str">
        <f t="shared" si="196"/>
        <v>2020-01-31</v>
      </c>
      <c r="BC220" s="192" t="s">
        <v>90</v>
      </c>
      <c r="BD220" s="44" t="str">
        <f t="shared" si="197"/>
        <v>a31110205</v>
      </c>
      <c r="BE220" s="189"/>
      <c r="BF220" s="189"/>
      <c r="BG220" s="186"/>
      <c r="BH220" s="254"/>
      <c r="BI220" s="254"/>
      <c r="BJ220" s="254"/>
      <c r="BK220" s="254"/>
      <c r="BL220" s="149"/>
      <c r="BM220" s="149"/>
      <c r="BN220" s="149"/>
      <c r="BO220" s="340" t="s">
        <v>183</v>
      </c>
      <c r="BP220" s="328">
        <v>7</v>
      </c>
      <c r="BQ220" s="242">
        <f>SUM(AF220:AF224)</f>
        <v>167500</v>
      </c>
      <c r="BR220" s="242">
        <f>BQ220*0.06</f>
        <v>10050</v>
      </c>
      <c r="BS220" s="242">
        <f>BR220</f>
        <v>10050</v>
      </c>
      <c r="BU220" s="357" t="str">
        <f t="shared" ca="1" si="198"/>
        <v>insert into x_t_contract2(TMP_ID,ID,EXTERNAL_ID,CLIENT_ID) values(s_x_t_contract2.NEXTVAL, 1110000051, '1110000051/20',21110000051);insert into x_t_contract_collateral(TMP_ID,ID,CONTRACT2_ID,DT,IS_SIGNED) values(s_x_t_contract_collateral.NEXTVAL, 11100000511, 1110000051, date'2020-01-01', date'2020-01-01');insert into x_mv_contract_signed_attr (TMP_ID,CONTRACT_ID,COLLATERAL_ID,CODE,VALUE_DT) values (s_x_mv_contract_signed_attr.NEXTVAL, 1110000051, 11100000511,'FINISH_DT' ,date'2021-01-01');insert into x_mv_contract_signed_attr_hist(TMP_ID,VALUE_NUM,UPDATE_DT,CONTRACT2_ID,CODE,CL_DT,STAMP,DT) values(s_x_mv_contract_signed_attr_hist.NEXTVAL, 1, date'2020-01-01', 1110000051,'FIRM',date'2020-01-01',888431110205,date'2020-01-01');insert into x_mv_contract_signed_attr_hist(TMP_ID,VALUE_NUM,UPDATE_DT,CONTRACT2_ID,CODE,CL_DT,STAMP,DT) values(s_x_mv_contract_signed_attr_hist.NEXTVAL, 1, date'2020-01-01', 1110000051,'WHOLESALE_AGENT_PREMIUM_AWARDS_SCALE_TYPE',date'2020-01-01',888431110205,date'2020-01-01');insert into x_mv_contract_signed_attr_hist(TMP_ID,VALUE_NUM,UPDATE_DT,CONTRACT2_ID,CODE,CL_DT,STAMP,DT) values(s_x_mv_contract_signed_attr_hist.NEXTVAL, 3, date'2020-01-01', 1110000051,'PAYMENT_TYPE',date'2020-01-01',888431110205,date'2020-01-01');insert into x_t_invoice (TMP_ID,ID,DT, CLIENT_ID,EXTERNAL_ID,CONTRACT_ID,TOTAL_SUM,CURRENCY,DISCOUNT_TYPE,COMMISSION_TYPE,TYPE,LOYAL_CLIENTS,NDS,NDS_PCT,PERSON_ID) values (s_x_t_invoice.NEXTVAL, 31110205, date'2020-01-01',21110000051,'Б-31110205-1',1110000051,10000,'RUR',7,7,'y_invoice',0,1,20, 77431110205);insert into x_t_person (TMP_ID,ID) values (s_x_t_person.NEXTVAL, 77431110205);insert into x_t_act_internal(TMP_ID,ID,DT,CLIENT_ID,INVOICE_ID,HIDDEN,AMOUNT,EXTERNAL_ID,PAYMENT_TERM_DT,IS_LOYAL,TYPE) values (s_x_t_act_internal.NEXTVAL, 4311102051,date'2020-01-05',21110000051, 31110205    ,1,  10000  ,'43111020511',null, 0,'generic');insert into x_t_act_trans(TMP_ID, ACT_ID, CONSUME_ID, AMOUNT, AMOUNT_NDS, AMOUNT_NSP, NETTING, COMMISSION_TYPE) values (s_x_t_act_trans.NEXTVAL, 4311102051,  5531110205, 10000, 1666.66666666667,  0,null, 7);insert into x_t_consume (TMP_ID, ID, PARENT_ORDER_ID) values (s_x_t_consume.NEXTVAL, 5531110205,  9931110205);insert into x_t_order(TMP_ID, ID, SERVICE_ID, SERVICE_ORDER_ID, CLIENT_ID) values (s_x_t_order.NEXTVAL, 9931110205,  7,  7731110205,  431110205 );insert into x_mv_oebs_receipts_2(TMP_ID, INVOICE_EID, SUM, DT, DOC_DATE, COMISS_DATE, PAYMENT_NUMBER, SOURCE_TYPE) values (s_x_mv_oebs_receipts_2.NEXTVAL, 'Б-31110205-1', 10000, date'2020-01-31',date'2020-01-31', null, '888431110205' ,'PAYCASH');insert into x_yt_ar_direct_domain_stats (ID,IS_GRAY,DOMAIN,IS_BLACKLIST,SERVICE_ID,COST,BILLING_EXPORT_ID,FROM_DT,TILL_DT,SERVICE_ORDER_ID) values(s_x_yt_ar_direct_domain_stats.NEXTVAL, 0, 'a31110205', 0,7,3330000000,7731110205,  date'2020-01-01',to_date('2020-01-31'||' '||'23:59:59','YYYY-MM-DD HH24:MI:SS'),7731110205);</v>
      </c>
    </row>
    <row r="221" spans="1:73" s="195" customFormat="1" x14ac:dyDescent="0.35">
      <c r="A221" s="127">
        <v>51</v>
      </c>
      <c r="B221" s="178"/>
      <c r="C221" s="42" t="str">
        <f t="shared" si="172"/>
        <v>1110000051</v>
      </c>
      <c r="D221" s="42" t="str">
        <f t="shared" si="173"/>
        <v>1110000051/20</v>
      </c>
      <c r="E221" s="43" t="str">
        <f t="shared" si="174"/>
        <v>2020-01-01</v>
      </c>
      <c r="F221" s="43" t="str">
        <f t="shared" si="175"/>
        <v>2021-01-01</v>
      </c>
      <c r="G221" s="44" t="str">
        <f t="shared" si="176"/>
        <v>21110000051</v>
      </c>
      <c r="H221" s="45">
        <f t="shared" si="167"/>
        <v>1</v>
      </c>
      <c r="I221" s="179">
        <v>3</v>
      </c>
      <c r="J221" s="180">
        <f t="shared" si="199"/>
        <v>31110206</v>
      </c>
      <c r="K221" s="42" t="str">
        <f t="shared" si="177"/>
        <v>Б-31110206-1</v>
      </c>
      <c r="L221" s="43" t="str">
        <f t="shared" si="178"/>
        <v>2020-01-01</v>
      </c>
      <c r="M221" s="42" t="s">
        <v>87</v>
      </c>
      <c r="N221" s="181">
        <f t="shared" si="179"/>
        <v>10000</v>
      </c>
      <c r="O221" s="42" t="s">
        <v>88</v>
      </c>
      <c r="P221" s="179">
        <v>1</v>
      </c>
      <c r="Q221" s="42">
        <v>20</v>
      </c>
      <c r="R221" s="182">
        <f>S221</f>
        <v>7</v>
      </c>
      <c r="S221" s="182">
        <v>7</v>
      </c>
      <c r="T221" s="52" t="str">
        <f t="shared" si="180"/>
        <v>4311102061</v>
      </c>
      <c r="U221" s="183" t="str">
        <f t="shared" si="181"/>
        <v>43111020611</v>
      </c>
      <c r="V221" s="42">
        <v>1</v>
      </c>
      <c r="W221" s="43" t="str">
        <f t="shared" ca="1" si="182"/>
        <v>2020-01-08</v>
      </c>
      <c r="X221" s="42"/>
      <c r="Y221" s="185">
        <v>10000</v>
      </c>
      <c r="Z221" s="185">
        <f t="shared" si="169"/>
        <v>1666.6666666666661</v>
      </c>
      <c r="AA221" s="42">
        <v>0</v>
      </c>
      <c r="AB221" s="186" t="s">
        <v>89</v>
      </c>
      <c r="AC221" s="185">
        <f t="shared" si="183"/>
        <v>10000</v>
      </c>
      <c r="AD221" s="45">
        <v>0</v>
      </c>
      <c r="AE221" s="52" t="str">
        <f t="shared" si="184"/>
        <v>431110206</v>
      </c>
      <c r="AF221" s="187">
        <f t="shared" si="164"/>
        <v>8333.3333333333339</v>
      </c>
      <c r="AG221" s="240"/>
      <c r="AH221" s="58">
        <f t="shared" si="185"/>
        <v>8333.3333333333339</v>
      </c>
      <c r="AI221" s="60">
        <f t="shared" si="165"/>
        <v>10000</v>
      </c>
      <c r="AJ221" s="49" t="str">
        <f t="shared" si="186"/>
        <v>2020-01-31</v>
      </c>
      <c r="AK221" s="189" t="str">
        <f t="shared" si="187"/>
        <v>888431110206</v>
      </c>
      <c r="AL221" s="45" t="str">
        <f t="shared" si="188"/>
        <v>11100000511</v>
      </c>
      <c r="AM221" s="190"/>
      <c r="AN221" s="190"/>
      <c r="AO221" s="45" t="s">
        <v>89</v>
      </c>
      <c r="AP221" s="145" t="s">
        <v>89</v>
      </c>
      <c r="AQ221" s="45"/>
      <c r="AR221" s="45"/>
      <c r="AS221" s="191" t="str">
        <f t="shared" si="189"/>
        <v>888431110206</v>
      </c>
      <c r="AT221" s="189" t="str">
        <f t="shared" si="190"/>
        <v>5531110206</v>
      </c>
      <c r="AU221" s="183" t="str">
        <f t="shared" si="191"/>
        <v>9931110206</v>
      </c>
      <c r="AV221" s="183">
        <f t="shared" si="192"/>
        <v>7</v>
      </c>
      <c r="AW221" s="183" t="str">
        <f t="shared" si="193"/>
        <v>7731110206</v>
      </c>
      <c r="AX221" s="147" t="str">
        <f t="shared" si="194"/>
        <v>77431110206</v>
      </c>
      <c r="AY221" s="183">
        <v>0</v>
      </c>
      <c r="AZ221" s="183">
        <v>0</v>
      </c>
      <c r="BA221" s="43" t="str">
        <f t="shared" si="195"/>
        <v>2020-01-01</v>
      </c>
      <c r="BB221" s="43" t="str">
        <f t="shared" si="196"/>
        <v>2020-01-31</v>
      </c>
      <c r="BC221" s="192" t="s">
        <v>90</v>
      </c>
      <c r="BD221" s="44" t="str">
        <f t="shared" si="197"/>
        <v>a31110206</v>
      </c>
      <c r="BE221" s="189"/>
      <c r="BF221" s="189"/>
      <c r="BG221" s="186"/>
      <c r="BH221" s="149"/>
      <c r="BI221" s="149"/>
      <c r="BJ221" s="149"/>
      <c r="BK221" s="149"/>
      <c r="BL221" s="149"/>
      <c r="BM221" s="149"/>
      <c r="BN221" s="149"/>
      <c r="BO221" s="342" t="s">
        <v>184</v>
      </c>
      <c r="BP221" s="328">
        <v>1</v>
      </c>
      <c r="BQ221" s="242">
        <f>AF225</f>
        <v>16666.666666666668</v>
      </c>
      <c r="BR221" s="242">
        <f>BQ221*0.13</f>
        <v>2166.666666666667</v>
      </c>
      <c r="BS221" s="242">
        <f>BR221</f>
        <v>2166.666666666667</v>
      </c>
      <c r="BU221" s="357" t="str">
        <f t="shared" ca="1" si="198"/>
        <v>insert into x_t_invoice (TMP_ID,ID,DT, CLIENT_ID,EXTERNAL_ID,CONTRACT_ID,TOTAL_SUM,CURRENCY,DISCOUNT_TYPE,COMMISSION_TYPE,TYPE,LOYAL_CLIENTS,NDS,NDS_PCT,PERSON_ID) values (s_x_t_invoice.NEXTVAL, 31110206, date'2020-01-01',21110000051,'Б-31110206-1',1110000051,10000,'RUR',7,7,'y_invoice',0,1,20, 77431110206);insert into x_t_person (TMP_ID,ID) values (s_x_t_person.NEXTVAL, 77431110206);insert into x_t_act_internal(TMP_ID,ID,DT,CLIENT_ID,INVOICE_ID,HIDDEN,AMOUNT,EXTERNAL_ID,PAYMENT_TERM_DT,IS_LOYAL,TYPE) values (s_x_t_act_internal.NEXTVAL, 4311102061,date'2020-01-08',21110000051, 31110206    ,1,  10000  ,'43111020611',null, 0,'generic');insert into x_t_act_trans(TMP_ID, ACT_ID, CONSUME_ID, AMOUNT, AMOUNT_NDS, AMOUNT_NSP, NETTING, COMMISSION_TYPE) values (s_x_t_act_trans.NEXTVAL, 4311102061,  5531110206, 10000, 1666.66666666667,  0,null, 7);insert into x_t_consume (TMP_ID, ID, PARENT_ORDER_ID) values (s_x_t_consume.NEXTVAL, 5531110206,  9931110206);insert into x_t_order(TMP_ID, ID, SERVICE_ID, SERVICE_ORDER_ID, CLIENT_ID) values (s_x_t_order.NEXTVAL, 9931110206,  7,  7731110206,  431110206 );insert into x_mv_oebs_receipts_2(TMP_ID, INVOICE_EID, SUM, DT, DOC_DATE, COMISS_DATE, PAYMENT_NUMBER, SOURCE_TYPE) values (s_x_mv_oebs_receipts_2.NEXTVAL, 'Б-31110206-1', 10000, date'2020-01-31',date'2020-01-31', null, '888431110206' ,'PAYCASH');insert into x_yt_ar_direct_domain_stats (ID,IS_GRAY,DOMAIN,IS_BLACKLIST,SERVICE_ID,COST,BILLING_EXPORT_ID,FROM_DT,TILL_DT,SERVICE_ORDER_ID) values(s_x_yt_ar_direct_domain_stats.NEXTVAL, 0, 'a31110206', 0,7,3330000000,7731110206,  date'2020-01-01',to_date('2020-01-31'||' '||'23:59:59','YYYY-MM-DD HH24:MI:SS'),7731110206);</v>
      </c>
    </row>
    <row r="222" spans="1:73" s="195" customFormat="1" x14ac:dyDescent="0.35">
      <c r="A222" s="127">
        <v>51</v>
      </c>
      <c r="B222" s="178"/>
      <c r="C222" s="42" t="str">
        <f t="shared" si="172"/>
        <v>1110000051</v>
      </c>
      <c r="D222" s="42" t="str">
        <f t="shared" si="173"/>
        <v>1110000051/20</v>
      </c>
      <c r="E222" s="43" t="str">
        <f t="shared" si="174"/>
        <v>2020-01-01</v>
      </c>
      <c r="F222" s="43" t="str">
        <f t="shared" si="175"/>
        <v>2021-01-01</v>
      </c>
      <c r="G222" s="44" t="str">
        <f t="shared" si="176"/>
        <v>21110000051</v>
      </c>
      <c r="H222" s="45">
        <f t="shared" si="167"/>
        <v>1</v>
      </c>
      <c r="I222" s="179">
        <v>3</v>
      </c>
      <c r="J222" s="180">
        <f t="shared" si="199"/>
        <v>31110207</v>
      </c>
      <c r="K222" s="42" t="str">
        <f t="shared" si="177"/>
        <v>Б-31110207-1</v>
      </c>
      <c r="L222" s="43" t="str">
        <f t="shared" si="178"/>
        <v>2020-01-01</v>
      </c>
      <c r="M222" s="42" t="s">
        <v>87</v>
      </c>
      <c r="N222" s="181">
        <f t="shared" si="179"/>
        <v>20000</v>
      </c>
      <c r="O222" s="42" t="s">
        <v>88</v>
      </c>
      <c r="P222" s="179">
        <v>1</v>
      </c>
      <c r="Q222" s="42">
        <v>20</v>
      </c>
      <c r="R222" s="182">
        <f>S222</f>
        <v>7</v>
      </c>
      <c r="S222" s="182">
        <v>7</v>
      </c>
      <c r="T222" s="52" t="str">
        <f t="shared" si="180"/>
        <v>4311102071</v>
      </c>
      <c r="U222" s="183" t="str">
        <f t="shared" si="181"/>
        <v>43111020711</v>
      </c>
      <c r="V222" s="42">
        <v>1</v>
      </c>
      <c r="W222" s="43" t="str">
        <f t="shared" ca="1" si="182"/>
        <v>2020-01-08</v>
      </c>
      <c r="X222" s="42"/>
      <c r="Y222" s="185">
        <v>20000</v>
      </c>
      <c r="Z222" s="185">
        <f t="shared" si="169"/>
        <v>3333.3333333333321</v>
      </c>
      <c r="AA222" s="42">
        <v>0</v>
      </c>
      <c r="AB222" s="186" t="s">
        <v>89</v>
      </c>
      <c r="AC222" s="185">
        <f t="shared" si="183"/>
        <v>20000</v>
      </c>
      <c r="AD222" s="45">
        <v>0</v>
      </c>
      <c r="AE222" s="52" t="str">
        <f t="shared" si="184"/>
        <v>431110207</v>
      </c>
      <c r="AF222" s="187">
        <f t="shared" si="164"/>
        <v>16666.666666666668</v>
      </c>
      <c r="AG222" s="240"/>
      <c r="AH222" s="58">
        <f t="shared" si="185"/>
        <v>16666.666666666668</v>
      </c>
      <c r="AI222" s="60">
        <f t="shared" si="165"/>
        <v>20000</v>
      </c>
      <c r="AJ222" s="49" t="str">
        <f t="shared" si="186"/>
        <v>2020-01-31</v>
      </c>
      <c r="AK222" s="189" t="str">
        <f t="shared" si="187"/>
        <v>888431110207</v>
      </c>
      <c r="AL222" s="45" t="str">
        <f t="shared" si="188"/>
        <v>11100000511</v>
      </c>
      <c r="AM222" s="190"/>
      <c r="AN222" s="190"/>
      <c r="AO222" s="45" t="s">
        <v>89</v>
      </c>
      <c r="AP222" s="145" t="s">
        <v>89</v>
      </c>
      <c r="AQ222" s="45"/>
      <c r="AR222" s="45"/>
      <c r="AS222" s="191" t="str">
        <f t="shared" si="189"/>
        <v>888431110207</v>
      </c>
      <c r="AT222" s="189" t="str">
        <f t="shared" si="190"/>
        <v>5531110207</v>
      </c>
      <c r="AU222" s="183" t="str">
        <f t="shared" si="191"/>
        <v>9931110207</v>
      </c>
      <c r="AV222" s="183">
        <f t="shared" si="192"/>
        <v>7</v>
      </c>
      <c r="AW222" s="183" t="str">
        <f t="shared" si="193"/>
        <v>7731110207</v>
      </c>
      <c r="AX222" s="147" t="str">
        <f t="shared" si="194"/>
        <v>77431110207</v>
      </c>
      <c r="AY222" s="183">
        <v>0</v>
      </c>
      <c r="AZ222" s="183">
        <v>0</v>
      </c>
      <c r="BA222" s="43" t="str">
        <f t="shared" si="195"/>
        <v>2020-01-01</v>
      </c>
      <c r="BB222" s="43" t="str">
        <f t="shared" si="196"/>
        <v>2020-01-31</v>
      </c>
      <c r="BC222" s="192" t="s">
        <v>90</v>
      </c>
      <c r="BD222" s="44" t="str">
        <f t="shared" si="197"/>
        <v>a31110207</v>
      </c>
      <c r="BE222" s="189"/>
      <c r="BF222" s="189"/>
      <c r="BG222" s="186"/>
      <c r="BH222" s="149"/>
      <c r="BI222" s="149"/>
      <c r="BJ222" s="149"/>
      <c r="BK222" s="149"/>
      <c r="BL222" s="149"/>
      <c r="BM222" s="149"/>
      <c r="BN222" s="149"/>
      <c r="BO222" s="343"/>
      <c r="BP222" s="328">
        <v>37</v>
      </c>
      <c r="BQ222" s="242">
        <f>AF226</f>
        <v>25000</v>
      </c>
      <c r="BR222" s="242">
        <f>BQ222*0.11</f>
        <v>2750</v>
      </c>
      <c r="BS222" s="242">
        <f>BR222</f>
        <v>2750</v>
      </c>
      <c r="BU222" s="357" t="str">
        <f t="shared" ca="1" si="198"/>
        <v>insert into x_t_invoice (TMP_ID,ID,DT, CLIENT_ID,EXTERNAL_ID,CONTRACT_ID,TOTAL_SUM,CURRENCY,DISCOUNT_TYPE,COMMISSION_TYPE,TYPE,LOYAL_CLIENTS,NDS,NDS_PCT,PERSON_ID) values (s_x_t_invoice.NEXTVAL, 31110207, date'2020-01-01',21110000051,'Б-31110207-1',1110000051,20000,'RUR',7,7,'y_invoice',0,1,20, 77431110207);insert into x_t_person (TMP_ID,ID) values (s_x_t_person.NEXTVAL, 77431110207);insert into x_t_act_internal(TMP_ID,ID,DT,CLIENT_ID,INVOICE_ID,HIDDEN,AMOUNT,EXTERNAL_ID,PAYMENT_TERM_DT,IS_LOYAL,TYPE) values (s_x_t_act_internal.NEXTVAL, 4311102071,date'2020-01-08',21110000051, 31110207    ,1,  20000  ,'43111020711',null, 0,'generic');insert into x_t_act_trans(TMP_ID, ACT_ID, CONSUME_ID, AMOUNT, AMOUNT_NDS, AMOUNT_NSP, NETTING, COMMISSION_TYPE) values (s_x_t_act_trans.NEXTVAL, 4311102071,  5531110207, 20000, 3333.33333333333,  0,null, 7);insert into x_t_consume (TMP_ID, ID, PARENT_ORDER_ID) values (s_x_t_consume.NEXTVAL, 5531110207,  9931110207);insert into x_t_order(TMP_ID, ID, SERVICE_ID, SERVICE_ORDER_ID, CLIENT_ID) values (s_x_t_order.NEXTVAL, 9931110207,  7,  7731110207,  431110207 );insert into x_mv_oebs_receipts_2(TMP_ID, INVOICE_EID, SUM, DT, DOC_DATE, COMISS_DATE, PAYMENT_NUMBER, SOURCE_TYPE) values (s_x_mv_oebs_receipts_2.NEXTVAL, 'Б-31110207-1', 20000, date'2020-01-31',date'2020-01-31', null, '888431110207' ,'PAYCASH');insert into x_yt_ar_direct_domain_stats (ID,IS_GRAY,DOMAIN,IS_BLACKLIST,SERVICE_ID,COST,BILLING_EXPORT_ID,FROM_DT,TILL_DT,SERVICE_ORDER_ID) values(s_x_yt_ar_direct_domain_stats.NEXTVAL, 0, 'a31110207', 0,7,3330000000,7731110207,  date'2020-01-01',to_date('2020-01-31'||' '||'23:59:59','YYYY-MM-DD HH24:MI:SS'),7731110207);</v>
      </c>
    </row>
    <row r="223" spans="1:73" s="195" customFormat="1" x14ac:dyDescent="0.35">
      <c r="A223" s="127">
        <v>51</v>
      </c>
      <c r="B223" s="178"/>
      <c r="C223" s="42" t="str">
        <f t="shared" si="172"/>
        <v>1110000051</v>
      </c>
      <c r="D223" s="42" t="str">
        <f t="shared" si="173"/>
        <v>1110000051/20</v>
      </c>
      <c r="E223" s="43" t="str">
        <f t="shared" si="174"/>
        <v>2020-01-01</v>
      </c>
      <c r="F223" s="43" t="str">
        <f t="shared" si="175"/>
        <v>2021-01-01</v>
      </c>
      <c r="G223" s="44" t="str">
        <f t="shared" si="176"/>
        <v>21110000051</v>
      </c>
      <c r="H223" s="45">
        <f t="shared" si="167"/>
        <v>1</v>
      </c>
      <c r="I223" s="179">
        <v>3</v>
      </c>
      <c r="J223" s="180">
        <f t="shared" si="199"/>
        <v>31110208</v>
      </c>
      <c r="K223" s="42" t="str">
        <f t="shared" si="177"/>
        <v>Б-31110208-1</v>
      </c>
      <c r="L223" s="43" t="str">
        <f t="shared" si="178"/>
        <v>2020-01-01</v>
      </c>
      <c r="M223" s="42" t="s">
        <v>87</v>
      </c>
      <c r="N223" s="181">
        <f t="shared" si="179"/>
        <v>20000</v>
      </c>
      <c r="O223" s="42" t="s">
        <v>88</v>
      </c>
      <c r="P223" s="179">
        <v>1</v>
      </c>
      <c r="Q223" s="42">
        <v>20</v>
      </c>
      <c r="R223" s="182">
        <f>S223</f>
        <v>7</v>
      </c>
      <c r="S223" s="182">
        <v>7</v>
      </c>
      <c r="T223" s="52" t="str">
        <f t="shared" si="180"/>
        <v>4311102081</v>
      </c>
      <c r="U223" s="183" t="str">
        <f t="shared" si="181"/>
        <v>43111020811</v>
      </c>
      <c r="V223" s="42">
        <v>1</v>
      </c>
      <c r="W223" s="43" t="str">
        <f t="shared" ca="1" si="182"/>
        <v>2020-01-03</v>
      </c>
      <c r="X223" s="42"/>
      <c r="Y223" s="185">
        <v>20000</v>
      </c>
      <c r="Z223" s="185">
        <f t="shared" si="169"/>
        <v>3333.3333333333321</v>
      </c>
      <c r="AA223" s="42">
        <v>0</v>
      </c>
      <c r="AB223" s="186" t="s">
        <v>89</v>
      </c>
      <c r="AC223" s="185">
        <f t="shared" si="183"/>
        <v>20000</v>
      </c>
      <c r="AD223" s="45">
        <v>0</v>
      </c>
      <c r="AE223" s="52" t="str">
        <f t="shared" si="184"/>
        <v>431110208</v>
      </c>
      <c r="AF223" s="187">
        <f t="shared" si="164"/>
        <v>16666.666666666668</v>
      </c>
      <c r="AG223" s="240"/>
      <c r="AH223" s="58">
        <f t="shared" si="185"/>
        <v>16666.666666666668</v>
      </c>
      <c r="AI223" s="60">
        <f t="shared" si="165"/>
        <v>20000</v>
      </c>
      <c r="AJ223" s="49" t="str">
        <f t="shared" si="186"/>
        <v>2020-01-31</v>
      </c>
      <c r="AK223" s="189" t="str">
        <f t="shared" si="187"/>
        <v>888431110208</v>
      </c>
      <c r="AL223" s="45" t="str">
        <f t="shared" si="188"/>
        <v>11100000511</v>
      </c>
      <c r="AM223" s="190"/>
      <c r="AN223" s="190"/>
      <c r="AO223" s="45" t="s">
        <v>89</v>
      </c>
      <c r="AP223" s="145" t="s">
        <v>89</v>
      </c>
      <c r="AQ223" s="45"/>
      <c r="AR223" s="45"/>
      <c r="AS223" s="191" t="str">
        <f t="shared" si="189"/>
        <v>888431110208</v>
      </c>
      <c r="AT223" s="189" t="str">
        <f t="shared" si="190"/>
        <v>5531110208</v>
      </c>
      <c r="AU223" s="183" t="str">
        <f t="shared" si="191"/>
        <v>9931110208</v>
      </c>
      <c r="AV223" s="183">
        <f t="shared" si="192"/>
        <v>7</v>
      </c>
      <c r="AW223" s="183" t="str">
        <f t="shared" si="193"/>
        <v>7731110208</v>
      </c>
      <c r="AX223" s="147" t="str">
        <f t="shared" si="194"/>
        <v>77431110208</v>
      </c>
      <c r="AY223" s="183">
        <v>0</v>
      </c>
      <c r="AZ223" s="183">
        <v>0</v>
      </c>
      <c r="BA223" s="43" t="str">
        <f t="shared" si="195"/>
        <v>2020-01-01</v>
      </c>
      <c r="BB223" s="43" t="str">
        <f t="shared" si="196"/>
        <v>2020-01-31</v>
      </c>
      <c r="BC223" s="192" t="s">
        <v>90</v>
      </c>
      <c r="BD223" s="44" t="str">
        <f t="shared" si="197"/>
        <v>a31110208</v>
      </c>
      <c r="BE223" s="189"/>
      <c r="BF223" s="189"/>
      <c r="BG223" s="186"/>
      <c r="BH223" s="149"/>
      <c r="BI223" s="149"/>
      <c r="BJ223" s="149"/>
      <c r="BK223" s="149"/>
      <c r="BL223" s="149"/>
      <c r="BM223" s="149"/>
      <c r="BN223" s="149"/>
      <c r="BO223" s="345">
        <f>SUM(AF220:AF226)</f>
        <v>209166.66666666666</v>
      </c>
      <c r="BP223" s="328"/>
      <c r="BQ223" s="242"/>
      <c r="BR223" s="242"/>
      <c r="BS223" s="242"/>
      <c r="BU223" s="357" t="str">
        <f t="shared" ca="1" si="198"/>
        <v>insert into x_t_invoice (TMP_ID,ID,DT, CLIENT_ID,EXTERNAL_ID,CONTRACT_ID,TOTAL_SUM,CURRENCY,DISCOUNT_TYPE,COMMISSION_TYPE,TYPE,LOYAL_CLIENTS,NDS,NDS_PCT,PERSON_ID) values (s_x_t_invoice.NEXTVAL, 31110208, date'2020-01-01',21110000051,'Б-31110208-1',1110000051,20000,'RUR',7,7,'y_invoice',0,1,20, 77431110208);insert into x_t_person (TMP_ID,ID) values (s_x_t_person.NEXTVAL, 77431110208);insert into x_t_act_internal(TMP_ID,ID,DT,CLIENT_ID,INVOICE_ID,HIDDEN,AMOUNT,EXTERNAL_ID,PAYMENT_TERM_DT,IS_LOYAL,TYPE) values (s_x_t_act_internal.NEXTVAL, 4311102081,date'2020-01-03',21110000051, 31110208    ,1,  20000  ,'43111020811',null, 0,'generic');insert into x_t_act_trans(TMP_ID, ACT_ID, CONSUME_ID, AMOUNT, AMOUNT_NDS, AMOUNT_NSP, NETTING, COMMISSION_TYPE) values (s_x_t_act_trans.NEXTVAL, 4311102081,  5531110208, 20000, 3333.33333333333,  0,null, 7);insert into x_t_consume (TMP_ID, ID, PARENT_ORDER_ID) values (s_x_t_consume.NEXTVAL, 5531110208,  9931110208);insert into x_t_order(TMP_ID, ID, SERVICE_ID, SERVICE_ORDER_ID, CLIENT_ID) values (s_x_t_order.NEXTVAL, 9931110208,  7,  7731110208,  431110208 );insert into x_mv_oebs_receipts_2(TMP_ID, INVOICE_EID, SUM, DT, DOC_DATE, COMISS_DATE, PAYMENT_NUMBER, SOURCE_TYPE) values (s_x_mv_oebs_receipts_2.NEXTVAL, 'Б-31110208-1', 20000, date'2020-01-31',date'2020-01-31', null, '888431110208' ,'PAYCASH');insert into x_yt_ar_direct_domain_stats (ID,IS_GRAY,DOMAIN,IS_BLACKLIST,SERVICE_ID,COST,BILLING_EXPORT_ID,FROM_DT,TILL_DT,SERVICE_ORDER_ID) values(s_x_yt_ar_direct_domain_stats.NEXTVAL, 0, 'a31110208', 0,7,3330000000,7731110208,  date'2020-01-01',to_date('2020-01-31'||' '||'23:59:59','YYYY-MM-DD HH24:MI:SS'),7731110208);</v>
      </c>
    </row>
    <row r="224" spans="1:73" s="195" customFormat="1" x14ac:dyDescent="0.35">
      <c r="A224" s="127">
        <v>51</v>
      </c>
      <c r="B224" s="178"/>
      <c r="C224" s="42" t="str">
        <f t="shared" si="172"/>
        <v>1110000051</v>
      </c>
      <c r="D224" s="42" t="str">
        <f t="shared" si="173"/>
        <v>1110000051/20</v>
      </c>
      <c r="E224" s="43" t="str">
        <f t="shared" si="174"/>
        <v>2020-01-01</v>
      </c>
      <c r="F224" s="43" t="str">
        <f t="shared" si="175"/>
        <v>2021-01-01</v>
      </c>
      <c r="G224" s="44" t="str">
        <f t="shared" si="176"/>
        <v>21110000051</v>
      </c>
      <c r="H224" s="45">
        <f t="shared" si="167"/>
        <v>1</v>
      </c>
      <c r="I224" s="179">
        <v>3</v>
      </c>
      <c r="J224" s="180">
        <f t="shared" si="199"/>
        <v>31110209</v>
      </c>
      <c r="K224" s="42" t="str">
        <f t="shared" si="177"/>
        <v>Б-31110209-1</v>
      </c>
      <c r="L224" s="43" t="str">
        <f t="shared" si="178"/>
        <v>2020-01-01</v>
      </c>
      <c r="M224" s="42" t="s">
        <v>87</v>
      </c>
      <c r="N224" s="181">
        <f t="shared" si="179"/>
        <v>141000</v>
      </c>
      <c r="O224" s="42" t="s">
        <v>88</v>
      </c>
      <c r="P224" s="179">
        <v>1</v>
      </c>
      <c r="Q224" s="42">
        <v>20</v>
      </c>
      <c r="R224" s="182">
        <f>S224</f>
        <v>7</v>
      </c>
      <c r="S224" s="182">
        <v>7</v>
      </c>
      <c r="T224" s="52" t="str">
        <f t="shared" si="180"/>
        <v>4311102091</v>
      </c>
      <c r="U224" s="183" t="str">
        <f t="shared" si="181"/>
        <v>43111020911</v>
      </c>
      <c r="V224" s="42">
        <v>1</v>
      </c>
      <c r="W224" s="43" t="str">
        <f t="shared" ca="1" si="182"/>
        <v>2020-01-03</v>
      </c>
      <c r="X224" s="42"/>
      <c r="Y224" s="185">
        <v>141000</v>
      </c>
      <c r="Z224" s="185">
        <f t="shared" si="169"/>
        <v>23500</v>
      </c>
      <c r="AA224" s="42">
        <v>0</v>
      </c>
      <c r="AB224" s="186" t="s">
        <v>89</v>
      </c>
      <c r="AC224" s="185">
        <f t="shared" si="183"/>
        <v>141000</v>
      </c>
      <c r="AD224" s="45">
        <v>0</v>
      </c>
      <c r="AE224" s="52" t="str">
        <f t="shared" si="184"/>
        <v>431110209</v>
      </c>
      <c r="AF224" s="187">
        <f t="shared" si="164"/>
        <v>117500</v>
      </c>
      <c r="AG224" s="240"/>
      <c r="AH224" s="58">
        <f t="shared" si="185"/>
        <v>117500</v>
      </c>
      <c r="AI224" s="60">
        <f t="shared" si="165"/>
        <v>141000</v>
      </c>
      <c r="AJ224" s="49" t="str">
        <f t="shared" si="186"/>
        <v>2020-01-31</v>
      </c>
      <c r="AK224" s="189" t="str">
        <f t="shared" si="187"/>
        <v>888431110209</v>
      </c>
      <c r="AL224" s="45" t="str">
        <f t="shared" si="188"/>
        <v>11100000511</v>
      </c>
      <c r="AM224" s="190"/>
      <c r="AN224" s="190"/>
      <c r="AO224" s="45" t="s">
        <v>89</v>
      </c>
      <c r="AP224" s="145" t="s">
        <v>89</v>
      </c>
      <c r="AQ224" s="45"/>
      <c r="AR224" s="45"/>
      <c r="AS224" s="191" t="str">
        <f t="shared" si="189"/>
        <v>888431110209</v>
      </c>
      <c r="AT224" s="189" t="str">
        <f t="shared" si="190"/>
        <v>5531110209</v>
      </c>
      <c r="AU224" s="183" t="str">
        <f t="shared" si="191"/>
        <v>9931110209</v>
      </c>
      <c r="AV224" s="183">
        <f t="shared" si="192"/>
        <v>7</v>
      </c>
      <c r="AW224" s="183" t="str">
        <f t="shared" si="193"/>
        <v>7731110209</v>
      </c>
      <c r="AX224" s="147" t="str">
        <f t="shared" si="194"/>
        <v>77431110209</v>
      </c>
      <c r="AY224" s="183">
        <v>0</v>
      </c>
      <c r="AZ224" s="183">
        <v>0</v>
      </c>
      <c r="BA224" s="43" t="str">
        <f t="shared" si="195"/>
        <v>2020-01-01</v>
      </c>
      <c r="BB224" s="43" t="str">
        <f t="shared" si="196"/>
        <v>2020-01-31</v>
      </c>
      <c r="BC224" s="192" t="s">
        <v>90</v>
      </c>
      <c r="BD224" s="44" t="str">
        <f t="shared" si="197"/>
        <v>a31110209</v>
      </c>
      <c r="BE224" s="189"/>
      <c r="BF224" s="189"/>
      <c r="BG224" s="186"/>
      <c r="BH224" s="149"/>
      <c r="BI224" s="149"/>
      <c r="BJ224" s="149"/>
      <c r="BK224" s="149"/>
      <c r="BL224" s="149"/>
      <c r="BM224" s="149"/>
      <c r="BN224" s="149"/>
      <c r="BO224" s="345"/>
      <c r="BP224" s="328"/>
      <c r="BQ224" s="242"/>
      <c r="BR224" s="242"/>
      <c r="BS224" s="242"/>
      <c r="BU224" s="357" t="str">
        <f t="shared" ca="1" si="198"/>
        <v>insert into x_t_invoice (TMP_ID,ID,DT, CLIENT_ID,EXTERNAL_ID,CONTRACT_ID,TOTAL_SUM,CURRENCY,DISCOUNT_TYPE,COMMISSION_TYPE,TYPE,LOYAL_CLIENTS,NDS,NDS_PCT,PERSON_ID) values (s_x_t_invoice.NEXTVAL, 31110209, date'2020-01-01',21110000051,'Б-31110209-1',1110000051,141000,'RUR',7,7,'y_invoice',0,1,20, 77431110209);insert into x_t_person (TMP_ID,ID) values (s_x_t_person.NEXTVAL, 77431110209);insert into x_t_act_internal(TMP_ID,ID,DT,CLIENT_ID,INVOICE_ID,HIDDEN,AMOUNT,EXTERNAL_ID,PAYMENT_TERM_DT,IS_LOYAL,TYPE) values (s_x_t_act_internal.NEXTVAL, 4311102091,date'2020-01-03',21110000051, 31110209    ,1,  141000  ,'43111020911',null, 0,'generic');insert into x_t_act_trans(TMP_ID, ACT_ID, CONSUME_ID, AMOUNT, AMOUNT_NDS, AMOUNT_NSP, NETTING, COMMISSION_TYPE) values (s_x_t_act_trans.NEXTVAL, 4311102091,  5531110209, 141000, 23500,  0,null, 7);insert into x_t_consume (TMP_ID, ID, PARENT_ORDER_ID) values (s_x_t_consume.NEXTVAL, 5531110209,  9931110209);insert into x_t_order(TMP_ID, ID, SERVICE_ID, SERVICE_ORDER_ID, CLIENT_ID) values (s_x_t_order.NEXTVAL, 9931110209,  7,  7731110209,  431110209 );insert into x_mv_oebs_receipts_2(TMP_ID, INVOICE_EID, SUM, DT, DOC_DATE, COMISS_DATE, PAYMENT_NUMBER, SOURCE_TYPE) values (s_x_mv_oebs_receipts_2.NEXTVAL, 'Б-31110209-1', 141000, date'2020-01-31',date'2020-01-31', null, '888431110209' ,'PAYCASH');insert into x_yt_ar_direct_domain_stats (ID,IS_GRAY,DOMAIN,IS_BLACKLIST,SERVICE_ID,COST,BILLING_EXPORT_ID,FROM_DT,TILL_DT,SERVICE_ORDER_ID) values(s_x_yt_ar_direct_domain_stats.NEXTVAL, 0, 'a31110209', 0,7,3330000000,7731110209,  date'2020-01-01',to_date('2020-01-31'||' '||'23:59:59','YYYY-MM-DD HH24:MI:SS'),7731110209);</v>
      </c>
    </row>
    <row r="225" spans="1:73" s="195" customFormat="1" x14ac:dyDescent="0.35">
      <c r="A225" s="127">
        <v>51</v>
      </c>
      <c r="B225" s="178"/>
      <c r="C225" s="42" t="str">
        <f t="shared" si="172"/>
        <v>1110000051</v>
      </c>
      <c r="D225" s="42" t="str">
        <f t="shared" si="173"/>
        <v>1110000051/20</v>
      </c>
      <c r="E225" s="43" t="str">
        <f t="shared" si="174"/>
        <v>2020-01-01</v>
      </c>
      <c r="F225" s="43" t="str">
        <f t="shared" si="175"/>
        <v>2021-01-01</v>
      </c>
      <c r="G225" s="44" t="str">
        <f t="shared" si="176"/>
        <v>21110000051</v>
      </c>
      <c r="H225" s="45">
        <f t="shared" si="167"/>
        <v>1</v>
      </c>
      <c r="I225" s="179">
        <v>3</v>
      </c>
      <c r="J225" s="180">
        <f t="shared" si="199"/>
        <v>31110210</v>
      </c>
      <c r="K225" s="42" t="str">
        <f t="shared" si="177"/>
        <v>Б-31110210-1</v>
      </c>
      <c r="L225" s="43" t="str">
        <f t="shared" si="178"/>
        <v>2020-01-01</v>
      </c>
      <c r="M225" s="42" t="s">
        <v>87</v>
      </c>
      <c r="N225" s="181">
        <f t="shared" si="179"/>
        <v>20000</v>
      </c>
      <c r="O225" s="42" t="s">
        <v>88</v>
      </c>
      <c r="P225" s="179">
        <v>1</v>
      </c>
      <c r="Q225" s="42">
        <v>20</v>
      </c>
      <c r="R225" s="198">
        <v>1</v>
      </c>
      <c r="S225" s="198">
        <v>1</v>
      </c>
      <c r="T225" s="52" t="str">
        <f t="shared" si="180"/>
        <v>4311102101</v>
      </c>
      <c r="U225" s="183" t="str">
        <f t="shared" si="181"/>
        <v>43111021011</v>
      </c>
      <c r="V225" s="42">
        <v>1</v>
      </c>
      <c r="W225" s="43" t="str">
        <f t="shared" ca="1" si="182"/>
        <v>2020-01-09</v>
      </c>
      <c r="X225" s="42"/>
      <c r="Y225" s="185">
        <v>20000</v>
      </c>
      <c r="Z225" s="185">
        <f t="shared" si="169"/>
        <v>3333.3333333333321</v>
      </c>
      <c r="AA225" s="42">
        <v>0</v>
      </c>
      <c r="AB225" s="186" t="s">
        <v>89</v>
      </c>
      <c r="AC225" s="185">
        <f t="shared" si="183"/>
        <v>20000</v>
      </c>
      <c r="AD225" s="45">
        <v>0</v>
      </c>
      <c r="AE225" s="52" t="str">
        <f t="shared" si="184"/>
        <v>431110210</v>
      </c>
      <c r="AF225" s="187">
        <f t="shared" si="164"/>
        <v>16666.666666666668</v>
      </c>
      <c r="AG225" s="240"/>
      <c r="AH225" s="58">
        <f t="shared" si="185"/>
        <v>16666.666666666668</v>
      </c>
      <c r="AI225" s="60">
        <f t="shared" si="165"/>
        <v>20000</v>
      </c>
      <c r="AJ225" s="49" t="str">
        <f t="shared" si="186"/>
        <v>2020-01-31</v>
      </c>
      <c r="AK225" s="189" t="str">
        <f t="shared" si="187"/>
        <v>888431110210</v>
      </c>
      <c r="AL225" s="45" t="str">
        <f t="shared" si="188"/>
        <v>11100000511</v>
      </c>
      <c r="AM225" s="190"/>
      <c r="AN225" s="190"/>
      <c r="AO225" s="45" t="s">
        <v>89</v>
      </c>
      <c r="AP225" s="145" t="s">
        <v>89</v>
      </c>
      <c r="AQ225" s="45"/>
      <c r="AR225" s="45"/>
      <c r="AS225" s="191" t="str">
        <f t="shared" si="189"/>
        <v>888431110210</v>
      </c>
      <c r="AT225" s="189" t="str">
        <f t="shared" si="190"/>
        <v>5531110210</v>
      </c>
      <c r="AU225" s="183" t="str">
        <f t="shared" si="191"/>
        <v>9931110210</v>
      </c>
      <c r="AV225" s="183">
        <f t="shared" si="192"/>
        <v>1</v>
      </c>
      <c r="AW225" s="183" t="str">
        <f t="shared" si="193"/>
        <v>7731110210</v>
      </c>
      <c r="AX225" s="147" t="str">
        <f t="shared" si="194"/>
        <v>77431110210</v>
      </c>
      <c r="AY225" s="183">
        <v>0</v>
      </c>
      <c r="AZ225" s="183">
        <v>0</v>
      </c>
      <c r="BA225" s="43" t="str">
        <f t="shared" si="195"/>
        <v>2020-01-01</v>
      </c>
      <c r="BB225" s="43" t="str">
        <f t="shared" si="196"/>
        <v>2020-01-31</v>
      </c>
      <c r="BC225" s="192" t="s">
        <v>90</v>
      </c>
      <c r="BD225" s="44" t="str">
        <f t="shared" si="197"/>
        <v>a31110210</v>
      </c>
      <c r="BE225" s="189"/>
      <c r="BF225" s="189"/>
      <c r="BG225" s="186"/>
      <c r="BH225" s="149"/>
      <c r="BI225" s="149"/>
      <c r="BJ225" s="149"/>
      <c r="BK225" s="149"/>
      <c r="BL225" s="149"/>
      <c r="BM225" s="149"/>
      <c r="BN225" s="149"/>
      <c r="BO225" s="342"/>
      <c r="BP225" s="328"/>
      <c r="BQ225" s="242"/>
      <c r="BR225" s="242"/>
      <c r="BS225" s="242"/>
      <c r="BU225" s="357" t="str">
        <f t="shared" ca="1" si="198"/>
        <v>insert into x_t_invoice (TMP_ID,ID,DT, CLIENT_ID,EXTERNAL_ID,CONTRACT_ID,TOTAL_SUM,CURRENCY,DISCOUNT_TYPE,COMMISSION_TYPE,TYPE,LOYAL_CLIENTS,NDS,NDS_PCT,PERSON_ID) values (s_x_t_invoice.NEXTVAL, 31110210, date'2020-01-01',21110000051,'Б-31110210-1',1110000051,20000,'RUR',1,1,'y_invoice',0,1,20, 77431110210);insert into x_t_person (TMP_ID,ID) values (s_x_t_person.NEXTVAL, 77431110210);insert into x_t_act_internal(TMP_ID,ID,DT,CLIENT_ID,INVOICE_ID,HIDDEN,AMOUNT,EXTERNAL_ID,PAYMENT_TERM_DT,IS_LOYAL,TYPE) values (s_x_t_act_internal.NEXTVAL, 4311102101,date'2020-01-09',21110000051, 31110210    ,1,  20000  ,'43111021011',null, 0,'generic');insert into x_t_act_trans(TMP_ID, ACT_ID, CONSUME_ID, AMOUNT, AMOUNT_NDS, AMOUNT_NSP, NETTING, COMMISSION_TYPE) values (s_x_t_act_trans.NEXTVAL, 4311102101,  5531110210, 20000, 3333.33333333333,  0,null, 1);insert into x_t_consume (TMP_ID, ID, PARENT_ORDER_ID) values (s_x_t_consume.NEXTVAL, 5531110210,  9931110210);insert into x_t_order(TMP_ID, ID, SERVICE_ID, SERVICE_ORDER_ID, CLIENT_ID) values (s_x_t_order.NEXTVAL, 9931110210,  1,  7731110210,  431110210 );insert into x_mv_oebs_receipts_2(TMP_ID, INVOICE_EID, SUM, DT, DOC_DATE, COMISS_DATE, PAYMENT_NUMBER, SOURCE_TYPE) values (s_x_mv_oebs_receipts_2.NEXTVAL, 'Б-31110210-1', 20000, date'2020-01-31',date'2020-01-31', null, '888431110210' ,'PAYCASH');insert into x_yt_ar_direct_domain_stats (ID,IS_GRAY,DOMAIN,IS_BLACKLIST,SERVICE_ID,COST,BILLING_EXPORT_ID,FROM_DT,TILL_DT,SERVICE_ORDER_ID) values(s_x_yt_ar_direct_domain_stats.NEXTVAL, 0, 'a31110210', 0,1,3330000000,7731110210,  date'2020-01-01',to_date('2020-01-31'||' '||'23:59:59','YYYY-MM-DD HH24:MI:SS'),7731110210);</v>
      </c>
    </row>
    <row r="226" spans="1:73" s="215" customFormat="1" ht="15" thickBot="1" x14ac:dyDescent="0.4">
      <c r="A226" s="152">
        <v>51</v>
      </c>
      <c r="B226" s="199"/>
      <c r="C226" s="76" t="str">
        <f t="shared" si="172"/>
        <v>1110000051</v>
      </c>
      <c r="D226" s="76" t="str">
        <f t="shared" si="173"/>
        <v>1110000051/20</v>
      </c>
      <c r="E226" s="77" t="str">
        <f t="shared" si="174"/>
        <v>2020-01-01</v>
      </c>
      <c r="F226" s="77" t="str">
        <f t="shared" si="175"/>
        <v>2021-01-01</v>
      </c>
      <c r="G226" s="78" t="str">
        <f t="shared" si="176"/>
        <v>21110000051</v>
      </c>
      <c r="H226" s="79">
        <f t="shared" si="167"/>
        <v>1</v>
      </c>
      <c r="I226" s="200">
        <v>3</v>
      </c>
      <c r="J226" s="201">
        <f t="shared" si="199"/>
        <v>31110211</v>
      </c>
      <c r="K226" s="76" t="str">
        <f t="shared" si="177"/>
        <v>Б-31110211-1</v>
      </c>
      <c r="L226" s="77" t="str">
        <f t="shared" si="178"/>
        <v>2020-01-01</v>
      </c>
      <c r="M226" s="76" t="s">
        <v>87</v>
      </c>
      <c r="N226" s="202">
        <f t="shared" si="179"/>
        <v>30000</v>
      </c>
      <c r="O226" s="76" t="s">
        <v>88</v>
      </c>
      <c r="P226" s="200">
        <v>1</v>
      </c>
      <c r="Q226" s="76">
        <v>20</v>
      </c>
      <c r="R226" s="201">
        <v>37</v>
      </c>
      <c r="S226" s="201">
        <v>37</v>
      </c>
      <c r="T226" s="81" t="str">
        <f t="shared" si="180"/>
        <v>4311102111</v>
      </c>
      <c r="U226" s="203" t="str">
        <f t="shared" si="181"/>
        <v>43111021111</v>
      </c>
      <c r="V226" s="76">
        <v>1</v>
      </c>
      <c r="W226" s="77" t="str">
        <f t="shared" ca="1" si="182"/>
        <v>2020-01-06</v>
      </c>
      <c r="X226" s="76"/>
      <c r="Y226" s="205">
        <v>30000</v>
      </c>
      <c r="Z226" s="205">
        <f t="shared" si="169"/>
        <v>5000</v>
      </c>
      <c r="AA226" s="76">
        <v>0</v>
      </c>
      <c r="AB226" s="206" t="s">
        <v>89</v>
      </c>
      <c r="AC226" s="205">
        <f t="shared" si="183"/>
        <v>30000</v>
      </c>
      <c r="AD226" s="79">
        <v>0</v>
      </c>
      <c r="AE226" s="81" t="str">
        <f t="shared" si="184"/>
        <v>431110211</v>
      </c>
      <c r="AF226" s="207">
        <f t="shared" si="164"/>
        <v>25000</v>
      </c>
      <c r="AG226" s="208"/>
      <c r="AH226" s="91">
        <f t="shared" si="185"/>
        <v>25000</v>
      </c>
      <c r="AI226" s="93">
        <f t="shared" si="165"/>
        <v>30000</v>
      </c>
      <c r="AJ226" s="83" t="str">
        <f t="shared" si="186"/>
        <v>2020-01-31</v>
      </c>
      <c r="AK226" s="209" t="str">
        <f t="shared" si="187"/>
        <v>888431110211</v>
      </c>
      <c r="AL226" s="79" t="str">
        <f t="shared" si="188"/>
        <v>11100000511</v>
      </c>
      <c r="AM226" s="210"/>
      <c r="AN226" s="210"/>
      <c r="AO226" s="79" t="s">
        <v>89</v>
      </c>
      <c r="AP226" s="169" t="s">
        <v>89</v>
      </c>
      <c r="AQ226" s="79"/>
      <c r="AR226" s="79"/>
      <c r="AS226" s="211" t="str">
        <f t="shared" si="189"/>
        <v>888431110211</v>
      </c>
      <c r="AT226" s="209" t="str">
        <f t="shared" si="190"/>
        <v>5531110211</v>
      </c>
      <c r="AU226" s="203" t="str">
        <f t="shared" si="191"/>
        <v>9931110211</v>
      </c>
      <c r="AV226" s="203">
        <f t="shared" si="192"/>
        <v>37</v>
      </c>
      <c r="AW226" s="203" t="str">
        <f t="shared" si="193"/>
        <v>7731110211</v>
      </c>
      <c r="AX226" s="172" t="str">
        <f t="shared" si="194"/>
        <v>77431110211</v>
      </c>
      <c r="AY226" s="203">
        <v>0</v>
      </c>
      <c r="AZ226" s="203">
        <v>0</v>
      </c>
      <c r="BA226" s="77" t="str">
        <f t="shared" si="195"/>
        <v>2020-01-01</v>
      </c>
      <c r="BB226" s="77" t="str">
        <f t="shared" si="196"/>
        <v>2020-01-31</v>
      </c>
      <c r="BC226" s="212" t="s">
        <v>90</v>
      </c>
      <c r="BD226" s="78" t="str">
        <f t="shared" si="197"/>
        <v>a31110211</v>
      </c>
      <c r="BE226" s="209"/>
      <c r="BF226" s="209"/>
      <c r="BG226" s="206"/>
      <c r="BH226" s="174"/>
      <c r="BI226" s="174"/>
      <c r="BJ226" s="174"/>
      <c r="BK226" s="174"/>
      <c r="BL226" s="174"/>
      <c r="BM226" s="174"/>
      <c r="BN226" s="174"/>
      <c r="BO226" s="341"/>
      <c r="BP226" s="329"/>
      <c r="BQ226" s="202"/>
      <c r="BR226" s="214"/>
      <c r="BS226" s="214"/>
      <c r="BU226" s="358" t="str">
        <f t="shared" ca="1" si="198"/>
        <v>insert into x_t_invoice (TMP_ID,ID,DT, CLIENT_ID,EXTERNAL_ID,CONTRACT_ID,TOTAL_SUM,CURRENCY,DISCOUNT_TYPE,COMMISSION_TYPE,TYPE,LOYAL_CLIENTS,NDS,NDS_PCT,PERSON_ID) values (s_x_t_invoice.NEXTVAL, 31110211, date'2020-01-01',21110000051,'Б-31110211-1',1110000051,30000,'RUR',37,37,'y_invoice',0,1,20, 77431110211);insert into x_t_person (TMP_ID,ID) values (s_x_t_person.NEXTVAL, 77431110211);insert into x_t_act_internal(TMP_ID,ID,DT,CLIENT_ID,INVOICE_ID,HIDDEN,AMOUNT,EXTERNAL_ID,PAYMENT_TERM_DT,IS_LOYAL,TYPE) values (s_x_t_act_internal.NEXTVAL, 4311102111,date'2020-01-06',21110000051, 31110211    ,1,  30000  ,'43111021111',null, 0,'generic');insert into x_t_act_trans(TMP_ID, ACT_ID, CONSUME_ID, AMOUNT, AMOUNT_NDS, AMOUNT_NSP, NETTING, COMMISSION_TYPE) values (s_x_t_act_trans.NEXTVAL, 4311102111,  5531110211, 30000, 5000,  0,null, 37);insert into x_t_consume (TMP_ID, ID, PARENT_ORDER_ID) values (s_x_t_consume.NEXTVAL, 5531110211,  9931110211);insert into x_t_order(TMP_ID, ID, SERVICE_ID, SERVICE_ORDER_ID, CLIENT_ID) values (s_x_t_order.NEXTVAL, 9931110211,  37,  7731110211,  431110211 );insert into x_mv_oebs_receipts_2(TMP_ID, INVOICE_EID, SUM, DT, DOC_DATE, COMISS_DATE, PAYMENT_NUMBER, SOURCE_TYPE) values (s_x_mv_oebs_receipts_2.NEXTVAL, 'Б-31110211-1', 30000, date'2020-01-31',date'2020-01-31', null, '888431110211' ,'PAYCASH');insert into x_yt_ar_direct_domain_stats (ID,IS_GRAY,DOMAIN,IS_BLACKLIST,SERVICE_ID,COST,BILLING_EXPORT_ID,FROM_DT,TILL_DT,SERVICE_ORDER_ID) values(s_x_yt_ar_direct_domain_stats.NEXTVAL, 0, 'a31110211', 0,37,3330000000,7731110211,  date'2020-01-01',to_date('2020-01-31'||' '||'23:59:59','YYYY-MM-DD HH24:MI:SS'),7731110211);</v>
      </c>
    </row>
    <row r="227" spans="1:73" s="151" customFormat="1" x14ac:dyDescent="0.35">
      <c r="A227" s="127">
        <v>52</v>
      </c>
      <c r="B227" s="128"/>
      <c r="C227" s="129" t="str">
        <f t="shared" si="172"/>
        <v>1110000052</v>
      </c>
      <c r="D227" s="129" t="str">
        <f t="shared" si="173"/>
        <v>1110000052/20</v>
      </c>
      <c r="E227" s="130" t="str">
        <f t="shared" si="174"/>
        <v>2020-01-01</v>
      </c>
      <c r="F227" s="130" t="str">
        <f t="shared" si="175"/>
        <v>2021-01-01</v>
      </c>
      <c r="G227" s="131" t="str">
        <f t="shared" si="176"/>
        <v>21110000052</v>
      </c>
      <c r="H227" s="132">
        <f t="shared" si="167"/>
        <v>1</v>
      </c>
      <c r="I227" s="133">
        <v>3</v>
      </c>
      <c r="J227" s="134">
        <f t="shared" si="199"/>
        <v>31110212</v>
      </c>
      <c r="K227" s="129" t="str">
        <f t="shared" si="177"/>
        <v>Б-31110212-1</v>
      </c>
      <c r="L227" s="130" t="str">
        <f t="shared" si="178"/>
        <v>2020-01-01</v>
      </c>
      <c r="M227" s="129" t="s">
        <v>87</v>
      </c>
      <c r="N227" s="135">
        <f t="shared" si="179"/>
        <v>10000</v>
      </c>
      <c r="O227" s="129" t="s">
        <v>88</v>
      </c>
      <c r="P227" s="133">
        <v>1</v>
      </c>
      <c r="Q227" s="129">
        <v>20</v>
      </c>
      <c r="R227" s="219">
        <f>S227</f>
        <v>7</v>
      </c>
      <c r="S227" s="219">
        <v>7</v>
      </c>
      <c r="T227" s="52" t="str">
        <f t="shared" si="180"/>
        <v>4311102121</v>
      </c>
      <c r="U227" s="137" t="str">
        <f t="shared" si="181"/>
        <v>43111021211</v>
      </c>
      <c r="V227" s="129">
        <v>1</v>
      </c>
      <c r="W227" s="130" t="str">
        <f t="shared" ca="1" si="182"/>
        <v>2020-01-02</v>
      </c>
      <c r="X227" s="129"/>
      <c r="Y227" s="139">
        <v>10000</v>
      </c>
      <c r="Z227" s="139">
        <f>Y227-(Y227/1.2)</f>
        <v>1666.6666666666661</v>
      </c>
      <c r="AA227" s="129">
        <v>0</v>
      </c>
      <c r="AB227" s="140" t="s">
        <v>89</v>
      </c>
      <c r="AC227" s="139">
        <f t="shared" si="183"/>
        <v>10000</v>
      </c>
      <c r="AD227" s="132">
        <v>0</v>
      </c>
      <c r="AE227" s="52" t="str">
        <f t="shared" si="184"/>
        <v>431110212</v>
      </c>
      <c r="AF227" s="141">
        <f t="shared" si="164"/>
        <v>8333.3333333333339</v>
      </c>
      <c r="AG227" s="259">
        <f>Y231/SUM(Y227:Y231)</f>
        <v>0.70149253731343286</v>
      </c>
      <c r="AH227" s="58">
        <f t="shared" si="185"/>
        <v>8333.3333333333339</v>
      </c>
      <c r="AI227" s="60">
        <f t="shared" si="165"/>
        <v>10000</v>
      </c>
      <c r="AJ227" s="49" t="str">
        <f t="shared" si="186"/>
        <v>2020-01-31</v>
      </c>
      <c r="AK227" s="143" t="str">
        <f t="shared" si="187"/>
        <v>888431110212</v>
      </c>
      <c r="AL227" s="132" t="str">
        <f t="shared" si="188"/>
        <v>11100000521</v>
      </c>
      <c r="AM227" s="144"/>
      <c r="AN227" s="144"/>
      <c r="AO227" s="132" t="s">
        <v>89</v>
      </c>
      <c r="AP227" s="145" t="s">
        <v>89</v>
      </c>
      <c r="AQ227" s="132"/>
      <c r="AR227" s="132"/>
      <c r="AS227" s="146" t="str">
        <f t="shared" si="189"/>
        <v>888431110212</v>
      </c>
      <c r="AT227" s="143" t="str">
        <f t="shared" si="190"/>
        <v>5531110212</v>
      </c>
      <c r="AU227" s="137" t="str">
        <f t="shared" si="191"/>
        <v>9931110212</v>
      </c>
      <c r="AV227" s="137">
        <f t="shared" si="192"/>
        <v>7</v>
      </c>
      <c r="AW227" s="137" t="str">
        <f t="shared" si="193"/>
        <v>7731110212</v>
      </c>
      <c r="AX227" s="147" t="str">
        <f t="shared" si="194"/>
        <v>77431110212</v>
      </c>
      <c r="AY227" s="137">
        <v>0</v>
      </c>
      <c r="AZ227" s="137">
        <v>0</v>
      </c>
      <c r="BA227" s="130" t="str">
        <f t="shared" si="195"/>
        <v>2020-01-01</v>
      </c>
      <c r="BB227" s="130" t="str">
        <f t="shared" si="196"/>
        <v>2020-01-31</v>
      </c>
      <c r="BC227" s="148" t="s">
        <v>90</v>
      </c>
      <c r="BD227" s="131" t="str">
        <f t="shared" si="197"/>
        <v>a31110212</v>
      </c>
      <c r="BE227" s="143"/>
      <c r="BF227" s="143"/>
      <c r="BG227" s="140"/>
      <c r="BH227" s="246"/>
      <c r="BI227" s="246"/>
      <c r="BJ227" s="246"/>
      <c r="BK227" s="246"/>
      <c r="BL227" s="149"/>
      <c r="BM227" s="149"/>
      <c r="BN227" s="149"/>
      <c r="BO227" s="347" t="s">
        <v>183</v>
      </c>
      <c r="BP227" s="229">
        <v>7</v>
      </c>
      <c r="BQ227" s="230">
        <f>SUM(AF227:AF231)</f>
        <v>167500</v>
      </c>
      <c r="BR227" s="230">
        <f>BQ227*0.06</f>
        <v>10050</v>
      </c>
      <c r="BS227" s="230">
        <f>BR227</f>
        <v>10050</v>
      </c>
      <c r="BU227" s="357" t="str">
        <f t="shared" ca="1" si="198"/>
        <v>insert into x_t_contract2(TMP_ID,ID,EXTERNAL_ID,CLIENT_ID) values(s_x_t_contract2.NEXTVAL, 1110000052, '1110000052/20',21110000052);insert into x_t_contract_collateral(TMP_ID,ID,CONTRACT2_ID,DT,IS_SIGNED) values(s_x_t_contract_collateral.NEXTVAL, 11100000521, 1110000052, date'2020-01-01', date'2020-01-01');insert into x_mv_contract_signed_attr (TMP_ID,CONTRACT_ID,COLLATERAL_ID,CODE,VALUE_DT) values (s_x_mv_contract_signed_attr.NEXTVAL, 1110000052, 11100000521,'FINISH_DT' ,date'2021-01-01');insert into x_mv_contract_signed_attr_hist(TMP_ID,VALUE_NUM,UPDATE_DT,CONTRACT2_ID,CODE,CL_DT,STAMP,DT) values(s_x_mv_contract_signed_attr_hist.NEXTVAL, 1, date'2020-01-01', 1110000052,'FIRM',date'2020-01-01',888431110212,date'2020-01-01');insert into x_mv_contract_signed_attr_hist(TMP_ID,VALUE_NUM,UPDATE_DT,CONTRACT2_ID,CODE,CL_DT,STAMP,DT) values(s_x_mv_contract_signed_attr_hist.NEXTVAL, 1, date'2020-01-01', 1110000052,'WHOLESALE_AGENT_PREMIUM_AWARDS_SCALE_TYPE',date'2020-01-01',888431110212,date'2020-01-01');insert into x_mv_contract_signed_attr_hist(TMP_ID,VALUE_NUM,UPDATE_DT,CONTRACT2_ID,CODE,CL_DT,STAMP,DT) values(s_x_mv_contract_signed_attr_hist.NEXTVAL, 3, date'2020-01-01', 1110000052,'PAYMENT_TYPE',date'2020-01-01',888431110212,date'2020-01-01');insert into x_t_invoice (TMP_ID,ID,DT, CLIENT_ID,EXTERNAL_ID,CONTRACT_ID,TOTAL_SUM,CURRENCY,DISCOUNT_TYPE,COMMISSION_TYPE,TYPE,LOYAL_CLIENTS,NDS,NDS_PCT,PERSON_ID) values (s_x_t_invoice.NEXTVAL, 31110212, date'2020-01-01',21110000052,'Б-31110212-1',1110000052,10000,'RUR',7,7,'y_invoice',0,1,20, 77431110212);insert into x_t_person (TMP_ID,ID) values (s_x_t_person.NEXTVAL, 77431110212);insert into x_t_act_internal(TMP_ID,ID,DT,CLIENT_ID,INVOICE_ID,HIDDEN,AMOUNT,EXTERNAL_ID,PAYMENT_TERM_DT,IS_LOYAL,TYPE) values (s_x_t_act_internal.NEXTVAL, 4311102121,date'2020-01-02',21110000052, 31110212    ,1,  10000  ,'43111021211',null, 0,'generic');insert into x_t_act_trans(TMP_ID, ACT_ID, CONSUME_ID, AMOUNT, AMOUNT_NDS, AMOUNT_NSP, NETTING, COMMISSION_TYPE) values (s_x_t_act_trans.NEXTVAL, 4311102121,  5531110212, 10000, 1666.66666666667,  0,null, 7);insert into x_t_consume (TMP_ID, ID, PARENT_ORDER_ID) values (s_x_t_consume.NEXTVAL, 5531110212,  9931110212);insert into x_t_order(TMP_ID, ID, SERVICE_ID, SERVICE_ORDER_ID, CLIENT_ID) values (s_x_t_order.NEXTVAL, 9931110212,  7,  7731110212,  431110212 );insert into x_mv_oebs_receipts_2(TMP_ID, INVOICE_EID, SUM, DT, DOC_DATE, COMISS_DATE, PAYMENT_NUMBER, SOURCE_TYPE) values (s_x_mv_oebs_receipts_2.NEXTVAL, 'Б-31110212-1', 10000, date'2020-01-31',date'2020-01-31', null, '888431110212' ,'PAYCASH');insert into x_yt_ar_direct_domain_stats (ID,IS_GRAY,DOMAIN,IS_BLACKLIST,SERVICE_ID,COST,BILLING_EXPORT_ID,FROM_DT,TILL_DT,SERVICE_ORDER_ID) values(s_x_yt_ar_direct_domain_stats.NEXTVAL, 0, 'a31110212', 0,7,3330000000,7731110212,  date'2020-01-01',to_date('2020-01-31'||' '||'23:59:59','YYYY-MM-DD HH24:MI:SS'),7731110212);</v>
      </c>
    </row>
    <row r="228" spans="1:73" s="151" customFormat="1" x14ac:dyDescent="0.35">
      <c r="A228" s="127">
        <v>52</v>
      </c>
      <c r="B228" s="128"/>
      <c r="C228" s="129" t="str">
        <f t="shared" si="172"/>
        <v>1110000052</v>
      </c>
      <c r="D228" s="129" t="str">
        <f t="shared" si="173"/>
        <v>1110000052/20</v>
      </c>
      <c r="E228" s="130" t="str">
        <f t="shared" si="174"/>
        <v>2020-01-01</v>
      </c>
      <c r="F228" s="130" t="str">
        <f t="shared" si="175"/>
        <v>2021-01-01</v>
      </c>
      <c r="G228" s="131" t="str">
        <f t="shared" si="176"/>
        <v>21110000052</v>
      </c>
      <c r="H228" s="132">
        <f t="shared" si="167"/>
        <v>1</v>
      </c>
      <c r="I228" s="133">
        <v>3</v>
      </c>
      <c r="J228" s="134">
        <f t="shared" si="199"/>
        <v>31110213</v>
      </c>
      <c r="K228" s="129" t="str">
        <f t="shared" si="177"/>
        <v>Б-31110213-1</v>
      </c>
      <c r="L228" s="130" t="str">
        <f t="shared" si="178"/>
        <v>2020-01-01</v>
      </c>
      <c r="M228" s="129" t="s">
        <v>87</v>
      </c>
      <c r="N228" s="135">
        <f t="shared" si="179"/>
        <v>10000</v>
      </c>
      <c r="O228" s="129" t="s">
        <v>88</v>
      </c>
      <c r="P228" s="133">
        <v>1</v>
      </c>
      <c r="Q228" s="129">
        <v>20</v>
      </c>
      <c r="R228" s="219">
        <f>S228</f>
        <v>7</v>
      </c>
      <c r="S228" s="219">
        <v>7</v>
      </c>
      <c r="T228" s="52" t="str">
        <f t="shared" si="180"/>
        <v>4311102131</v>
      </c>
      <c r="U228" s="137" t="str">
        <f t="shared" si="181"/>
        <v>43111021311</v>
      </c>
      <c r="V228" s="129">
        <v>1</v>
      </c>
      <c r="W228" s="130" t="str">
        <f t="shared" ca="1" si="182"/>
        <v>2020-01-02</v>
      </c>
      <c r="X228" s="129"/>
      <c r="Y228" s="139">
        <v>10000</v>
      </c>
      <c r="Z228" s="139">
        <f t="shared" si="169"/>
        <v>1666.6666666666661</v>
      </c>
      <c r="AA228" s="129">
        <v>0</v>
      </c>
      <c r="AB228" s="140" t="s">
        <v>89</v>
      </c>
      <c r="AC228" s="139">
        <f t="shared" si="183"/>
        <v>10000</v>
      </c>
      <c r="AD228" s="132">
        <v>0</v>
      </c>
      <c r="AE228" s="52" t="str">
        <f t="shared" si="184"/>
        <v>431110213</v>
      </c>
      <c r="AF228" s="141">
        <f t="shared" si="164"/>
        <v>8333.3333333333339</v>
      </c>
      <c r="AG228" s="142"/>
      <c r="AH228" s="58">
        <f t="shared" si="185"/>
        <v>8333.3333333333339</v>
      </c>
      <c r="AI228" s="60">
        <f t="shared" si="165"/>
        <v>10000</v>
      </c>
      <c r="AJ228" s="49" t="str">
        <f t="shared" si="186"/>
        <v>2020-01-31</v>
      </c>
      <c r="AK228" s="143" t="str">
        <f t="shared" si="187"/>
        <v>888431110213</v>
      </c>
      <c r="AL228" s="132" t="str">
        <f t="shared" si="188"/>
        <v>11100000521</v>
      </c>
      <c r="AM228" s="144"/>
      <c r="AN228" s="144"/>
      <c r="AO228" s="132" t="s">
        <v>89</v>
      </c>
      <c r="AP228" s="145" t="s">
        <v>89</v>
      </c>
      <c r="AQ228" s="132"/>
      <c r="AR228" s="132"/>
      <c r="AS228" s="146" t="str">
        <f t="shared" si="189"/>
        <v>888431110213</v>
      </c>
      <c r="AT228" s="143" t="str">
        <f t="shared" si="190"/>
        <v>5531110213</v>
      </c>
      <c r="AU228" s="137" t="str">
        <f t="shared" si="191"/>
        <v>9931110213</v>
      </c>
      <c r="AV228" s="137">
        <f t="shared" si="192"/>
        <v>7</v>
      </c>
      <c r="AW228" s="137" t="str">
        <f t="shared" si="193"/>
        <v>7731110213</v>
      </c>
      <c r="AX228" s="147" t="str">
        <f t="shared" si="194"/>
        <v>77431110213</v>
      </c>
      <c r="AY228" s="137">
        <v>0</v>
      </c>
      <c r="AZ228" s="137">
        <v>0</v>
      </c>
      <c r="BA228" s="130" t="str">
        <f t="shared" si="195"/>
        <v>2020-01-01</v>
      </c>
      <c r="BB228" s="130" t="str">
        <f t="shared" si="196"/>
        <v>2020-01-31</v>
      </c>
      <c r="BC228" s="148" t="s">
        <v>90</v>
      </c>
      <c r="BD228" s="131" t="str">
        <f t="shared" si="197"/>
        <v>a31110213</v>
      </c>
      <c r="BE228" s="143"/>
      <c r="BF228" s="143"/>
      <c r="BG228" s="140"/>
      <c r="BH228" s="149"/>
      <c r="BI228" s="149"/>
      <c r="BJ228" s="149"/>
      <c r="BK228" s="149"/>
      <c r="BL228" s="149"/>
      <c r="BM228" s="149"/>
      <c r="BN228" s="149"/>
      <c r="BO228" s="348" t="s">
        <v>184</v>
      </c>
      <c r="BP228" s="229">
        <v>1</v>
      </c>
      <c r="BQ228" s="230">
        <f>AF232</f>
        <v>16666.666666666668</v>
      </c>
      <c r="BR228" s="230">
        <f>BQ228*0.13</f>
        <v>2166.666666666667</v>
      </c>
      <c r="BS228" s="230">
        <f>BR228</f>
        <v>2166.666666666667</v>
      </c>
      <c r="BU228" s="357" t="str">
        <f t="shared" ca="1" si="198"/>
        <v>insert into x_t_invoice (TMP_ID,ID,DT, CLIENT_ID,EXTERNAL_ID,CONTRACT_ID,TOTAL_SUM,CURRENCY,DISCOUNT_TYPE,COMMISSION_TYPE,TYPE,LOYAL_CLIENTS,NDS,NDS_PCT,PERSON_ID) values (s_x_t_invoice.NEXTVAL, 31110213, date'2020-01-01',21110000052,'Б-31110213-1',1110000052,10000,'RUR',7,7,'y_invoice',0,1,20, 77431110213);insert into x_t_person (TMP_ID,ID) values (s_x_t_person.NEXTVAL, 77431110213);insert into x_t_act_internal(TMP_ID,ID,DT,CLIENT_ID,INVOICE_ID,HIDDEN,AMOUNT,EXTERNAL_ID,PAYMENT_TERM_DT,IS_LOYAL,TYPE) values (s_x_t_act_internal.NEXTVAL, 4311102131,date'2020-01-02',21110000052, 31110213    ,1,  10000  ,'43111021311',null, 0,'generic');insert into x_t_act_trans(TMP_ID, ACT_ID, CONSUME_ID, AMOUNT, AMOUNT_NDS, AMOUNT_NSP, NETTING, COMMISSION_TYPE) values (s_x_t_act_trans.NEXTVAL, 4311102131,  5531110213, 10000, 1666.66666666667,  0,null, 7);insert into x_t_consume (TMP_ID, ID, PARENT_ORDER_ID) values (s_x_t_consume.NEXTVAL, 5531110213,  9931110213);insert into x_t_order(TMP_ID, ID, SERVICE_ID, SERVICE_ORDER_ID, CLIENT_ID) values (s_x_t_order.NEXTVAL, 9931110213,  7,  7731110213,  431110213 );insert into x_mv_oebs_receipts_2(TMP_ID, INVOICE_EID, SUM, DT, DOC_DATE, COMISS_DATE, PAYMENT_NUMBER, SOURCE_TYPE) values (s_x_mv_oebs_receipts_2.NEXTVAL, 'Б-31110213-1', 10000, date'2020-01-31',date'2020-01-31', null, '888431110213' ,'PAYCASH');insert into x_yt_ar_direct_domain_stats (ID,IS_GRAY,DOMAIN,IS_BLACKLIST,SERVICE_ID,COST,BILLING_EXPORT_ID,FROM_DT,TILL_DT,SERVICE_ORDER_ID) values(s_x_yt_ar_direct_domain_stats.NEXTVAL, 0, 'a31110213', 0,7,3330000000,7731110213,  date'2020-01-01',to_date('2020-01-31'||' '||'23:59:59','YYYY-MM-DD HH24:MI:SS'),7731110213);</v>
      </c>
    </row>
    <row r="229" spans="1:73" s="151" customFormat="1" x14ac:dyDescent="0.35">
      <c r="A229" s="127">
        <v>52</v>
      </c>
      <c r="B229" s="128"/>
      <c r="C229" s="129" t="str">
        <f t="shared" si="172"/>
        <v>1110000052</v>
      </c>
      <c r="D229" s="129" t="str">
        <f t="shared" si="173"/>
        <v>1110000052/20</v>
      </c>
      <c r="E229" s="130" t="str">
        <f t="shared" si="174"/>
        <v>2020-01-01</v>
      </c>
      <c r="F229" s="130" t="str">
        <f t="shared" si="175"/>
        <v>2021-01-01</v>
      </c>
      <c r="G229" s="131" t="str">
        <f t="shared" si="176"/>
        <v>21110000052</v>
      </c>
      <c r="H229" s="132">
        <f t="shared" si="167"/>
        <v>1</v>
      </c>
      <c r="I229" s="133">
        <v>3</v>
      </c>
      <c r="J229" s="134">
        <f t="shared" si="199"/>
        <v>31110214</v>
      </c>
      <c r="K229" s="129" t="str">
        <f t="shared" si="177"/>
        <v>Б-31110214-1</v>
      </c>
      <c r="L229" s="130" t="str">
        <f t="shared" si="178"/>
        <v>2020-01-01</v>
      </c>
      <c r="M229" s="129" t="s">
        <v>87</v>
      </c>
      <c r="N229" s="135">
        <f t="shared" si="179"/>
        <v>20000</v>
      </c>
      <c r="O229" s="129" t="s">
        <v>88</v>
      </c>
      <c r="P229" s="133">
        <v>1</v>
      </c>
      <c r="Q229" s="129">
        <v>20</v>
      </c>
      <c r="R229" s="219">
        <f>S229</f>
        <v>7</v>
      </c>
      <c r="S229" s="219">
        <v>7</v>
      </c>
      <c r="T229" s="52" t="str">
        <f t="shared" si="180"/>
        <v>4311102141</v>
      </c>
      <c r="U229" s="137" t="str">
        <f t="shared" si="181"/>
        <v>43111021411</v>
      </c>
      <c r="V229" s="129">
        <v>1</v>
      </c>
      <c r="W229" s="130" t="str">
        <f t="shared" ca="1" si="182"/>
        <v>2020-01-07</v>
      </c>
      <c r="X229" s="129"/>
      <c r="Y229" s="139">
        <v>20000</v>
      </c>
      <c r="Z229" s="139">
        <f t="shared" si="169"/>
        <v>3333.3333333333321</v>
      </c>
      <c r="AA229" s="129">
        <v>0</v>
      </c>
      <c r="AB229" s="140" t="s">
        <v>89</v>
      </c>
      <c r="AC229" s="139">
        <f t="shared" si="183"/>
        <v>20000</v>
      </c>
      <c r="AD229" s="132">
        <v>0</v>
      </c>
      <c r="AE229" s="52" t="str">
        <f t="shared" si="184"/>
        <v>431110214</v>
      </c>
      <c r="AF229" s="141">
        <f t="shared" si="164"/>
        <v>16666.666666666668</v>
      </c>
      <c r="AG229" s="142"/>
      <c r="AH229" s="58">
        <f t="shared" si="185"/>
        <v>16666.666666666668</v>
      </c>
      <c r="AI229" s="60">
        <f t="shared" si="165"/>
        <v>20000</v>
      </c>
      <c r="AJ229" s="49" t="str">
        <f t="shared" si="186"/>
        <v>2020-01-31</v>
      </c>
      <c r="AK229" s="143" t="str">
        <f t="shared" si="187"/>
        <v>888431110214</v>
      </c>
      <c r="AL229" s="132" t="str">
        <f t="shared" si="188"/>
        <v>11100000521</v>
      </c>
      <c r="AM229" s="144"/>
      <c r="AN229" s="144"/>
      <c r="AO229" s="132" t="s">
        <v>89</v>
      </c>
      <c r="AP229" s="145" t="s">
        <v>89</v>
      </c>
      <c r="AQ229" s="132"/>
      <c r="AR229" s="132"/>
      <c r="AS229" s="146" t="str">
        <f t="shared" si="189"/>
        <v>888431110214</v>
      </c>
      <c r="AT229" s="143" t="str">
        <f t="shared" si="190"/>
        <v>5531110214</v>
      </c>
      <c r="AU229" s="137" t="str">
        <f t="shared" si="191"/>
        <v>9931110214</v>
      </c>
      <c r="AV229" s="137">
        <f t="shared" si="192"/>
        <v>7</v>
      </c>
      <c r="AW229" s="137" t="str">
        <f t="shared" si="193"/>
        <v>7731110214</v>
      </c>
      <c r="AX229" s="147" t="str">
        <f t="shared" si="194"/>
        <v>77431110214</v>
      </c>
      <c r="AY229" s="137">
        <v>0</v>
      </c>
      <c r="AZ229" s="137">
        <v>0</v>
      </c>
      <c r="BA229" s="130" t="str">
        <f t="shared" si="195"/>
        <v>2020-01-01</v>
      </c>
      <c r="BB229" s="130" t="str">
        <f t="shared" si="196"/>
        <v>2020-01-31</v>
      </c>
      <c r="BC229" s="148" t="s">
        <v>90</v>
      </c>
      <c r="BD229" s="131" t="str">
        <f t="shared" si="197"/>
        <v>a31110214</v>
      </c>
      <c r="BE229" s="143"/>
      <c r="BF229" s="143"/>
      <c r="BG229" s="140"/>
      <c r="BH229" s="149"/>
      <c r="BI229" s="149"/>
      <c r="BJ229" s="149"/>
      <c r="BK229" s="149"/>
      <c r="BL229" s="149"/>
      <c r="BM229" s="149"/>
      <c r="BN229" s="149"/>
      <c r="BO229" s="349"/>
      <c r="BP229" s="229">
        <v>37</v>
      </c>
      <c r="BQ229" s="230">
        <f>AF233</f>
        <v>25000</v>
      </c>
      <c r="BR229" s="230">
        <f>BQ229*0.11</f>
        <v>2750</v>
      </c>
      <c r="BS229" s="230">
        <f>BR229</f>
        <v>2750</v>
      </c>
      <c r="BU229" s="357" t="str">
        <f t="shared" ca="1" si="198"/>
        <v>insert into x_t_invoice (TMP_ID,ID,DT, CLIENT_ID,EXTERNAL_ID,CONTRACT_ID,TOTAL_SUM,CURRENCY,DISCOUNT_TYPE,COMMISSION_TYPE,TYPE,LOYAL_CLIENTS,NDS,NDS_PCT,PERSON_ID) values (s_x_t_invoice.NEXTVAL, 31110214, date'2020-01-01',21110000052,'Б-31110214-1',1110000052,20000,'RUR',7,7,'y_invoice',0,1,20, 77431110214);insert into x_t_person (TMP_ID,ID) values (s_x_t_person.NEXTVAL, 77431110214);insert into x_t_act_internal(TMP_ID,ID,DT,CLIENT_ID,INVOICE_ID,HIDDEN,AMOUNT,EXTERNAL_ID,PAYMENT_TERM_DT,IS_LOYAL,TYPE) values (s_x_t_act_internal.NEXTVAL, 4311102141,date'2020-01-07',21110000052, 31110214    ,1,  20000  ,'43111021411',null, 0,'generic');insert into x_t_act_trans(TMP_ID, ACT_ID, CONSUME_ID, AMOUNT, AMOUNT_NDS, AMOUNT_NSP, NETTING, COMMISSION_TYPE) values (s_x_t_act_trans.NEXTVAL, 4311102141,  5531110214, 20000, 3333.33333333333,  0,null, 7);insert into x_t_consume (TMP_ID, ID, PARENT_ORDER_ID) values (s_x_t_consume.NEXTVAL, 5531110214,  9931110214);insert into x_t_order(TMP_ID, ID, SERVICE_ID, SERVICE_ORDER_ID, CLIENT_ID) values (s_x_t_order.NEXTVAL, 9931110214,  7,  7731110214,  431110214 );insert into x_mv_oebs_receipts_2(TMP_ID, INVOICE_EID, SUM, DT, DOC_DATE, COMISS_DATE, PAYMENT_NUMBER, SOURCE_TYPE) values (s_x_mv_oebs_receipts_2.NEXTVAL, 'Б-31110214-1', 20000, date'2020-01-31',date'2020-01-31', null, '888431110214' ,'PAYCASH');insert into x_yt_ar_direct_domain_stats (ID,IS_GRAY,DOMAIN,IS_BLACKLIST,SERVICE_ID,COST,BILLING_EXPORT_ID,FROM_DT,TILL_DT,SERVICE_ORDER_ID) values(s_x_yt_ar_direct_domain_stats.NEXTVAL, 0, 'a31110214', 0,7,3330000000,7731110214,  date'2020-01-01',to_date('2020-01-31'||' '||'23:59:59','YYYY-MM-DD HH24:MI:SS'),7731110214);</v>
      </c>
    </row>
    <row r="230" spans="1:73" s="151" customFormat="1" x14ac:dyDescent="0.35">
      <c r="A230" s="127">
        <v>52</v>
      </c>
      <c r="B230" s="128"/>
      <c r="C230" s="129" t="str">
        <f t="shared" si="172"/>
        <v>1110000052</v>
      </c>
      <c r="D230" s="129" t="str">
        <f t="shared" si="173"/>
        <v>1110000052/20</v>
      </c>
      <c r="E230" s="130" t="str">
        <f t="shared" si="174"/>
        <v>2020-01-01</v>
      </c>
      <c r="F230" s="130" t="str">
        <f t="shared" si="175"/>
        <v>2021-01-01</v>
      </c>
      <c r="G230" s="131" t="str">
        <f t="shared" si="176"/>
        <v>21110000052</v>
      </c>
      <c r="H230" s="132">
        <f t="shared" si="167"/>
        <v>1</v>
      </c>
      <c r="I230" s="133">
        <v>3</v>
      </c>
      <c r="J230" s="134">
        <f t="shared" si="199"/>
        <v>31110215</v>
      </c>
      <c r="K230" s="129" t="str">
        <f t="shared" si="177"/>
        <v>Б-31110215-1</v>
      </c>
      <c r="L230" s="130" t="str">
        <f t="shared" si="178"/>
        <v>2020-01-01</v>
      </c>
      <c r="M230" s="129" t="s">
        <v>87</v>
      </c>
      <c r="N230" s="135">
        <f t="shared" si="179"/>
        <v>20000</v>
      </c>
      <c r="O230" s="129" t="s">
        <v>88</v>
      </c>
      <c r="P230" s="133">
        <v>1</v>
      </c>
      <c r="Q230" s="129">
        <v>20</v>
      </c>
      <c r="R230" s="219">
        <f>S230</f>
        <v>7</v>
      </c>
      <c r="S230" s="219">
        <v>7</v>
      </c>
      <c r="T230" s="52" t="str">
        <f t="shared" si="180"/>
        <v>4311102151</v>
      </c>
      <c r="U230" s="137" t="str">
        <f t="shared" si="181"/>
        <v>43111021511</v>
      </c>
      <c r="V230" s="129">
        <v>1</v>
      </c>
      <c r="W230" s="130" t="str">
        <f t="shared" ca="1" si="182"/>
        <v>2020-01-06</v>
      </c>
      <c r="X230" s="129"/>
      <c r="Y230" s="139">
        <v>20000</v>
      </c>
      <c r="Z230" s="139">
        <f t="shared" si="169"/>
        <v>3333.3333333333321</v>
      </c>
      <c r="AA230" s="129">
        <v>0</v>
      </c>
      <c r="AB230" s="140" t="s">
        <v>89</v>
      </c>
      <c r="AC230" s="139">
        <f t="shared" si="183"/>
        <v>20000</v>
      </c>
      <c r="AD230" s="132">
        <v>0</v>
      </c>
      <c r="AE230" s="52" t="str">
        <f t="shared" si="184"/>
        <v>431110215</v>
      </c>
      <c r="AF230" s="141">
        <f t="shared" si="164"/>
        <v>16666.666666666668</v>
      </c>
      <c r="AG230" s="142"/>
      <c r="AH230" s="58">
        <f t="shared" si="185"/>
        <v>16666.666666666668</v>
      </c>
      <c r="AI230" s="60">
        <f t="shared" si="165"/>
        <v>20000</v>
      </c>
      <c r="AJ230" s="49" t="str">
        <f t="shared" si="186"/>
        <v>2020-01-31</v>
      </c>
      <c r="AK230" s="143" t="str">
        <f t="shared" si="187"/>
        <v>888431110215</v>
      </c>
      <c r="AL230" s="132" t="str">
        <f t="shared" si="188"/>
        <v>11100000521</v>
      </c>
      <c r="AM230" s="144"/>
      <c r="AN230" s="144"/>
      <c r="AO230" s="132" t="s">
        <v>89</v>
      </c>
      <c r="AP230" s="145" t="s">
        <v>89</v>
      </c>
      <c r="AQ230" s="132"/>
      <c r="AR230" s="132"/>
      <c r="AS230" s="146" t="str">
        <f t="shared" si="189"/>
        <v>888431110215</v>
      </c>
      <c r="AT230" s="143" t="str">
        <f t="shared" si="190"/>
        <v>5531110215</v>
      </c>
      <c r="AU230" s="137" t="str">
        <f t="shared" si="191"/>
        <v>9931110215</v>
      </c>
      <c r="AV230" s="137">
        <f t="shared" si="192"/>
        <v>7</v>
      </c>
      <c r="AW230" s="137" t="str">
        <f t="shared" si="193"/>
        <v>7731110215</v>
      </c>
      <c r="AX230" s="147" t="str">
        <f t="shared" si="194"/>
        <v>77431110215</v>
      </c>
      <c r="AY230" s="137">
        <v>0</v>
      </c>
      <c r="AZ230" s="137">
        <v>0</v>
      </c>
      <c r="BA230" s="130" t="str">
        <f t="shared" si="195"/>
        <v>2020-01-01</v>
      </c>
      <c r="BB230" s="130" t="str">
        <f t="shared" si="196"/>
        <v>2020-01-31</v>
      </c>
      <c r="BC230" s="148" t="s">
        <v>90</v>
      </c>
      <c r="BD230" s="131" t="str">
        <f t="shared" si="197"/>
        <v>a31110215</v>
      </c>
      <c r="BE230" s="143"/>
      <c r="BF230" s="143"/>
      <c r="BG230" s="140"/>
      <c r="BH230" s="254"/>
      <c r="BI230" s="254"/>
      <c r="BJ230" s="254"/>
      <c r="BK230" s="254"/>
      <c r="BL230" s="149"/>
      <c r="BM230" s="149"/>
      <c r="BN230" s="149"/>
      <c r="BO230" s="350">
        <f>SUM(AF227:AF233)</f>
        <v>209166.66666666666</v>
      </c>
      <c r="BP230" s="229"/>
      <c r="BQ230" s="230"/>
      <c r="BR230" s="230"/>
      <c r="BS230" s="230"/>
      <c r="BU230" s="357" t="str">
        <f t="shared" ca="1" si="198"/>
        <v>insert into x_t_invoice (TMP_ID,ID,DT, CLIENT_ID,EXTERNAL_ID,CONTRACT_ID,TOTAL_SUM,CURRENCY,DISCOUNT_TYPE,COMMISSION_TYPE,TYPE,LOYAL_CLIENTS,NDS,NDS_PCT,PERSON_ID) values (s_x_t_invoice.NEXTVAL, 31110215, date'2020-01-01',21110000052,'Б-31110215-1',1110000052,20000,'RUR',7,7,'y_invoice',0,1,20, 77431110215);insert into x_t_person (TMP_ID,ID) values (s_x_t_person.NEXTVAL, 77431110215);insert into x_t_act_internal(TMP_ID,ID,DT,CLIENT_ID,INVOICE_ID,HIDDEN,AMOUNT,EXTERNAL_ID,PAYMENT_TERM_DT,IS_LOYAL,TYPE) values (s_x_t_act_internal.NEXTVAL, 4311102151,date'2020-01-06',21110000052, 31110215    ,1,  20000  ,'43111021511',null, 0,'generic');insert into x_t_act_trans(TMP_ID, ACT_ID, CONSUME_ID, AMOUNT, AMOUNT_NDS, AMOUNT_NSP, NETTING, COMMISSION_TYPE) values (s_x_t_act_trans.NEXTVAL, 4311102151,  5531110215, 20000, 3333.33333333333,  0,null, 7);insert into x_t_consume (TMP_ID, ID, PARENT_ORDER_ID) values (s_x_t_consume.NEXTVAL, 5531110215,  9931110215);insert into x_t_order(TMP_ID, ID, SERVICE_ID, SERVICE_ORDER_ID, CLIENT_ID) values (s_x_t_order.NEXTVAL, 9931110215,  7,  7731110215,  431110215 );insert into x_mv_oebs_receipts_2(TMP_ID, INVOICE_EID, SUM, DT, DOC_DATE, COMISS_DATE, PAYMENT_NUMBER, SOURCE_TYPE) values (s_x_mv_oebs_receipts_2.NEXTVAL, 'Б-31110215-1', 20000, date'2020-01-31',date'2020-01-31', null, '888431110215' ,'PAYCASH');insert into x_yt_ar_direct_domain_stats (ID,IS_GRAY,DOMAIN,IS_BLACKLIST,SERVICE_ID,COST,BILLING_EXPORT_ID,FROM_DT,TILL_DT,SERVICE_ORDER_ID) values(s_x_yt_ar_direct_domain_stats.NEXTVAL, 0, 'a31110215', 0,7,3330000000,7731110215,  date'2020-01-01',to_date('2020-01-31'||' '||'23:59:59','YYYY-MM-DD HH24:MI:SS'),7731110215);</v>
      </c>
    </row>
    <row r="231" spans="1:73" s="151" customFormat="1" x14ac:dyDescent="0.35">
      <c r="A231" s="127">
        <v>52</v>
      </c>
      <c r="B231" s="128"/>
      <c r="C231" s="129" t="str">
        <f t="shared" si="172"/>
        <v>1110000052</v>
      </c>
      <c r="D231" s="129" t="str">
        <f t="shared" si="173"/>
        <v>1110000052/20</v>
      </c>
      <c r="E231" s="130" t="str">
        <f t="shared" si="174"/>
        <v>2020-01-01</v>
      </c>
      <c r="F231" s="130" t="str">
        <f t="shared" si="175"/>
        <v>2021-01-01</v>
      </c>
      <c r="G231" s="131" t="str">
        <f t="shared" si="176"/>
        <v>21110000052</v>
      </c>
      <c r="H231" s="132">
        <f t="shared" si="167"/>
        <v>1</v>
      </c>
      <c r="I231" s="133">
        <v>3</v>
      </c>
      <c r="J231" s="134">
        <f t="shared" si="199"/>
        <v>31110216</v>
      </c>
      <c r="K231" s="129" t="str">
        <f t="shared" si="177"/>
        <v>Б-31110216-1</v>
      </c>
      <c r="L231" s="130" t="str">
        <f t="shared" si="178"/>
        <v>2020-01-01</v>
      </c>
      <c r="M231" s="129" t="s">
        <v>87</v>
      </c>
      <c r="N231" s="135">
        <f t="shared" si="179"/>
        <v>141000</v>
      </c>
      <c r="O231" s="129" t="s">
        <v>88</v>
      </c>
      <c r="P231" s="133">
        <v>1</v>
      </c>
      <c r="Q231" s="129">
        <v>20</v>
      </c>
      <c r="R231" s="219">
        <f>S231</f>
        <v>7</v>
      </c>
      <c r="S231" s="219">
        <v>7</v>
      </c>
      <c r="T231" s="52" t="str">
        <f t="shared" si="180"/>
        <v>4311102161</v>
      </c>
      <c r="U231" s="137" t="str">
        <f t="shared" si="181"/>
        <v>43111021611</v>
      </c>
      <c r="V231" s="129">
        <v>1</v>
      </c>
      <c r="W231" s="130" t="str">
        <f t="shared" ca="1" si="182"/>
        <v>2020-01-07</v>
      </c>
      <c r="X231" s="129"/>
      <c r="Y231" s="139">
        <v>141000</v>
      </c>
      <c r="Z231" s="139">
        <f t="shared" si="169"/>
        <v>23500</v>
      </c>
      <c r="AA231" s="129">
        <v>0</v>
      </c>
      <c r="AB231" s="140" t="s">
        <v>89</v>
      </c>
      <c r="AC231" s="139">
        <f t="shared" si="183"/>
        <v>141000</v>
      </c>
      <c r="AD231" s="132">
        <v>0</v>
      </c>
      <c r="AE231" s="52" t="str">
        <f t="shared" si="184"/>
        <v>431110216</v>
      </c>
      <c r="AF231" s="141">
        <f t="shared" si="164"/>
        <v>117500</v>
      </c>
      <c r="AG231" s="142"/>
      <c r="AH231" s="58">
        <f t="shared" si="185"/>
        <v>117500</v>
      </c>
      <c r="AI231" s="60">
        <f t="shared" si="165"/>
        <v>141000</v>
      </c>
      <c r="AJ231" s="49" t="str">
        <f t="shared" si="186"/>
        <v>2020-01-31</v>
      </c>
      <c r="AK231" s="143" t="str">
        <f t="shared" si="187"/>
        <v>888431110216</v>
      </c>
      <c r="AL231" s="132" t="str">
        <f t="shared" si="188"/>
        <v>11100000521</v>
      </c>
      <c r="AM231" s="144"/>
      <c r="AN231" s="144"/>
      <c r="AO231" s="132" t="s">
        <v>89</v>
      </c>
      <c r="AP231" s="145" t="s">
        <v>89</v>
      </c>
      <c r="AQ231" s="132"/>
      <c r="AR231" s="132"/>
      <c r="AS231" s="146" t="str">
        <f t="shared" si="189"/>
        <v>888431110216</v>
      </c>
      <c r="AT231" s="143" t="str">
        <f t="shared" si="190"/>
        <v>5531110216</v>
      </c>
      <c r="AU231" s="137" t="str">
        <f t="shared" si="191"/>
        <v>9931110216</v>
      </c>
      <c r="AV231" s="137">
        <f t="shared" si="192"/>
        <v>7</v>
      </c>
      <c r="AW231" s="137" t="str">
        <f t="shared" si="193"/>
        <v>7731110216</v>
      </c>
      <c r="AX231" s="147" t="str">
        <f t="shared" si="194"/>
        <v>77431110216</v>
      </c>
      <c r="AY231" s="137">
        <v>0</v>
      </c>
      <c r="AZ231" s="137">
        <v>0</v>
      </c>
      <c r="BA231" s="130" t="str">
        <f t="shared" si="195"/>
        <v>2020-01-01</v>
      </c>
      <c r="BB231" s="130" t="str">
        <f t="shared" si="196"/>
        <v>2020-01-31</v>
      </c>
      <c r="BC231" s="148" t="s">
        <v>90</v>
      </c>
      <c r="BD231" s="131" t="str">
        <f t="shared" si="197"/>
        <v>a31110216</v>
      </c>
      <c r="BE231" s="143"/>
      <c r="BF231" s="143"/>
      <c r="BG231" s="140"/>
      <c r="BH231" s="149"/>
      <c r="BI231" s="149"/>
      <c r="BJ231" s="149"/>
      <c r="BK231" s="149"/>
      <c r="BL231" s="149"/>
      <c r="BM231" s="149"/>
      <c r="BN231" s="149"/>
      <c r="BO231" s="350"/>
      <c r="BP231" s="229"/>
      <c r="BQ231" s="230"/>
      <c r="BR231" s="230"/>
      <c r="BS231" s="230"/>
      <c r="BU231" s="357" t="str">
        <f t="shared" ca="1" si="198"/>
        <v>insert into x_t_invoice (TMP_ID,ID,DT, CLIENT_ID,EXTERNAL_ID,CONTRACT_ID,TOTAL_SUM,CURRENCY,DISCOUNT_TYPE,COMMISSION_TYPE,TYPE,LOYAL_CLIENTS,NDS,NDS_PCT,PERSON_ID) values (s_x_t_invoice.NEXTVAL, 31110216, date'2020-01-01',21110000052,'Б-31110216-1',1110000052,141000,'RUR',7,7,'y_invoice',0,1,20, 77431110216);insert into x_t_person (TMP_ID,ID) values (s_x_t_person.NEXTVAL, 77431110216);insert into x_t_act_internal(TMP_ID,ID,DT,CLIENT_ID,INVOICE_ID,HIDDEN,AMOUNT,EXTERNAL_ID,PAYMENT_TERM_DT,IS_LOYAL,TYPE) values (s_x_t_act_internal.NEXTVAL, 4311102161,date'2020-01-07',21110000052, 31110216    ,1,  141000  ,'43111021611',null, 0,'generic');insert into x_t_act_trans(TMP_ID, ACT_ID, CONSUME_ID, AMOUNT, AMOUNT_NDS, AMOUNT_NSP, NETTING, COMMISSION_TYPE) values (s_x_t_act_trans.NEXTVAL, 4311102161,  5531110216, 141000, 23500,  0,null, 7);insert into x_t_consume (TMP_ID, ID, PARENT_ORDER_ID) values (s_x_t_consume.NEXTVAL, 5531110216,  9931110216);insert into x_t_order(TMP_ID, ID, SERVICE_ID, SERVICE_ORDER_ID, CLIENT_ID) values (s_x_t_order.NEXTVAL, 9931110216,  7,  7731110216,  431110216 );insert into x_mv_oebs_receipts_2(TMP_ID, INVOICE_EID, SUM, DT, DOC_DATE, COMISS_DATE, PAYMENT_NUMBER, SOURCE_TYPE) values (s_x_mv_oebs_receipts_2.NEXTVAL, 'Б-31110216-1', 141000, date'2020-01-31',date'2020-01-31', null, '888431110216' ,'PAYCASH');insert into x_yt_ar_direct_domain_stats (ID,IS_GRAY,DOMAIN,IS_BLACKLIST,SERVICE_ID,COST,BILLING_EXPORT_ID,FROM_DT,TILL_DT,SERVICE_ORDER_ID) values(s_x_yt_ar_direct_domain_stats.NEXTVAL, 0, 'a31110216', 0,7,3330000000,7731110216,  date'2020-01-01',to_date('2020-01-31'||' '||'23:59:59','YYYY-MM-DD HH24:MI:SS'),7731110216);</v>
      </c>
    </row>
    <row r="232" spans="1:73" s="151" customFormat="1" x14ac:dyDescent="0.35">
      <c r="A232" s="127">
        <v>52</v>
      </c>
      <c r="B232" s="128"/>
      <c r="C232" s="129" t="str">
        <f t="shared" si="172"/>
        <v>1110000052</v>
      </c>
      <c r="D232" s="129" t="str">
        <f t="shared" si="173"/>
        <v>1110000052/20</v>
      </c>
      <c r="E232" s="130" t="str">
        <f t="shared" si="174"/>
        <v>2020-01-01</v>
      </c>
      <c r="F232" s="130" t="str">
        <f t="shared" si="175"/>
        <v>2021-01-01</v>
      </c>
      <c r="G232" s="131" t="str">
        <f t="shared" si="176"/>
        <v>21110000052</v>
      </c>
      <c r="H232" s="132">
        <f t="shared" si="167"/>
        <v>1</v>
      </c>
      <c r="I232" s="133">
        <v>3</v>
      </c>
      <c r="J232" s="134">
        <f t="shared" si="199"/>
        <v>31110217</v>
      </c>
      <c r="K232" s="129" t="str">
        <f t="shared" si="177"/>
        <v>Б-31110217-1</v>
      </c>
      <c r="L232" s="130" t="str">
        <f t="shared" si="178"/>
        <v>2020-01-01</v>
      </c>
      <c r="M232" s="129" t="s">
        <v>87</v>
      </c>
      <c r="N232" s="135">
        <f t="shared" si="179"/>
        <v>20000</v>
      </c>
      <c r="O232" s="129" t="s">
        <v>88</v>
      </c>
      <c r="P232" s="133">
        <v>1</v>
      </c>
      <c r="Q232" s="129">
        <v>20</v>
      </c>
      <c r="R232" s="224">
        <v>1</v>
      </c>
      <c r="S232" s="224">
        <v>1</v>
      </c>
      <c r="T232" s="52" t="str">
        <f t="shared" si="180"/>
        <v>4311102171</v>
      </c>
      <c r="U232" s="137" t="str">
        <f t="shared" si="181"/>
        <v>43111021711</v>
      </c>
      <c r="V232" s="129">
        <v>1</v>
      </c>
      <c r="W232" s="130" t="str">
        <f t="shared" ca="1" si="182"/>
        <v>2020-01-08</v>
      </c>
      <c r="X232" s="129"/>
      <c r="Y232" s="139">
        <v>20000</v>
      </c>
      <c r="Z232" s="139">
        <f t="shared" si="169"/>
        <v>3333.3333333333321</v>
      </c>
      <c r="AA232" s="129">
        <v>0</v>
      </c>
      <c r="AB232" s="140" t="s">
        <v>89</v>
      </c>
      <c r="AC232" s="139">
        <f t="shared" si="183"/>
        <v>20000</v>
      </c>
      <c r="AD232" s="132">
        <v>0</v>
      </c>
      <c r="AE232" s="52" t="str">
        <f t="shared" si="184"/>
        <v>431110217</v>
      </c>
      <c r="AF232" s="141">
        <f t="shared" si="164"/>
        <v>16666.666666666668</v>
      </c>
      <c r="AG232" s="142"/>
      <c r="AH232" s="58">
        <f t="shared" si="185"/>
        <v>16666.666666666668</v>
      </c>
      <c r="AI232" s="60">
        <f t="shared" si="165"/>
        <v>20000</v>
      </c>
      <c r="AJ232" s="49" t="str">
        <f t="shared" si="186"/>
        <v>2020-01-31</v>
      </c>
      <c r="AK232" s="143" t="str">
        <f t="shared" si="187"/>
        <v>888431110217</v>
      </c>
      <c r="AL232" s="132" t="str">
        <f t="shared" si="188"/>
        <v>11100000521</v>
      </c>
      <c r="AM232" s="144"/>
      <c r="AN232" s="144"/>
      <c r="AO232" s="132" t="s">
        <v>89</v>
      </c>
      <c r="AP232" s="145" t="s">
        <v>89</v>
      </c>
      <c r="AQ232" s="132"/>
      <c r="AR232" s="132"/>
      <c r="AS232" s="146" t="str">
        <f t="shared" si="189"/>
        <v>888431110217</v>
      </c>
      <c r="AT232" s="143" t="str">
        <f t="shared" si="190"/>
        <v>5531110217</v>
      </c>
      <c r="AU232" s="137" t="str">
        <f t="shared" si="191"/>
        <v>9931110217</v>
      </c>
      <c r="AV232" s="137">
        <f t="shared" si="192"/>
        <v>1</v>
      </c>
      <c r="AW232" s="137" t="str">
        <f t="shared" si="193"/>
        <v>7731110217</v>
      </c>
      <c r="AX232" s="147" t="str">
        <f t="shared" si="194"/>
        <v>77431110217</v>
      </c>
      <c r="AY232" s="137">
        <v>0</v>
      </c>
      <c r="AZ232" s="137">
        <v>0</v>
      </c>
      <c r="BA232" s="130" t="str">
        <f t="shared" si="195"/>
        <v>2020-01-01</v>
      </c>
      <c r="BB232" s="130" t="str">
        <f t="shared" si="196"/>
        <v>2020-01-31</v>
      </c>
      <c r="BC232" s="148" t="s">
        <v>90</v>
      </c>
      <c r="BD232" s="131" t="str">
        <f t="shared" si="197"/>
        <v>a31110217</v>
      </c>
      <c r="BE232" s="143"/>
      <c r="BF232" s="143"/>
      <c r="BG232" s="140"/>
      <c r="BH232" s="149"/>
      <c r="BI232" s="149"/>
      <c r="BJ232" s="149"/>
      <c r="BK232" s="149"/>
      <c r="BL232" s="149"/>
      <c r="BM232" s="149"/>
      <c r="BN232" s="149"/>
      <c r="BO232" s="348"/>
      <c r="BP232" s="229"/>
      <c r="BQ232" s="230"/>
      <c r="BR232" s="230"/>
      <c r="BS232" s="230"/>
      <c r="BU232" s="357" t="str">
        <f t="shared" ca="1" si="198"/>
        <v>insert into x_t_invoice (TMP_ID,ID,DT, CLIENT_ID,EXTERNAL_ID,CONTRACT_ID,TOTAL_SUM,CURRENCY,DISCOUNT_TYPE,COMMISSION_TYPE,TYPE,LOYAL_CLIENTS,NDS,NDS_PCT,PERSON_ID) values (s_x_t_invoice.NEXTVAL, 31110217, date'2020-01-01',21110000052,'Б-31110217-1',1110000052,20000,'RUR',1,1,'y_invoice',0,1,20, 77431110217);insert into x_t_person (TMP_ID,ID) values (s_x_t_person.NEXTVAL, 77431110217);insert into x_t_act_internal(TMP_ID,ID,DT,CLIENT_ID,INVOICE_ID,HIDDEN,AMOUNT,EXTERNAL_ID,PAYMENT_TERM_DT,IS_LOYAL,TYPE) values (s_x_t_act_internal.NEXTVAL, 4311102171,date'2020-01-08',21110000052, 31110217    ,1,  20000  ,'43111021711',null, 0,'generic');insert into x_t_act_trans(TMP_ID, ACT_ID, CONSUME_ID, AMOUNT, AMOUNT_NDS, AMOUNT_NSP, NETTING, COMMISSION_TYPE) values (s_x_t_act_trans.NEXTVAL, 4311102171,  5531110217, 20000, 3333.33333333333,  0,null, 1);insert into x_t_consume (TMP_ID, ID, PARENT_ORDER_ID) values (s_x_t_consume.NEXTVAL, 5531110217,  9931110217);insert into x_t_order(TMP_ID, ID, SERVICE_ID, SERVICE_ORDER_ID, CLIENT_ID) values (s_x_t_order.NEXTVAL, 9931110217,  1,  7731110217,  431110217 );insert into x_mv_oebs_receipts_2(TMP_ID, INVOICE_EID, SUM, DT, DOC_DATE, COMISS_DATE, PAYMENT_NUMBER, SOURCE_TYPE) values (s_x_mv_oebs_receipts_2.NEXTVAL, 'Б-31110217-1', 20000, date'2020-01-31',date'2020-01-31', null, '888431110217' ,'PAYCASH');insert into x_yt_ar_direct_domain_stats (ID,IS_GRAY,DOMAIN,IS_BLACKLIST,SERVICE_ID,COST,BILLING_EXPORT_ID,FROM_DT,TILL_DT,SERVICE_ORDER_ID) values(s_x_yt_ar_direct_domain_stats.NEXTVAL, 0, 'a31110217', 0,1,3330000000,7731110217,  date'2020-01-01',to_date('2020-01-31'||' '||'23:59:59','YYYY-MM-DD HH24:MI:SS'),7731110217);</v>
      </c>
    </row>
    <row r="233" spans="1:73" s="282" customFormat="1" x14ac:dyDescent="0.35">
      <c r="A233" s="127">
        <v>52</v>
      </c>
      <c r="B233" s="260"/>
      <c r="C233" s="129" t="str">
        <f t="shared" si="172"/>
        <v>1110000052</v>
      </c>
      <c r="D233" s="129" t="str">
        <f t="shared" si="173"/>
        <v>1110000052/20</v>
      </c>
      <c r="E233" s="130" t="str">
        <f t="shared" si="174"/>
        <v>2020-01-01</v>
      </c>
      <c r="F233" s="261" t="str">
        <f t="shared" si="175"/>
        <v>2021-01-01</v>
      </c>
      <c r="G233" s="131" t="str">
        <f t="shared" si="176"/>
        <v>21110000052</v>
      </c>
      <c r="H233" s="132">
        <f t="shared" si="167"/>
        <v>1</v>
      </c>
      <c r="I233" s="262">
        <v>3</v>
      </c>
      <c r="J233" s="263">
        <f t="shared" si="199"/>
        <v>31110218</v>
      </c>
      <c r="K233" s="264" t="str">
        <f t="shared" si="177"/>
        <v>Б-31110218-1</v>
      </c>
      <c r="L233" s="261" t="str">
        <f t="shared" si="178"/>
        <v>2020-01-01</v>
      </c>
      <c r="M233" s="264" t="s">
        <v>87</v>
      </c>
      <c r="N233" s="265">
        <f t="shared" si="179"/>
        <v>30000</v>
      </c>
      <c r="O233" s="264" t="s">
        <v>88</v>
      </c>
      <c r="P233" s="262">
        <v>1</v>
      </c>
      <c r="Q233" s="264">
        <v>20</v>
      </c>
      <c r="R233" s="263">
        <v>37</v>
      </c>
      <c r="S233" s="263">
        <v>37</v>
      </c>
      <c r="T233" s="52" t="str">
        <f t="shared" si="180"/>
        <v>4311102181</v>
      </c>
      <c r="U233" s="266" t="str">
        <f t="shared" si="181"/>
        <v>43111021811</v>
      </c>
      <c r="V233" s="264">
        <v>1</v>
      </c>
      <c r="W233" s="261" t="str">
        <f t="shared" ca="1" si="182"/>
        <v>2020-01-02</v>
      </c>
      <c r="X233" s="264"/>
      <c r="Y233" s="267">
        <v>30000</v>
      </c>
      <c r="Z233" s="267">
        <f t="shared" si="169"/>
        <v>5000</v>
      </c>
      <c r="AA233" s="264">
        <v>0</v>
      </c>
      <c r="AB233" s="268" t="s">
        <v>89</v>
      </c>
      <c r="AC233" s="267">
        <f t="shared" si="183"/>
        <v>30000</v>
      </c>
      <c r="AD233" s="269">
        <v>0</v>
      </c>
      <c r="AE233" s="270" t="str">
        <f t="shared" si="184"/>
        <v>431110218</v>
      </c>
      <c r="AF233" s="271">
        <f t="shared" si="164"/>
        <v>25000</v>
      </c>
      <c r="AG233" s="272"/>
      <c r="AH233" s="58">
        <f t="shared" si="185"/>
        <v>25000</v>
      </c>
      <c r="AI233" s="273">
        <f t="shared" si="165"/>
        <v>30000</v>
      </c>
      <c r="AJ233" s="274" t="str">
        <f t="shared" si="186"/>
        <v>2020-01-31</v>
      </c>
      <c r="AK233" s="275" t="str">
        <f t="shared" si="187"/>
        <v>888431110218</v>
      </c>
      <c r="AL233" s="269" t="str">
        <f t="shared" si="188"/>
        <v>11100000521</v>
      </c>
      <c r="AM233" s="276"/>
      <c r="AN233" s="276"/>
      <c r="AO233" s="269" t="s">
        <v>89</v>
      </c>
      <c r="AP233" s="145" t="s">
        <v>89</v>
      </c>
      <c r="AQ233" s="269"/>
      <c r="AR233" s="269"/>
      <c r="AS233" s="277" t="str">
        <f t="shared" si="189"/>
        <v>888431110218</v>
      </c>
      <c r="AT233" s="275" t="str">
        <f t="shared" si="190"/>
        <v>5531110218</v>
      </c>
      <c r="AU233" s="266" t="str">
        <f t="shared" si="191"/>
        <v>9931110218</v>
      </c>
      <c r="AV233" s="266">
        <f t="shared" si="192"/>
        <v>37</v>
      </c>
      <c r="AW233" s="266" t="str">
        <f t="shared" si="193"/>
        <v>7731110218</v>
      </c>
      <c r="AX233" s="147" t="str">
        <f t="shared" si="194"/>
        <v>77431110218</v>
      </c>
      <c r="AY233" s="266">
        <v>0</v>
      </c>
      <c r="AZ233" s="266">
        <v>0</v>
      </c>
      <c r="BA233" s="261" t="str">
        <f t="shared" si="195"/>
        <v>2020-01-01</v>
      </c>
      <c r="BB233" s="261" t="str">
        <f t="shared" si="196"/>
        <v>2020-01-31</v>
      </c>
      <c r="BC233" s="278" t="s">
        <v>90</v>
      </c>
      <c r="BD233" s="279" t="str">
        <f t="shared" si="197"/>
        <v>a31110218</v>
      </c>
      <c r="BE233" s="275"/>
      <c r="BF233" s="275"/>
      <c r="BG233" s="268"/>
      <c r="BH233" s="149"/>
      <c r="BI233" s="149"/>
      <c r="BJ233" s="149"/>
      <c r="BK233" s="149"/>
      <c r="BL233" s="149"/>
      <c r="BM233" s="149"/>
      <c r="BN233" s="149"/>
      <c r="BO233" s="351"/>
      <c r="BP233" s="280"/>
      <c r="BQ233" s="265"/>
      <c r="BR233" s="281"/>
      <c r="BS233" s="281"/>
      <c r="BU233" s="357" t="str">
        <f t="shared" ca="1" si="198"/>
        <v>insert into x_t_invoice (TMP_ID,ID,DT, CLIENT_ID,EXTERNAL_ID,CONTRACT_ID,TOTAL_SUM,CURRENCY,DISCOUNT_TYPE,COMMISSION_TYPE,TYPE,LOYAL_CLIENTS,NDS,NDS_PCT,PERSON_ID) values (s_x_t_invoice.NEXTVAL, 31110218, date'2020-01-01',21110000052,'Б-31110218-1',1110000052,30000,'RUR',37,37,'y_invoice',0,1,20, 77431110218);insert into x_t_person (TMP_ID,ID) values (s_x_t_person.NEXTVAL, 77431110218);insert into x_t_act_internal(TMP_ID,ID,DT,CLIENT_ID,INVOICE_ID,HIDDEN,AMOUNT,EXTERNAL_ID,PAYMENT_TERM_DT,IS_LOYAL,TYPE) values (s_x_t_act_internal.NEXTVAL, 4311102181,date'2020-01-02',21110000052, 31110218    ,1,  30000  ,'43111021811',null, 0,'generic');insert into x_t_act_trans(TMP_ID, ACT_ID, CONSUME_ID, AMOUNT, AMOUNT_NDS, AMOUNT_NSP, NETTING, COMMISSION_TYPE) values (s_x_t_act_trans.NEXTVAL, 4311102181,  5531110218, 30000, 5000,  0,null, 37);insert into x_t_consume (TMP_ID, ID, PARENT_ORDER_ID) values (s_x_t_consume.NEXTVAL, 5531110218,  9931110218);insert into x_t_order(TMP_ID, ID, SERVICE_ID, SERVICE_ORDER_ID, CLIENT_ID) values (s_x_t_order.NEXTVAL, 9931110218,  37,  7731110218,  431110218 );insert into x_mv_oebs_receipts_2(TMP_ID, INVOICE_EID, SUM, DT, DOC_DATE, COMISS_DATE, PAYMENT_NUMBER, SOURCE_TYPE) values (s_x_mv_oebs_receipts_2.NEXTVAL, 'Б-31110218-1', 30000, date'2020-01-31',date'2020-01-31', null, '888431110218' ,'PAYCASH');insert into x_yt_ar_direct_domain_stats (ID,IS_GRAY,DOMAIN,IS_BLACKLIST,SERVICE_ID,COST,BILLING_EXPORT_ID,FROM_DT,TILL_DT,SERVICE_ORDER_ID) values(s_x_yt_ar_direct_domain_stats.NEXTVAL, 0, 'a31110218', 0,37,3330000000,7731110218,  date'2020-01-01',to_date('2020-01-31'||' '||'23:59:59','YYYY-MM-DD HH24:MI:SS'),7731110218);</v>
      </c>
    </row>
    <row r="234" spans="1:73" s="151" customFormat="1" x14ac:dyDescent="0.35">
      <c r="A234" s="127">
        <v>52</v>
      </c>
      <c r="B234" s="128"/>
      <c r="C234" s="129" t="str">
        <f t="shared" si="172"/>
        <v>1110000052</v>
      </c>
      <c r="D234" s="129" t="str">
        <f t="shared" si="173"/>
        <v>1110000052/20</v>
      </c>
      <c r="E234" s="130" t="str">
        <f t="shared" si="174"/>
        <v>2020-01-01</v>
      </c>
      <c r="F234" s="130" t="str">
        <f t="shared" si="175"/>
        <v>2021-01-01</v>
      </c>
      <c r="G234" s="131" t="str">
        <f t="shared" si="176"/>
        <v>21110000052</v>
      </c>
      <c r="H234" s="132">
        <f t="shared" si="167"/>
        <v>1</v>
      </c>
      <c r="I234" s="133">
        <v>3</v>
      </c>
      <c r="J234" s="134">
        <f t="shared" si="199"/>
        <v>31110219</v>
      </c>
      <c r="K234" s="129" t="str">
        <f t="shared" si="177"/>
        <v>Б-31110219-1</v>
      </c>
      <c r="L234" s="138" t="str">
        <f t="shared" ref="L234:L240" si="200">TEXT(DATE(YEAR($F$2),MONTH($F$2)+1,1),"ГГГГ-ММ-ДД")</f>
        <v>2020-02-01</v>
      </c>
      <c r="M234" s="129" t="s">
        <v>87</v>
      </c>
      <c r="N234" s="135">
        <f t="shared" si="179"/>
        <v>10000</v>
      </c>
      <c r="O234" s="129" t="s">
        <v>88</v>
      </c>
      <c r="P234" s="133">
        <v>1</v>
      </c>
      <c r="Q234" s="129">
        <v>20</v>
      </c>
      <c r="R234" s="219">
        <f>S234</f>
        <v>7</v>
      </c>
      <c r="S234" s="219">
        <v>7</v>
      </c>
      <c r="T234" s="52" t="str">
        <f t="shared" si="180"/>
        <v>4311102191</v>
      </c>
      <c r="U234" s="137" t="str">
        <f t="shared" si="181"/>
        <v>43111021911</v>
      </c>
      <c r="V234" s="129">
        <v>1</v>
      </c>
      <c r="W234" s="138" t="str">
        <f t="shared" ref="W234:W240" ca="1" si="201">TEXT(DATE(YEAR($F$2),MONTH($F$2)+1,RANDBETWEEN(1,9)),"ГГГГ-ММ-ДД")</f>
        <v>2020-02-02</v>
      </c>
      <c r="X234" s="129"/>
      <c r="Y234" s="139">
        <v>10000</v>
      </c>
      <c r="Z234" s="139">
        <f>Y234-(Y234/1.2)</f>
        <v>1666.6666666666661</v>
      </c>
      <c r="AA234" s="129">
        <v>0</v>
      </c>
      <c r="AB234" s="140" t="s">
        <v>89</v>
      </c>
      <c r="AC234" s="139">
        <f t="shared" si="183"/>
        <v>10000</v>
      </c>
      <c r="AD234" s="132">
        <v>0</v>
      </c>
      <c r="AE234" s="52" t="str">
        <f t="shared" si="184"/>
        <v>431110219</v>
      </c>
      <c r="AF234" s="141">
        <f t="shared" si="164"/>
        <v>8333.3333333333339</v>
      </c>
      <c r="AG234" s="259">
        <f>Y238/SUM(Y234:Y238)</f>
        <v>0.70149253731343286</v>
      </c>
      <c r="AH234" s="58">
        <f t="shared" si="185"/>
        <v>8333.3333333333339</v>
      </c>
      <c r="AI234" s="60">
        <f t="shared" si="165"/>
        <v>10000</v>
      </c>
      <c r="AJ234" s="112" t="str">
        <f t="shared" ref="AJ234:AJ240" si="202">TEXT(DATE(YEAR($F$2),MONTH($F$2)+2,0),"ГГГГ-ММ-ДД")</f>
        <v>2020-02-29</v>
      </c>
      <c r="AK234" s="143" t="str">
        <f t="shared" si="187"/>
        <v>888431110219</v>
      </c>
      <c r="AL234" s="132" t="str">
        <f t="shared" si="188"/>
        <v>11100000521</v>
      </c>
      <c r="AM234" s="144"/>
      <c r="AN234" s="144"/>
      <c r="AO234" s="132" t="s">
        <v>89</v>
      </c>
      <c r="AP234" s="145" t="s">
        <v>89</v>
      </c>
      <c r="AQ234" s="132"/>
      <c r="AR234" s="132"/>
      <c r="AS234" s="146" t="str">
        <f t="shared" si="189"/>
        <v>888431110219</v>
      </c>
      <c r="AT234" s="143" t="str">
        <f t="shared" si="190"/>
        <v>5531110219</v>
      </c>
      <c r="AU234" s="137" t="str">
        <f t="shared" si="191"/>
        <v>9931110219</v>
      </c>
      <c r="AV234" s="137">
        <f t="shared" si="192"/>
        <v>7</v>
      </c>
      <c r="AW234" s="137" t="str">
        <f t="shared" si="193"/>
        <v>7731110219</v>
      </c>
      <c r="AX234" s="147" t="str">
        <f t="shared" si="194"/>
        <v>77431110219</v>
      </c>
      <c r="AY234" s="137">
        <v>0</v>
      </c>
      <c r="AZ234" s="137">
        <v>0</v>
      </c>
      <c r="BA234" s="130" t="str">
        <f t="shared" si="195"/>
        <v>2020-01-01</v>
      </c>
      <c r="BB234" s="130" t="str">
        <f t="shared" si="196"/>
        <v>2020-01-31</v>
      </c>
      <c r="BC234" s="148" t="s">
        <v>90</v>
      </c>
      <c r="BD234" s="131" t="str">
        <f t="shared" si="197"/>
        <v>a31110219</v>
      </c>
      <c r="BE234" s="143"/>
      <c r="BF234" s="143"/>
      <c r="BG234" s="140"/>
      <c r="BH234" s="149"/>
      <c r="BI234" s="149"/>
      <c r="BJ234" s="149"/>
      <c r="BK234" s="149"/>
      <c r="BL234" s="149"/>
      <c r="BM234" s="149"/>
      <c r="BN234" s="149"/>
      <c r="BO234" s="347"/>
      <c r="BP234" s="229">
        <v>7</v>
      </c>
      <c r="BQ234" s="230">
        <f>SUM(AF234:AF238)</f>
        <v>167500</v>
      </c>
      <c r="BR234" s="230" t="s">
        <v>152</v>
      </c>
      <c r="BS234" s="230" t="str">
        <f>BR234</f>
        <v>-</v>
      </c>
      <c r="BU234" s="357" t="str">
        <f t="shared" ca="1" si="198"/>
        <v>insert into x_t_invoice (TMP_ID,ID,DT, CLIENT_ID,EXTERNAL_ID,CONTRACT_ID,TOTAL_SUM,CURRENCY,DISCOUNT_TYPE,COMMISSION_TYPE,TYPE,LOYAL_CLIENTS,NDS,NDS_PCT,PERSON_ID) values (s_x_t_invoice.NEXTVAL, 31110219, date'2020-02-01',21110000052,'Б-31110219-1',1110000052,10000,'RUR',7,7,'y_invoice',0,1,20, 77431110219);insert into x_t_person (TMP_ID,ID) values (s_x_t_person.NEXTVAL, 77431110219);insert into x_t_act_internal(TMP_ID,ID,DT,CLIENT_ID,INVOICE_ID,HIDDEN,AMOUNT,EXTERNAL_ID,PAYMENT_TERM_DT,IS_LOYAL,TYPE) values (s_x_t_act_internal.NEXTVAL, 4311102191,date'2020-02-02',21110000052, 31110219    ,1,  10000  ,'43111021911',null, 0,'generic');insert into x_t_act_trans(TMP_ID, ACT_ID, CONSUME_ID, AMOUNT, AMOUNT_NDS, AMOUNT_NSP, NETTING, COMMISSION_TYPE) values (s_x_t_act_trans.NEXTVAL, 4311102191,  5531110219, 10000, 1666.66666666667,  0,null, 7);insert into x_t_consume (TMP_ID, ID, PARENT_ORDER_ID) values (s_x_t_consume.NEXTVAL, 5531110219,  9931110219);insert into x_t_order(TMP_ID, ID, SERVICE_ID, SERVICE_ORDER_ID, CLIENT_ID) values (s_x_t_order.NEXTVAL, 9931110219,  7,  7731110219,  431110219 );insert into x_mv_oebs_receipts_2(TMP_ID, INVOICE_EID, SUM, DT, DOC_DATE, COMISS_DATE, PAYMENT_NUMBER, SOURCE_TYPE) values (s_x_mv_oebs_receipts_2.NEXTVAL, 'Б-31110219-1', 10000, date'2020-02-29',date'2020-02-29', null, '888431110219' ,'PAYCASH');insert into x_yt_ar_direct_domain_stats (ID,IS_GRAY,DOMAIN,IS_BLACKLIST,SERVICE_ID,COST,BILLING_EXPORT_ID,FROM_DT,TILL_DT,SERVICE_ORDER_ID) values(s_x_yt_ar_direct_domain_stats.NEXTVAL, 0, 'a31110219', 0,7,3330000000,7731110219,  date'2020-01-01',to_date('2020-01-31'||' '||'23:59:59','YYYY-MM-DD HH24:MI:SS'),7731110219);</v>
      </c>
    </row>
    <row r="235" spans="1:73" s="151" customFormat="1" x14ac:dyDescent="0.35">
      <c r="A235" s="127">
        <v>52</v>
      </c>
      <c r="B235" s="128"/>
      <c r="C235" s="129" t="str">
        <f t="shared" si="172"/>
        <v>1110000052</v>
      </c>
      <c r="D235" s="129" t="str">
        <f t="shared" si="173"/>
        <v>1110000052/20</v>
      </c>
      <c r="E235" s="130" t="str">
        <f t="shared" si="174"/>
        <v>2020-01-01</v>
      </c>
      <c r="F235" s="130" t="str">
        <f t="shared" si="175"/>
        <v>2021-01-01</v>
      </c>
      <c r="G235" s="131" t="str">
        <f t="shared" si="176"/>
        <v>21110000052</v>
      </c>
      <c r="H235" s="132">
        <f t="shared" si="167"/>
        <v>1</v>
      </c>
      <c r="I235" s="133">
        <v>3</v>
      </c>
      <c r="J235" s="134">
        <f t="shared" si="199"/>
        <v>31110220</v>
      </c>
      <c r="K235" s="129" t="str">
        <f t="shared" si="177"/>
        <v>Б-31110220-1</v>
      </c>
      <c r="L235" s="138" t="str">
        <f t="shared" si="200"/>
        <v>2020-02-01</v>
      </c>
      <c r="M235" s="129" t="s">
        <v>87</v>
      </c>
      <c r="N235" s="135">
        <f t="shared" si="179"/>
        <v>10000</v>
      </c>
      <c r="O235" s="129" t="s">
        <v>88</v>
      </c>
      <c r="P235" s="133">
        <v>1</v>
      </c>
      <c r="Q235" s="129">
        <v>20</v>
      </c>
      <c r="R235" s="219">
        <f>S235</f>
        <v>7</v>
      </c>
      <c r="S235" s="219">
        <v>7</v>
      </c>
      <c r="T235" s="52" t="str">
        <f t="shared" si="180"/>
        <v>4311102201</v>
      </c>
      <c r="U235" s="137" t="str">
        <f t="shared" si="181"/>
        <v>43111022011</v>
      </c>
      <c r="V235" s="129">
        <v>1</v>
      </c>
      <c r="W235" s="138" t="str">
        <f t="shared" ca="1" si="201"/>
        <v>2020-02-02</v>
      </c>
      <c r="X235" s="129"/>
      <c r="Y235" s="139">
        <v>10000</v>
      </c>
      <c r="Z235" s="139">
        <f t="shared" si="169"/>
        <v>1666.6666666666661</v>
      </c>
      <c r="AA235" s="129">
        <v>0</v>
      </c>
      <c r="AB235" s="140" t="s">
        <v>89</v>
      </c>
      <c r="AC235" s="139">
        <f t="shared" si="183"/>
        <v>10000</v>
      </c>
      <c r="AD235" s="132">
        <v>0</v>
      </c>
      <c r="AE235" s="52" t="str">
        <f t="shared" si="184"/>
        <v>431110220</v>
      </c>
      <c r="AF235" s="141">
        <f t="shared" si="164"/>
        <v>8333.3333333333339</v>
      </c>
      <c r="AG235" s="142"/>
      <c r="AH235" s="58">
        <f t="shared" si="185"/>
        <v>8333.3333333333339</v>
      </c>
      <c r="AI235" s="60">
        <f t="shared" si="165"/>
        <v>10000</v>
      </c>
      <c r="AJ235" s="112" t="str">
        <f t="shared" si="202"/>
        <v>2020-02-29</v>
      </c>
      <c r="AK235" s="143" t="str">
        <f t="shared" si="187"/>
        <v>888431110220</v>
      </c>
      <c r="AL235" s="132" t="str">
        <f t="shared" si="188"/>
        <v>11100000521</v>
      </c>
      <c r="AM235" s="144"/>
      <c r="AN235" s="144"/>
      <c r="AO235" s="132" t="s">
        <v>89</v>
      </c>
      <c r="AP235" s="145" t="s">
        <v>89</v>
      </c>
      <c r="AQ235" s="132"/>
      <c r="AR235" s="132"/>
      <c r="AS235" s="146" t="str">
        <f t="shared" si="189"/>
        <v>888431110220</v>
      </c>
      <c r="AT235" s="143" t="str">
        <f t="shared" si="190"/>
        <v>5531110220</v>
      </c>
      <c r="AU235" s="137" t="str">
        <f t="shared" si="191"/>
        <v>9931110220</v>
      </c>
      <c r="AV235" s="137">
        <f t="shared" si="192"/>
        <v>7</v>
      </c>
      <c r="AW235" s="137" t="str">
        <f t="shared" si="193"/>
        <v>7731110220</v>
      </c>
      <c r="AX235" s="147" t="str">
        <f t="shared" si="194"/>
        <v>77431110220</v>
      </c>
      <c r="AY235" s="137">
        <v>0</v>
      </c>
      <c r="AZ235" s="137">
        <v>0</v>
      </c>
      <c r="BA235" s="130" t="str">
        <f t="shared" si="195"/>
        <v>2020-01-01</v>
      </c>
      <c r="BB235" s="130" t="str">
        <f t="shared" si="196"/>
        <v>2020-01-31</v>
      </c>
      <c r="BC235" s="148" t="s">
        <v>90</v>
      </c>
      <c r="BD235" s="131" t="str">
        <f t="shared" si="197"/>
        <v>a31110220</v>
      </c>
      <c r="BE235" s="143"/>
      <c r="BF235" s="143"/>
      <c r="BG235" s="140"/>
      <c r="BH235" s="149"/>
      <c r="BI235" s="149"/>
      <c r="BJ235" s="149"/>
      <c r="BK235" s="149"/>
      <c r="BL235" s="149"/>
      <c r="BM235" s="149"/>
      <c r="BN235" s="149"/>
      <c r="BO235" s="348" t="s">
        <v>185</v>
      </c>
      <c r="BP235" s="229">
        <v>1</v>
      </c>
      <c r="BQ235" s="230">
        <f>AF239</f>
        <v>16666.666666666668</v>
      </c>
      <c r="BR235" s="230">
        <f>BQ235*0.13</f>
        <v>2166.666666666667</v>
      </c>
      <c r="BS235" s="230">
        <f>BR235</f>
        <v>2166.666666666667</v>
      </c>
      <c r="BU235" s="357" t="str">
        <f t="shared" ca="1" si="198"/>
        <v>insert into x_t_invoice (TMP_ID,ID,DT, CLIENT_ID,EXTERNAL_ID,CONTRACT_ID,TOTAL_SUM,CURRENCY,DISCOUNT_TYPE,COMMISSION_TYPE,TYPE,LOYAL_CLIENTS,NDS,NDS_PCT,PERSON_ID) values (s_x_t_invoice.NEXTVAL, 31110220, date'2020-02-01',21110000052,'Б-31110220-1',1110000052,10000,'RUR',7,7,'y_invoice',0,1,20, 77431110220);insert into x_t_person (TMP_ID,ID) values (s_x_t_person.NEXTVAL, 77431110220);insert into x_t_act_internal(TMP_ID,ID,DT,CLIENT_ID,INVOICE_ID,HIDDEN,AMOUNT,EXTERNAL_ID,PAYMENT_TERM_DT,IS_LOYAL,TYPE) values (s_x_t_act_internal.NEXTVAL, 4311102201,date'2020-02-02',21110000052, 31110220    ,1,  10000  ,'43111022011',null, 0,'generic');insert into x_t_act_trans(TMP_ID, ACT_ID, CONSUME_ID, AMOUNT, AMOUNT_NDS, AMOUNT_NSP, NETTING, COMMISSION_TYPE) values (s_x_t_act_trans.NEXTVAL, 4311102201,  5531110220, 10000, 1666.66666666667,  0,null, 7);insert into x_t_consume (TMP_ID, ID, PARENT_ORDER_ID) values (s_x_t_consume.NEXTVAL, 5531110220,  9931110220);insert into x_t_order(TMP_ID, ID, SERVICE_ID, SERVICE_ORDER_ID, CLIENT_ID) values (s_x_t_order.NEXTVAL, 9931110220,  7,  7731110220,  431110220 );insert into x_mv_oebs_receipts_2(TMP_ID, INVOICE_EID, SUM, DT, DOC_DATE, COMISS_DATE, PAYMENT_NUMBER, SOURCE_TYPE) values (s_x_mv_oebs_receipts_2.NEXTVAL, 'Б-31110220-1', 10000, date'2020-02-29',date'2020-02-29', null, '888431110220' ,'PAYCASH');insert into x_yt_ar_direct_domain_stats (ID,IS_GRAY,DOMAIN,IS_BLACKLIST,SERVICE_ID,COST,BILLING_EXPORT_ID,FROM_DT,TILL_DT,SERVICE_ORDER_ID) values(s_x_yt_ar_direct_domain_stats.NEXTVAL, 0, 'a31110220', 0,7,3330000000,7731110220,  date'2020-01-01',to_date('2020-01-31'||' '||'23:59:59','YYYY-MM-DD HH24:MI:SS'),7731110220);</v>
      </c>
    </row>
    <row r="236" spans="1:73" s="151" customFormat="1" ht="15" thickBot="1" x14ac:dyDescent="0.4">
      <c r="A236" s="127">
        <v>52</v>
      </c>
      <c r="B236" s="128"/>
      <c r="C236" s="129" t="str">
        <f t="shared" si="172"/>
        <v>1110000052</v>
      </c>
      <c r="D236" s="129" t="str">
        <f t="shared" si="173"/>
        <v>1110000052/20</v>
      </c>
      <c r="E236" s="130" t="str">
        <f t="shared" si="174"/>
        <v>2020-01-01</v>
      </c>
      <c r="F236" s="130" t="str">
        <f t="shared" si="175"/>
        <v>2021-01-01</v>
      </c>
      <c r="G236" s="131" t="str">
        <f t="shared" si="176"/>
        <v>21110000052</v>
      </c>
      <c r="H236" s="132">
        <f t="shared" si="167"/>
        <v>1</v>
      </c>
      <c r="I236" s="133">
        <v>3</v>
      </c>
      <c r="J236" s="134">
        <f t="shared" si="199"/>
        <v>31110221</v>
      </c>
      <c r="K236" s="129" t="str">
        <f t="shared" si="177"/>
        <v>Б-31110221-1</v>
      </c>
      <c r="L236" s="138" t="str">
        <f t="shared" si="200"/>
        <v>2020-02-01</v>
      </c>
      <c r="M236" s="129" t="s">
        <v>87</v>
      </c>
      <c r="N236" s="135">
        <f t="shared" si="179"/>
        <v>20000</v>
      </c>
      <c r="O236" s="129" t="s">
        <v>88</v>
      </c>
      <c r="P236" s="133">
        <v>1</v>
      </c>
      <c r="Q236" s="129">
        <v>20</v>
      </c>
      <c r="R236" s="219">
        <f>S236</f>
        <v>7</v>
      </c>
      <c r="S236" s="219">
        <v>7</v>
      </c>
      <c r="T236" s="52" t="str">
        <f t="shared" si="180"/>
        <v>4311102211</v>
      </c>
      <c r="U236" s="137" t="str">
        <f t="shared" si="181"/>
        <v>43111022111</v>
      </c>
      <c r="V236" s="129">
        <v>1</v>
      </c>
      <c r="W236" s="138" t="str">
        <f t="shared" ca="1" si="201"/>
        <v>2020-02-06</v>
      </c>
      <c r="X236" s="129"/>
      <c r="Y236" s="139">
        <v>20000</v>
      </c>
      <c r="Z236" s="139">
        <f t="shared" si="169"/>
        <v>3333.3333333333321</v>
      </c>
      <c r="AA236" s="129">
        <v>0</v>
      </c>
      <c r="AB236" s="140" t="s">
        <v>89</v>
      </c>
      <c r="AC236" s="139">
        <f t="shared" si="183"/>
        <v>20000</v>
      </c>
      <c r="AD236" s="132">
        <v>0</v>
      </c>
      <c r="AE236" s="52" t="str">
        <f t="shared" si="184"/>
        <v>431110221</v>
      </c>
      <c r="AF236" s="141">
        <f t="shared" si="164"/>
        <v>16666.666666666668</v>
      </c>
      <c r="AG236" s="142"/>
      <c r="AH236" s="58">
        <f t="shared" si="185"/>
        <v>16666.666666666668</v>
      </c>
      <c r="AI236" s="60">
        <f t="shared" si="165"/>
        <v>20000</v>
      </c>
      <c r="AJ236" s="112" t="str">
        <f t="shared" si="202"/>
        <v>2020-02-29</v>
      </c>
      <c r="AK236" s="143" t="str">
        <f t="shared" si="187"/>
        <v>888431110221</v>
      </c>
      <c r="AL236" s="132" t="str">
        <f t="shared" si="188"/>
        <v>11100000521</v>
      </c>
      <c r="AM236" s="144"/>
      <c r="AN236" s="144"/>
      <c r="AO236" s="132" t="s">
        <v>89</v>
      </c>
      <c r="AP236" s="145" t="s">
        <v>89</v>
      </c>
      <c r="AQ236" s="132"/>
      <c r="AR236" s="132"/>
      <c r="AS236" s="146" t="str">
        <f t="shared" si="189"/>
        <v>888431110221</v>
      </c>
      <c r="AT236" s="143" t="str">
        <f t="shared" si="190"/>
        <v>5531110221</v>
      </c>
      <c r="AU236" s="137" t="str">
        <f t="shared" si="191"/>
        <v>9931110221</v>
      </c>
      <c r="AV236" s="137">
        <f t="shared" si="192"/>
        <v>7</v>
      </c>
      <c r="AW236" s="137" t="str">
        <f t="shared" si="193"/>
        <v>7731110221</v>
      </c>
      <c r="AX236" s="147" t="str">
        <f t="shared" si="194"/>
        <v>77431110221</v>
      </c>
      <c r="AY236" s="137">
        <v>0</v>
      </c>
      <c r="AZ236" s="137">
        <v>0</v>
      </c>
      <c r="BA236" s="130" t="str">
        <f t="shared" si="195"/>
        <v>2020-01-01</v>
      </c>
      <c r="BB236" s="130" t="str">
        <f t="shared" si="196"/>
        <v>2020-01-31</v>
      </c>
      <c r="BC236" s="148" t="s">
        <v>90</v>
      </c>
      <c r="BD236" s="131" t="str">
        <f t="shared" si="197"/>
        <v>a31110221</v>
      </c>
      <c r="BE236" s="143"/>
      <c r="BF236" s="143"/>
      <c r="BG236" s="140"/>
      <c r="BH236" s="174"/>
      <c r="BI236" s="174"/>
      <c r="BJ236" s="174"/>
      <c r="BK236" s="174"/>
      <c r="BL236" s="149"/>
      <c r="BM236" s="149"/>
      <c r="BN236" s="149"/>
      <c r="BO236" s="349"/>
      <c r="BP236" s="229">
        <v>37</v>
      </c>
      <c r="BQ236" s="230">
        <f>AF240</f>
        <v>25000</v>
      </c>
      <c r="BR236" s="230">
        <f>BQ236*0.11</f>
        <v>2750</v>
      </c>
      <c r="BS236" s="230">
        <f>BR236</f>
        <v>2750</v>
      </c>
      <c r="BU236" s="357" t="str">
        <f t="shared" ca="1" si="198"/>
        <v>insert into x_t_invoice (TMP_ID,ID,DT, CLIENT_ID,EXTERNAL_ID,CONTRACT_ID,TOTAL_SUM,CURRENCY,DISCOUNT_TYPE,COMMISSION_TYPE,TYPE,LOYAL_CLIENTS,NDS,NDS_PCT,PERSON_ID) values (s_x_t_invoice.NEXTVAL, 31110221, date'2020-02-01',21110000052,'Б-31110221-1',1110000052,20000,'RUR',7,7,'y_invoice',0,1,20, 77431110221);insert into x_t_person (TMP_ID,ID) values (s_x_t_person.NEXTVAL, 77431110221);insert into x_t_act_internal(TMP_ID,ID,DT,CLIENT_ID,INVOICE_ID,HIDDEN,AMOUNT,EXTERNAL_ID,PAYMENT_TERM_DT,IS_LOYAL,TYPE) values (s_x_t_act_internal.NEXTVAL, 4311102211,date'2020-02-06',21110000052, 31110221    ,1,  20000  ,'43111022111',null, 0,'generic');insert into x_t_act_trans(TMP_ID, ACT_ID, CONSUME_ID, AMOUNT, AMOUNT_NDS, AMOUNT_NSP, NETTING, COMMISSION_TYPE) values (s_x_t_act_trans.NEXTVAL, 4311102211,  5531110221, 20000, 3333.33333333333,  0,null, 7);insert into x_t_consume (TMP_ID, ID, PARENT_ORDER_ID) values (s_x_t_consume.NEXTVAL, 5531110221,  9931110221);insert into x_t_order(TMP_ID, ID, SERVICE_ID, SERVICE_ORDER_ID, CLIENT_ID) values (s_x_t_order.NEXTVAL, 9931110221,  7,  7731110221,  431110221 );insert into x_mv_oebs_receipts_2(TMP_ID, INVOICE_EID, SUM, DT, DOC_DATE, COMISS_DATE, PAYMENT_NUMBER, SOURCE_TYPE) values (s_x_mv_oebs_receipts_2.NEXTVAL, 'Б-31110221-1', 20000, date'2020-02-29',date'2020-02-29', null, '888431110221' ,'PAYCASH');insert into x_yt_ar_direct_domain_stats (ID,IS_GRAY,DOMAIN,IS_BLACKLIST,SERVICE_ID,COST,BILLING_EXPORT_ID,FROM_DT,TILL_DT,SERVICE_ORDER_ID) values(s_x_yt_ar_direct_domain_stats.NEXTVAL, 0, 'a31110221', 0,7,3330000000,7731110221,  date'2020-01-01',to_date('2020-01-31'||' '||'23:59:59','YYYY-MM-DD HH24:MI:SS'),7731110221);</v>
      </c>
    </row>
    <row r="237" spans="1:73" s="151" customFormat="1" x14ac:dyDescent="0.35">
      <c r="A237" s="127">
        <v>52</v>
      </c>
      <c r="B237" s="128"/>
      <c r="C237" s="129" t="str">
        <f t="shared" si="172"/>
        <v>1110000052</v>
      </c>
      <c r="D237" s="129" t="str">
        <f t="shared" si="173"/>
        <v>1110000052/20</v>
      </c>
      <c r="E237" s="130" t="str">
        <f t="shared" si="174"/>
        <v>2020-01-01</v>
      </c>
      <c r="F237" s="130" t="str">
        <f t="shared" si="175"/>
        <v>2021-01-01</v>
      </c>
      <c r="G237" s="131" t="str">
        <f t="shared" si="176"/>
        <v>21110000052</v>
      </c>
      <c r="H237" s="132">
        <f t="shared" si="167"/>
        <v>1</v>
      </c>
      <c r="I237" s="133">
        <v>3</v>
      </c>
      <c r="J237" s="134">
        <f t="shared" si="199"/>
        <v>31110222</v>
      </c>
      <c r="K237" s="129" t="str">
        <f t="shared" si="177"/>
        <v>Б-31110222-1</v>
      </c>
      <c r="L237" s="138" t="str">
        <f t="shared" si="200"/>
        <v>2020-02-01</v>
      </c>
      <c r="M237" s="129" t="s">
        <v>87</v>
      </c>
      <c r="N237" s="135">
        <f t="shared" si="179"/>
        <v>20000</v>
      </c>
      <c r="O237" s="129" t="s">
        <v>88</v>
      </c>
      <c r="P237" s="133">
        <v>1</v>
      </c>
      <c r="Q237" s="129">
        <v>20</v>
      </c>
      <c r="R237" s="219">
        <f>S237</f>
        <v>7</v>
      </c>
      <c r="S237" s="219">
        <v>7</v>
      </c>
      <c r="T237" s="52" t="str">
        <f t="shared" si="180"/>
        <v>4311102221</v>
      </c>
      <c r="U237" s="137" t="str">
        <f t="shared" si="181"/>
        <v>43111022211</v>
      </c>
      <c r="V237" s="129">
        <v>1</v>
      </c>
      <c r="W237" s="138" t="str">
        <f t="shared" ca="1" si="201"/>
        <v>2020-02-01</v>
      </c>
      <c r="X237" s="129"/>
      <c r="Y237" s="139">
        <v>20000</v>
      </c>
      <c r="Z237" s="139">
        <f t="shared" si="169"/>
        <v>3333.3333333333321</v>
      </c>
      <c r="AA237" s="129">
        <v>0</v>
      </c>
      <c r="AB237" s="140" t="s">
        <v>89</v>
      </c>
      <c r="AC237" s="139">
        <f t="shared" si="183"/>
        <v>20000</v>
      </c>
      <c r="AD237" s="132">
        <v>0</v>
      </c>
      <c r="AE237" s="52" t="str">
        <f t="shared" si="184"/>
        <v>431110222</v>
      </c>
      <c r="AF237" s="141">
        <f t="shared" si="164"/>
        <v>16666.666666666668</v>
      </c>
      <c r="AG237" s="142"/>
      <c r="AH237" s="58">
        <f t="shared" si="185"/>
        <v>16666.666666666668</v>
      </c>
      <c r="AI237" s="60">
        <f t="shared" si="165"/>
        <v>20000</v>
      </c>
      <c r="AJ237" s="112" t="str">
        <f t="shared" si="202"/>
        <v>2020-02-29</v>
      </c>
      <c r="AK237" s="143" t="str">
        <f t="shared" si="187"/>
        <v>888431110222</v>
      </c>
      <c r="AL237" s="132" t="str">
        <f t="shared" si="188"/>
        <v>11100000521</v>
      </c>
      <c r="AM237" s="144"/>
      <c r="AN237" s="144"/>
      <c r="AO237" s="132" t="s">
        <v>89</v>
      </c>
      <c r="AP237" s="145" t="s">
        <v>89</v>
      </c>
      <c r="AQ237" s="132"/>
      <c r="AR237" s="132"/>
      <c r="AS237" s="146" t="str">
        <f t="shared" si="189"/>
        <v>888431110222</v>
      </c>
      <c r="AT237" s="143" t="str">
        <f t="shared" si="190"/>
        <v>5531110222</v>
      </c>
      <c r="AU237" s="137" t="str">
        <f t="shared" si="191"/>
        <v>9931110222</v>
      </c>
      <c r="AV237" s="137">
        <f t="shared" si="192"/>
        <v>7</v>
      </c>
      <c r="AW237" s="137" t="str">
        <f t="shared" si="193"/>
        <v>7731110222</v>
      </c>
      <c r="AX237" s="147" t="str">
        <f t="shared" si="194"/>
        <v>77431110222</v>
      </c>
      <c r="AY237" s="137">
        <v>0</v>
      </c>
      <c r="AZ237" s="137">
        <v>0</v>
      </c>
      <c r="BA237" s="130" t="str">
        <f t="shared" si="195"/>
        <v>2020-01-01</v>
      </c>
      <c r="BB237" s="130" t="str">
        <f t="shared" si="196"/>
        <v>2020-01-31</v>
      </c>
      <c r="BC237" s="148" t="s">
        <v>90</v>
      </c>
      <c r="BD237" s="131" t="str">
        <f t="shared" si="197"/>
        <v>a31110222</v>
      </c>
      <c r="BE237" s="143"/>
      <c r="BF237" s="143"/>
      <c r="BG237" s="140"/>
      <c r="BH237" s="246"/>
      <c r="BI237" s="246"/>
      <c r="BJ237" s="246"/>
      <c r="BK237" s="246"/>
      <c r="BL237" s="149"/>
      <c r="BM237" s="149"/>
      <c r="BN237" s="149"/>
      <c r="BO237" s="350"/>
      <c r="BP237" s="229"/>
      <c r="BQ237" s="230"/>
      <c r="BR237" s="230"/>
      <c r="BS237" s="230"/>
      <c r="BU237" s="357" t="str">
        <f t="shared" ca="1" si="198"/>
        <v>insert into x_t_invoice (TMP_ID,ID,DT, CLIENT_ID,EXTERNAL_ID,CONTRACT_ID,TOTAL_SUM,CURRENCY,DISCOUNT_TYPE,COMMISSION_TYPE,TYPE,LOYAL_CLIENTS,NDS,NDS_PCT,PERSON_ID) values (s_x_t_invoice.NEXTVAL, 31110222, date'2020-02-01',21110000052,'Б-31110222-1',1110000052,20000,'RUR',7,7,'y_invoice',0,1,20, 77431110222);insert into x_t_person (TMP_ID,ID) values (s_x_t_person.NEXTVAL, 77431110222);insert into x_t_act_internal(TMP_ID,ID,DT,CLIENT_ID,INVOICE_ID,HIDDEN,AMOUNT,EXTERNAL_ID,PAYMENT_TERM_DT,IS_LOYAL,TYPE) values (s_x_t_act_internal.NEXTVAL, 4311102221,date'2020-02-01',21110000052, 31110222    ,1,  20000  ,'43111022211',null, 0,'generic');insert into x_t_act_trans(TMP_ID, ACT_ID, CONSUME_ID, AMOUNT, AMOUNT_NDS, AMOUNT_NSP, NETTING, COMMISSION_TYPE) values (s_x_t_act_trans.NEXTVAL, 4311102221,  5531110222, 20000, 3333.33333333333,  0,null, 7);insert into x_t_consume (TMP_ID, ID, PARENT_ORDER_ID) values (s_x_t_consume.NEXTVAL, 5531110222,  9931110222);insert into x_t_order(TMP_ID, ID, SERVICE_ID, SERVICE_ORDER_ID, CLIENT_ID) values (s_x_t_order.NEXTVAL, 9931110222,  7,  7731110222,  431110222 );insert into x_mv_oebs_receipts_2(TMP_ID, INVOICE_EID, SUM, DT, DOC_DATE, COMISS_DATE, PAYMENT_NUMBER, SOURCE_TYPE) values (s_x_mv_oebs_receipts_2.NEXTVAL, 'Б-31110222-1', 20000, date'2020-02-29',date'2020-02-29', null, '888431110222' ,'PAYCASH');insert into x_yt_ar_direct_domain_stats (ID,IS_GRAY,DOMAIN,IS_BLACKLIST,SERVICE_ID,COST,BILLING_EXPORT_ID,FROM_DT,TILL_DT,SERVICE_ORDER_ID) values(s_x_yt_ar_direct_domain_stats.NEXTVAL, 0, 'a31110222', 0,7,3330000000,7731110222,  date'2020-01-01',to_date('2020-01-31'||' '||'23:59:59','YYYY-MM-DD HH24:MI:SS'),7731110222);</v>
      </c>
    </row>
    <row r="238" spans="1:73" s="151" customFormat="1" x14ac:dyDescent="0.35">
      <c r="A238" s="127">
        <v>52</v>
      </c>
      <c r="B238" s="128"/>
      <c r="C238" s="129" t="str">
        <f t="shared" si="172"/>
        <v>1110000052</v>
      </c>
      <c r="D238" s="129" t="str">
        <f t="shared" si="173"/>
        <v>1110000052/20</v>
      </c>
      <c r="E238" s="130" t="str">
        <f t="shared" si="174"/>
        <v>2020-01-01</v>
      </c>
      <c r="F238" s="130" t="str">
        <f t="shared" si="175"/>
        <v>2021-01-01</v>
      </c>
      <c r="G238" s="131" t="str">
        <f t="shared" si="176"/>
        <v>21110000052</v>
      </c>
      <c r="H238" s="132">
        <f t="shared" si="167"/>
        <v>1</v>
      </c>
      <c r="I238" s="133">
        <v>3</v>
      </c>
      <c r="J238" s="134">
        <f t="shared" si="199"/>
        <v>31110223</v>
      </c>
      <c r="K238" s="129" t="str">
        <f t="shared" si="177"/>
        <v>Б-31110223-1</v>
      </c>
      <c r="L238" s="138" t="str">
        <f t="shared" si="200"/>
        <v>2020-02-01</v>
      </c>
      <c r="M238" s="129" t="s">
        <v>87</v>
      </c>
      <c r="N238" s="135">
        <f t="shared" si="179"/>
        <v>141000</v>
      </c>
      <c r="O238" s="129" t="s">
        <v>88</v>
      </c>
      <c r="P238" s="133">
        <v>1</v>
      </c>
      <c r="Q238" s="129">
        <v>20</v>
      </c>
      <c r="R238" s="219">
        <f>S238</f>
        <v>7</v>
      </c>
      <c r="S238" s="219">
        <v>7</v>
      </c>
      <c r="T238" s="52" t="str">
        <f t="shared" si="180"/>
        <v>4311102231</v>
      </c>
      <c r="U238" s="137" t="str">
        <f t="shared" si="181"/>
        <v>43111022311</v>
      </c>
      <c r="V238" s="129">
        <v>1</v>
      </c>
      <c r="W238" s="138" t="str">
        <f t="shared" ca="1" si="201"/>
        <v>2020-02-08</v>
      </c>
      <c r="X238" s="129"/>
      <c r="Y238" s="139">
        <v>141000</v>
      </c>
      <c r="Z238" s="139">
        <f t="shared" si="169"/>
        <v>23500</v>
      </c>
      <c r="AA238" s="129">
        <v>0</v>
      </c>
      <c r="AB238" s="140" t="s">
        <v>89</v>
      </c>
      <c r="AC238" s="139">
        <f t="shared" si="183"/>
        <v>141000</v>
      </c>
      <c r="AD238" s="132">
        <v>0</v>
      </c>
      <c r="AE238" s="52" t="str">
        <f t="shared" si="184"/>
        <v>431110223</v>
      </c>
      <c r="AF238" s="141">
        <f t="shared" si="164"/>
        <v>117500</v>
      </c>
      <c r="AG238" s="142"/>
      <c r="AH238" s="58">
        <f t="shared" si="185"/>
        <v>117500</v>
      </c>
      <c r="AI238" s="60">
        <f t="shared" si="165"/>
        <v>141000</v>
      </c>
      <c r="AJ238" s="112" t="str">
        <f t="shared" si="202"/>
        <v>2020-02-29</v>
      </c>
      <c r="AK238" s="143" t="str">
        <f t="shared" si="187"/>
        <v>888431110223</v>
      </c>
      <c r="AL238" s="132" t="str">
        <f t="shared" si="188"/>
        <v>11100000521</v>
      </c>
      <c r="AM238" s="144"/>
      <c r="AN238" s="144"/>
      <c r="AO238" s="132" t="s">
        <v>89</v>
      </c>
      <c r="AP238" s="145" t="s">
        <v>89</v>
      </c>
      <c r="AQ238" s="132"/>
      <c r="AR238" s="132"/>
      <c r="AS238" s="146" t="str">
        <f t="shared" si="189"/>
        <v>888431110223</v>
      </c>
      <c r="AT238" s="143" t="str">
        <f t="shared" si="190"/>
        <v>5531110223</v>
      </c>
      <c r="AU238" s="137" t="str">
        <f t="shared" si="191"/>
        <v>9931110223</v>
      </c>
      <c r="AV238" s="137">
        <f t="shared" si="192"/>
        <v>7</v>
      </c>
      <c r="AW238" s="137" t="str">
        <f t="shared" si="193"/>
        <v>7731110223</v>
      </c>
      <c r="AX238" s="147" t="str">
        <f t="shared" si="194"/>
        <v>77431110223</v>
      </c>
      <c r="AY238" s="137">
        <v>0</v>
      </c>
      <c r="AZ238" s="137">
        <v>0</v>
      </c>
      <c r="BA238" s="130" t="str">
        <f t="shared" si="195"/>
        <v>2020-01-01</v>
      </c>
      <c r="BB238" s="130" t="str">
        <f t="shared" si="196"/>
        <v>2020-01-31</v>
      </c>
      <c r="BC238" s="148" t="s">
        <v>90</v>
      </c>
      <c r="BD238" s="131" t="str">
        <f t="shared" si="197"/>
        <v>a31110223</v>
      </c>
      <c r="BE238" s="143"/>
      <c r="BF238" s="143"/>
      <c r="BG238" s="140"/>
      <c r="BH238" s="149"/>
      <c r="BI238" s="149"/>
      <c r="BJ238" s="149"/>
      <c r="BK238" s="149"/>
      <c r="BL238" s="149"/>
      <c r="BM238" s="149"/>
      <c r="BN238" s="149"/>
      <c r="BO238" s="350"/>
      <c r="BP238" s="229"/>
      <c r="BQ238" s="230"/>
      <c r="BR238" s="230"/>
      <c r="BS238" s="230"/>
      <c r="BU238" s="357" t="str">
        <f t="shared" ca="1" si="198"/>
        <v>insert into x_t_invoice (TMP_ID,ID,DT, CLIENT_ID,EXTERNAL_ID,CONTRACT_ID,TOTAL_SUM,CURRENCY,DISCOUNT_TYPE,COMMISSION_TYPE,TYPE,LOYAL_CLIENTS,NDS,NDS_PCT,PERSON_ID) values (s_x_t_invoice.NEXTVAL, 31110223, date'2020-02-01',21110000052,'Б-31110223-1',1110000052,141000,'RUR',7,7,'y_invoice',0,1,20, 77431110223);insert into x_t_person (TMP_ID,ID) values (s_x_t_person.NEXTVAL, 77431110223);insert into x_t_act_internal(TMP_ID,ID,DT,CLIENT_ID,INVOICE_ID,HIDDEN,AMOUNT,EXTERNAL_ID,PAYMENT_TERM_DT,IS_LOYAL,TYPE) values (s_x_t_act_internal.NEXTVAL, 4311102231,date'2020-02-08',21110000052, 31110223    ,1,  141000  ,'43111022311',null, 0,'generic');insert into x_t_act_trans(TMP_ID, ACT_ID, CONSUME_ID, AMOUNT, AMOUNT_NDS, AMOUNT_NSP, NETTING, COMMISSION_TYPE) values (s_x_t_act_trans.NEXTVAL, 4311102231,  5531110223, 141000, 23500,  0,null, 7);insert into x_t_consume (TMP_ID, ID, PARENT_ORDER_ID) values (s_x_t_consume.NEXTVAL, 5531110223,  9931110223);insert into x_t_order(TMP_ID, ID, SERVICE_ID, SERVICE_ORDER_ID, CLIENT_ID) values (s_x_t_order.NEXTVAL, 9931110223,  7,  7731110223,  431110223 );insert into x_mv_oebs_receipts_2(TMP_ID, INVOICE_EID, SUM, DT, DOC_DATE, COMISS_DATE, PAYMENT_NUMBER, SOURCE_TYPE) values (s_x_mv_oebs_receipts_2.NEXTVAL, 'Б-31110223-1', 141000, date'2020-02-29',date'2020-02-29', null, '888431110223' ,'PAYCASH');insert into x_yt_ar_direct_domain_stats (ID,IS_GRAY,DOMAIN,IS_BLACKLIST,SERVICE_ID,COST,BILLING_EXPORT_ID,FROM_DT,TILL_DT,SERVICE_ORDER_ID) values(s_x_yt_ar_direct_domain_stats.NEXTVAL, 0, 'a31110223', 0,7,3330000000,7731110223,  date'2020-01-01',to_date('2020-01-31'||' '||'23:59:59','YYYY-MM-DD HH24:MI:SS'),7731110223);</v>
      </c>
    </row>
    <row r="239" spans="1:73" s="151" customFormat="1" x14ac:dyDescent="0.35">
      <c r="A239" s="127">
        <v>52</v>
      </c>
      <c r="B239" s="128"/>
      <c r="C239" s="129" t="str">
        <f t="shared" si="172"/>
        <v>1110000052</v>
      </c>
      <c r="D239" s="129" t="str">
        <f t="shared" si="173"/>
        <v>1110000052/20</v>
      </c>
      <c r="E239" s="130" t="str">
        <f t="shared" si="174"/>
        <v>2020-01-01</v>
      </c>
      <c r="F239" s="130" t="str">
        <f t="shared" si="175"/>
        <v>2021-01-01</v>
      </c>
      <c r="G239" s="131" t="str">
        <f t="shared" si="176"/>
        <v>21110000052</v>
      </c>
      <c r="H239" s="132">
        <f t="shared" si="167"/>
        <v>1</v>
      </c>
      <c r="I239" s="133">
        <v>3</v>
      </c>
      <c r="J239" s="134">
        <f t="shared" si="199"/>
        <v>31110224</v>
      </c>
      <c r="K239" s="129" t="str">
        <f t="shared" si="177"/>
        <v>Б-31110224-1</v>
      </c>
      <c r="L239" s="138" t="str">
        <f t="shared" si="200"/>
        <v>2020-02-01</v>
      </c>
      <c r="M239" s="129" t="s">
        <v>87</v>
      </c>
      <c r="N239" s="135">
        <f t="shared" si="179"/>
        <v>20000</v>
      </c>
      <c r="O239" s="129" t="s">
        <v>88</v>
      </c>
      <c r="P239" s="133">
        <v>1</v>
      </c>
      <c r="Q239" s="129">
        <v>20</v>
      </c>
      <c r="R239" s="224">
        <v>1</v>
      </c>
      <c r="S239" s="224">
        <v>1</v>
      </c>
      <c r="T239" s="52" t="str">
        <f t="shared" si="180"/>
        <v>4311102241</v>
      </c>
      <c r="U239" s="137" t="str">
        <f t="shared" si="181"/>
        <v>43111022411</v>
      </c>
      <c r="V239" s="129">
        <v>1</v>
      </c>
      <c r="W239" s="138" t="str">
        <f t="shared" ca="1" si="201"/>
        <v>2020-02-04</v>
      </c>
      <c r="X239" s="129"/>
      <c r="Y239" s="139">
        <v>20000</v>
      </c>
      <c r="Z239" s="139">
        <f t="shared" si="169"/>
        <v>3333.3333333333321</v>
      </c>
      <c r="AA239" s="129">
        <v>0</v>
      </c>
      <c r="AB239" s="140" t="s">
        <v>89</v>
      </c>
      <c r="AC239" s="139">
        <f t="shared" si="183"/>
        <v>20000</v>
      </c>
      <c r="AD239" s="132">
        <v>0</v>
      </c>
      <c r="AE239" s="52" t="str">
        <f t="shared" si="184"/>
        <v>431110224</v>
      </c>
      <c r="AF239" s="141">
        <f t="shared" ref="AF239:AF293" si="203">Y239-Z239</f>
        <v>16666.666666666668</v>
      </c>
      <c r="AG239" s="142"/>
      <c r="AH239" s="58">
        <f t="shared" si="185"/>
        <v>16666.666666666668</v>
      </c>
      <c r="AI239" s="60">
        <f t="shared" si="165"/>
        <v>20000</v>
      </c>
      <c r="AJ239" s="112" t="str">
        <f t="shared" si="202"/>
        <v>2020-02-29</v>
      </c>
      <c r="AK239" s="143" t="str">
        <f t="shared" si="187"/>
        <v>888431110224</v>
      </c>
      <c r="AL239" s="132" t="str">
        <f t="shared" si="188"/>
        <v>11100000521</v>
      </c>
      <c r="AM239" s="144"/>
      <c r="AN239" s="144"/>
      <c r="AO239" s="132" t="s">
        <v>89</v>
      </c>
      <c r="AP239" s="145" t="s">
        <v>89</v>
      </c>
      <c r="AQ239" s="132"/>
      <c r="AR239" s="132"/>
      <c r="AS239" s="146" t="str">
        <f t="shared" si="189"/>
        <v>888431110224</v>
      </c>
      <c r="AT239" s="143" t="str">
        <f t="shared" si="190"/>
        <v>5531110224</v>
      </c>
      <c r="AU239" s="137" t="str">
        <f t="shared" si="191"/>
        <v>9931110224</v>
      </c>
      <c r="AV239" s="137">
        <f t="shared" si="192"/>
        <v>1</v>
      </c>
      <c r="AW239" s="137" t="str">
        <f t="shared" si="193"/>
        <v>7731110224</v>
      </c>
      <c r="AX239" s="147" t="str">
        <f t="shared" si="194"/>
        <v>77431110224</v>
      </c>
      <c r="AY239" s="137">
        <v>0</v>
      </c>
      <c r="AZ239" s="137">
        <v>0</v>
      </c>
      <c r="BA239" s="130" t="str">
        <f t="shared" si="195"/>
        <v>2020-01-01</v>
      </c>
      <c r="BB239" s="130" t="str">
        <f t="shared" si="196"/>
        <v>2020-01-31</v>
      </c>
      <c r="BC239" s="148" t="s">
        <v>90</v>
      </c>
      <c r="BD239" s="131" t="str">
        <f t="shared" si="197"/>
        <v>a31110224</v>
      </c>
      <c r="BE239" s="143"/>
      <c r="BF239" s="143"/>
      <c r="BG239" s="140"/>
      <c r="BH239" s="149"/>
      <c r="BI239" s="149"/>
      <c r="BJ239" s="149"/>
      <c r="BK239" s="149"/>
      <c r="BL239" s="149"/>
      <c r="BM239" s="149"/>
      <c r="BN239" s="149"/>
      <c r="BO239" s="348"/>
      <c r="BP239" s="229"/>
      <c r="BQ239" s="230"/>
      <c r="BR239" s="230"/>
      <c r="BS239" s="230"/>
      <c r="BU239" s="357" t="str">
        <f t="shared" ca="1" si="198"/>
        <v>insert into x_t_invoice (TMP_ID,ID,DT, CLIENT_ID,EXTERNAL_ID,CONTRACT_ID,TOTAL_SUM,CURRENCY,DISCOUNT_TYPE,COMMISSION_TYPE,TYPE,LOYAL_CLIENTS,NDS,NDS_PCT,PERSON_ID) values (s_x_t_invoice.NEXTVAL, 31110224, date'2020-02-01',21110000052,'Б-31110224-1',1110000052,20000,'RUR',1,1,'y_invoice',0,1,20, 77431110224);insert into x_t_person (TMP_ID,ID) values (s_x_t_person.NEXTVAL, 77431110224);insert into x_t_act_internal(TMP_ID,ID,DT,CLIENT_ID,INVOICE_ID,HIDDEN,AMOUNT,EXTERNAL_ID,PAYMENT_TERM_DT,IS_LOYAL,TYPE) values (s_x_t_act_internal.NEXTVAL, 4311102241,date'2020-02-04',21110000052, 31110224    ,1,  20000  ,'43111022411',null, 0,'generic');insert into x_t_act_trans(TMP_ID, ACT_ID, CONSUME_ID, AMOUNT, AMOUNT_NDS, AMOUNT_NSP, NETTING, COMMISSION_TYPE) values (s_x_t_act_trans.NEXTVAL, 4311102241,  5531110224, 20000, 3333.33333333333,  0,null, 1);insert into x_t_consume (TMP_ID, ID, PARENT_ORDER_ID) values (s_x_t_consume.NEXTVAL, 5531110224,  9931110224);insert into x_t_order(TMP_ID, ID, SERVICE_ID, SERVICE_ORDER_ID, CLIENT_ID) values (s_x_t_order.NEXTVAL, 9931110224,  1,  7731110224,  431110224 );insert into x_mv_oebs_receipts_2(TMP_ID, INVOICE_EID, SUM, DT, DOC_DATE, COMISS_DATE, PAYMENT_NUMBER, SOURCE_TYPE) values (s_x_mv_oebs_receipts_2.NEXTVAL, 'Б-31110224-1', 20000, date'2020-02-29',date'2020-02-29', null, '888431110224' ,'PAYCASH');insert into x_yt_ar_direct_domain_stats (ID,IS_GRAY,DOMAIN,IS_BLACKLIST,SERVICE_ID,COST,BILLING_EXPORT_ID,FROM_DT,TILL_DT,SERVICE_ORDER_ID) values(s_x_yt_ar_direct_domain_stats.NEXTVAL, 0, 'a31110224', 0,1,3330000000,7731110224,  date'2020-01-01',to_date('2020-01-31'||' '||'23:59:59','YYYY-MM-DD HH24:MI:SS'),7731110224);</v>
      </c>
    </row>
    <row r="240" spans="1:73" s="177" customFormat="1" ht="15" thickBot="1" x14ac:dyDescent="0.4">
      <c r="A240" s="152">
        <v>52</v>
      </c>
      <c r="B240" s="153"/>
      <c r="C240" s="154" t="str">
        <f t="shared" si="172"/>
        <v>1110000052</v>
      </c>
      <c r="D240" s="154" t="str">
        <f t="shared" si="173"/>
        <v>1110000052/20</v>
      </c>
      <c r="E240" s="155" t="str">
        <f t="shared" si="174"/>
        <v>2020-01-01</v>
      </c>
      <c r="F240" s="155" t="str">
        <f t="shared" si="175"/>
        <v>2021-01-01</v>
      </c>
      <c r="G240" s="156" t="str">
        <f t="shared" si="176"/>
        <v>21110000052</v>
      </c>
      <c r="H240" s="157">
        <f t="shared" si="167"/>
        <v>1</v>
      </c>
      <c r="I240" s="158">
        <v>3</v>
      </c>
      <c r="J240" s="159">
        <f t="shared" si="199"/>
        <v>31110225</v>
      </c>
      <c r="K240" s="154" t="str">
        <f t="shared" si="177"/>
        <v>Б-31110225-1</v>
      </c>
      <c r="L240" s="225" t="str">
        <f t="shared" si="200"/>
        <v>2020-02-01</v>
      </c>
      <c r="M240" s="154" t="s">
        <v>87</v>
      </c>
      <c r="N240" s="160">
        <f t="shared" si="179"/>
        <v>30000</v>
      </c>
      <c r="O240" s="154" t="s">
        <v>88</v>
      </c>
      <c r="P240" s="158">
        <v>1</v>
      </c>
      <c r="Q240" s="154">
        <v>20</v>
      </c>
      <c r="R240" s="159">
        <v>37</v>
      </c>
      <c r="S240" s="159">
        <v>37</v>
      </c>
      <c r="T240" s="81" t="str">
        <f t="shared" si="180"/>
        <v>4311102251</v>
      </c>
      <c r="U240" s="171" t="str">
        <f t="shared" si="181"/>
        <v>43111022511</v>
      </c>
      <c r="V240" s="154">
        <v>1</v>
      </c>
      <c r="W240" s="225" t="str">
        <f t="shared" ca="1" si="201"/>
        <v>2020-02-08</v>
      </c>
      <c r="X240" s="154"/>
      <c r="Y240" s="226">
        <v>30000</v>
      </c>
      <c r="Z240" s="226">
        <f t="shared" si="169"/>
        <v>5000</v>
      </c>
      <c r="AA240" s="154">
        <v>0</v>
      </c>
      <c r="AB240" s="163" t="s">
        <v>89</v>
      </c>
      <c r="AC240" s="226">
        <f t="shared" si="183"/>
        <v>30000</v>
      </c>
      <c r="AD240" s="157">
        <v>0</v>
      </c>
      <c r="AE240" s="81" t="str">
        <f t="shared" si="184"/>
        <v>431110225</v>
      </c>
      <c r="AF240" s="165">
        <f t="shared" si="203"/>
        <v>25000</v>
      </c>
      <c r="AG240" s="227"/>
      <c r="AH240" s="91">
        <f t="shared" si="185"/>
        <v>25000</v>
      </c>
      <c r="AI240" s="93">
        <f t="shared" si="165"/>
        <v>30000</v>
      </c>
      <c r="AJ240" s="114" t="str">
        <f t="shared" si="202"/>
        <v>2020-02-29</v>
      </c>
      <c r="AK240" s="167" t="str">
        <f t="shared" si="187"/>
        <v>888431110225</v>
      </c>
      <c r="AL240" s="157" t="str">
        <f t="shared" si="188"/>
        <v>11100000521</v>
      </c>
      <c r="AM240" s="168"/>
      <c r="AN240" s="168"/>
      <c r="AO240" s="157" t="s">
        <v>89</v>
      </c>
      <c r="AP240" s="169" t="s">
        <v>89</v>
      </c>
      <c r="AQ240" s="157"/>
      <c r="AR240" s="157"/>
      <c r="AS240" s="170" t="str">
        <f t="shared" si="189"/>
        <v>888431110225</v>
      </c>
      <c r="AT240" s="167" t="str">
        <f t="shared" si="190"/>
        <v>5531110225</v>
      </c>
      <c r="AU240" s="171" t="str">
        <f t="shared" si="191"/>
        <v>9931110225</v>
      </c>
      <c r="AV240" s="171">
        <f t="shared" si="192"/>
        <v>37</v>
      </c>
      <c r="AW240" s="171" t="str">
        <f t="shared" si="193"/>
        <v>7731110225</v>
      </c>
      <c r="AX240" s="172" t="str">
        <f t="shared" si="194"/>
        <v>77431110225</v>
      </c>
      <c r="AY240" s="171">
        <v>0</v>
      </c>
      <c r="AZ240" s="171">
        <v>0</v>
      </c>
      <c r="BA240" s="155" t="str">
        <f t="shared" si="195"/>
        <v>2020-01-01</v>
      </c>
      <c r="BB240" s="155" t="str">
        <f t="shared" si="196"/>
        <v>2020-01-31</v>
      </c>
      <c r="BC240" s="173" t="s">
        <v>90</v>
      </c>
      <c r="BD240" s="156" t="str">
        <f t="shared" si="197"/>
        <v>a31110225</v>
      </c>
      <c r="BE240" s="167"/>
      <c r="BF240" s="167"/>
      <c r="BG240" s="163"/>
      <c r="BH240" s="174"/>
      <c r="BI240" s="174"/>
      <c r="BJ240" s="174"/>
      <c r="BK240" s="174"/>
      <c r="BL240" s="174"/>
      <c r="BM240" s="174"/>
      <c r="BN240" s="174"/>
      <c r="BO240" s="352"/>
      <c r="BP240" s="228"/>
      <c r="BQ240" s="160"/>
      <c r="BR240" s="175"/>
      <c r="BS240" s="175"/>
      <c r="BU240" s="358" t="str">
        <f t="shared" ca="1" si="198"/>
        <v>insert into x_t_invoice (TMP_ID,ID,DT, CLIENT_ID,EXTERNAL_ID,CONTRACT_ID,TOTAL_SUM,CURRENCY,DISCOUNT_TYPE,COMMISSION_TYPE,TYPE,LOYAL_CLIENTS,NDS,NDS_PCT,PERSON_ID) values (s_x_t_invoice.NEXTVAL, 31110225, date'2020-02-01',21110000052,'Б-31110225-1',1110000052,30000,'RUR',37,37,'y_invoice',0,1,20, 77431110225);insert into x_t_person (TMP_ID,ID) values (s_x_t_person.NEXTVAL, 77431110225);insert into x_t_act_internal(TMP_ID,ID,DT,CLIENT_ID,INVOICE_ID,HIDDEN,AMOUNT,EXTERNAL_ID,PAYMENT_TERM_DT,IS_LOYAL,TYPE) values (s_x_t_act_internal.NEXTVAL, 4311102251,date'2020-02-08',21110000052, 31110225    ,1,  30000  ,'43111022511',null, 0,'generic');insert into x_t_act_trans(TMP_ID, ACT_ID, CONSUME_ID, AMOUNT, AMOUNT_NDS, AMOUNT_NSP, NETTING, COMMISSION_TYPE) values (s_x_t_act_trans.NEXTVAL, 4311102251,  5531110225, 30000, 5000,  0,null, 37);insert into x_t_consume (TMP_ID, ID, PARENT_ORDER_ID) values (s_x_t_consume.NEXTVAL, 5531110225,  9931110225);insert into x_t_order(TMP_ID, ID, SERVICE_ID, SERVICE_ORDER_ID, CLIENT_ID) values (s_x_t_order.NEXTVAL, 9931110225,  37,  7731110225,  431110225 );insert into x_mv_oebs_receipts_2(TMP_ID, INVOICE_EID, SUM, DT, DOC_DATE, COMISS_DATE, PAYMENT_NUMBER, SOURCE_TYPE) values (s_x_mv_oebs_receipts_2.NEXTVAL, 'Б-31110225-1', 30000, date'2020-02-29',date'2020-02-29', null, '888431110225' ,'PAYCASH');insert into x_yt_ar_direct_domain_stats (ID,IS_GRAY,DOMAIN,IS_BLACKLIST,SERVICE_ID,COST,BILLING_EXPORT_ID,FROM_DT,TILL_DT,SERVICE_ORDER_ID) values(s_x_yt_ar_direct_domain_stats.NEXTVAL, 0, 'a31110225', 0,37,3330000000,7731110225,  date'2020-01-01',to_date('2020-01-31'||' '||'23:59:59','YYYY-MM-DD HH24:MI:SS'),7731110225);</v>
      </c>
    </row>
    <row r="241" spans="1:73" s="151" customFormat="1" x14ac:dyDescent="0.35">
      <c r="A241" s="127">
        <v>53</v>
      </c>
      <c r="B241" s="128"/>
      <c r="C241" s="129" t="str">
        <f t="shared" si="172"/>
        <v>1110000053</v>
      </c>
      <c r="D241" s="129" t="str">
        <f t="shared" si="173"/>
        <v>1110000053/20</v>
      </c>
      <c r="E241" s="130" t="str">
        <f t="shared" si="174"/>
        <v>2020-01-01</v>
      </c>
      <c r="F241" s="130" t="str">
        <f t="shared" si="175"/>
        <v>2021-01-01</v>
      </c>
      <c r="G241" s="131" t="str">
        <f t="shared" si="176"/>
        <v>21110000053</v>
      </c>
      <c r="H241" s="132">
        <f t="shared" si="167"/>
        <v>1</v>
      </c>
      <c r="I241" s="133">
        <v>3</v>
      </c>
      <c r="J241" s="134">
        <f t="shared" si="199"/>
        <v>31110226</v>
      </c>
      <c r="K241" s="129" t="str">
        <f t="shared" si="177"/>
        <v>Б-31110226-1</v>
      </c>
      <c r="L241" s="130" t="str">
        <f t="shared" ref="L241:L247" si="204">TEXT(DATE(YEAR($F$2),MONTH($F$2),1),"ГГГГ-ММ-ДД")</f>
        <v>2020-01-01</v>
      </c>
      <c r="M241" s="129" t="s">
        <v>87</v>
      </c>
      <c r="N241" s="135">
        <f t="shared" si="179"/>
        <v>10000</v>
      </c>
      <c r="O241" s="129" t="s">
        <v>88</v>
      </c>
      <c r="P241" s="133">
        <v>1</v>
      </c>
      <c r="Q241" s="129">
        <v>20</v>
      </c>
      <c r="R241" s="219">
        <f>S241</f>
        <v>7</v>
      </c>
      <c r="S241" s="219">
        <v>7</v>
      </c>
      <c r="T241" s="52" t="str">
        <f t="shared" si="180"/>
        <v>4311102261</v>
      </c>
      <c r="U241" s="137" t="str">
        <f t="shared" si="181"/>
        <v>43111022611</v>
      </c>
      <c r="V241" s="129">
        <v>1</v>
      </c>
      <c r="W241" s="130" t="str">
        <f t="shared" ref="W241:W247" ca="1" si="205">TEXT(DATE(YEAR($F$2),MONTH($F$2),RANDBETWEEN(1,9)),"ГГГГ-ММ-ДД")</f>
        <v>2020-01-01</v>
      </c>
      <c r="X241" s="129"/>
      <c r="Y241" s="139">
        <v>10000</v>
      </c>
      <c r="Z241" s="139">
        <f>Y241-(Y241/1.2)</f>
        <v>1666.6666666666661</v>
      </c>
      <c r="AA241" s="129">
        <v>0</v>
      </c>
      <c r="AB241" s="140" t="s">
        <v>89</v>
      </c>
      <c r="AC241" s="139">
        <f t="shared" si="183"/>
        <v>10000</v>
      </c>
      <c r="AD241" s="132">
        <v>0</v>
      </c>
      <c r="AE241" s="52" t="str">
        <f t="shared" si="184"/>
        <v>431110226</v>
      </c>
      <c r="AF241" s="141">
        <f t="shared" si="203"/>
        <v>8333.3333333333339</v>
      </c>
      <c r="AG241" s="259">
        <f>Y245/SUM(Y241:Y245)</f>
        <v>0.70149253731343286</v>
      </c>
      <c r="AH241" s="58">
        <f t="shared" si="185"/>
        <v>8333.3333333333339</v>
      </c>
      <c r="AI241" s="60">
        <f t="shared" si="165"/>
        <v>10000</v>
      </c>
      <c r="AJ241" s="49" t="str">
        <f t="shared" ref="AJ241:AJ247" si="206">TEXT(DATE(YEAR($F$2),MONTH($F$2)+1,0),"ГГГГ-ММ-ДД")</f>
        <v>2020-01-31</v>
      </c>
      <c r="AK241" s="143" t="str">
        <f t="shared" si="187"/>
        <v>888431110226</v>
      </c>
      <c r="AL241" s="132" t="str">
        <f t="shared" si="188"/>
        <v>11100000531</v>
      </c>
      <c r="AM241" s="144"/>
      <c r="AN241" s="144"/>
      <c r="AO241" s="132" t="s">
        <v>89</v>
      </c>
      <c r="AP241" s="145" t="s">
        <v>89</v>
      </c>
      <c r="AQ241" s="132"/>
      <c r="AR241" s="132"/>
      <c r="AS241" s="146" t="str">
        <f t="shared" si="189"/>
        <v>888431110226</v>
      </c>
      <c r="AT241" s="143" t="str">
        <f t="shared" si="190"/>
        <v>5531110226</v>
      </c>
      <c r="AU241" s="137" t="str">
        <f t="shared" si="191"/>
        <v>9931110226</v>
      </c>
      <c r="AV241" s="137">
        <f t="shared" si="192"/>
        <v>7</v>
      </c>
      <c r="AW241" s="137" t="str">
        <f t="shared" si="193"/>
        <v>7731110226</v>
      </c>
      <c r="AX241" s="147" t="str">
        <f t="shared" si="194"/>
        <v>77431110226</v>
      </c>
      <c r="AY241" s="137">
        <v>0</v>
      </c>
      <c r="AZ241" s="137">
        <v>0</v>
      </c>
      <c r="BA241" s="130" t="str">
        <f t="shared" si="195"/>
        <v>2020-01-01</v>
      </c>
      <c r="BB241" s="130" t="str">
        <f t="shared" si="196"/>
        <v>2020-01-31</v>
      </c>
      <c r="BC241" s="148" t="s">
        <v>90</v>
      </c>
      <c r="BD241" s="131" t="str">
        <f t="shared" si="197"/>
        <v>a31110226</v>
      </c>
      <c r="BE241" s="143"/>
      <c r="BF241" s="143"/>
      <c r="BG241" s="140"/>
      <c r="BH241" s="149"/>
      <c r="BI241" s="149"/>
      <c r="BJ241" s="149"/>
      <c r="BK241" s="149"/>
      <c r="BL241" s="149"/>
      <c r="BM241" s="149"/>
      <c r="BN241" s="149"/>
      <c r="BO241" s="347" t="s">
        <v>183</v>
      </c>
      <c r="BP241" s="229">
        <v>7</v>
      </c>
      <c r="BQ241" s="230">
        <f>SUM(AF241:AF245)</f>
        <v>167500</v>
      </c>
      <c r="BR241" s="230">
        <f>BQ241*0.06</f>
        <v>10050</v>
      </c>
      <c r="BS241" s="230">
        <f>BR241</f>
        <v>10050</v>
      </c>
      <c r="BU241" s="357" t="str">
        <f t="shared" ca="1" si="198"/>
        <v>insert into x_t_contract2(TMP_ID,ID,EXTERNAL_ID,CLIENT_ID) values(s_x_t_contract2.NEXTVAL, 1110000053, '1110000053/20',21110000053);insert into x_t_contract_collateral(TMP_ID,ID,CONTRACT2_ID,DT,IS_SIGNED) values(s_x_t_contract_collateral.NEXTVAL, 11100000531, 1110000053, date'2020-01-01', date'2020-01-01');insert into x_mv_contract_signed_attr (TMP_ID,CONTRACT_ID,COLLATERAL_ID,CODE,VALUE_DT) values (s_x_mv_contract_signed_attr.NEXTVAL, 1110000053, 11100000531,'FINISH_DT' ,date'2021-01-01');insert into x_mv_contract_signed_attr_hist(TMP_ID,VALUE_NUM,UPDATE_DT,CONTRACT2_ID,CODE,CL_DT,STAMP,DT) values(s_x_mv_contract_signed_attr_hist.NEXTVAL, 1, date'2020-01-01', 1110000053,'FIRM',date'2020-01-01',888431110226,date'2020-01-01');insert into x_mv_contract_signed_attr_hist(TMP_ID,VALUE_NUM,UPDATE_DT,CONTRACT2_ID,CODE,CL_DT,STAMP,DT) values(s_x_mv_contract_signed_attr_hist.NEXTVAL, 1, date'2020-01-01', 1110000053,'WHOLESALE_AGENT_PREMIUM_AWARDS_SCALE_TYPE',date'2020-01-01',888431110226,date'2020-01-01');insert into x_mv_contract_signed_attr_hist(TMP_ID,VALUE_NUM,UPDATE_DT,CONTRACT2_ID,CODE,CL_DT,STAMP,DT) values(s_x_mv_contract_signed_attr_hist.NEXTVAL, 3, date'2020-01-01', 1110000053,'PAYMENT_TYPE',date'2020-01-01',888431110226,date'2020-01-01');insert into x_t_invoice (TMP_ID,ID,DT, CLIENT_ID,EXTERNAL_ID,CONTRACT_ID,TOTAL_SUM,CURRENCY,DISCOUNT_TYPE,COMMISSION_TYPE,TYPE,LOYAL_CLIENTS,NDS,NDS_PCT,PERSON_ID) values (s_x_t_invoice.NEXTVAL, 31110226, date'2020-01-01',21110000053,'Б-31110226-1',1110000053,10000,'RUR',7,7,'y_invoice',0,1,20, 77431110226);insert into x_t_person (TMP_ID,ID) values (s_x_t_person.NEXTVAL, 77431110226);insert into x_t_act_internal(TMP_ID,ID,DT,CLIENT_ID,INVOICE_ID,HIDDEN,AMOUNT,EXTERNAL_ID,PAYMENT_TERM_DT,IS_LOYAL,TYPE) values (s_x_t_act_internal.NEXTVAL, 4311102261,date'2020-01-01',21110000053, 31110226    ,1,  10000  ,'43111022611',null, 0,'generic');insert into x_t_act_trans(TMP_ID, ACT_ID, CONSUME_ID, AMOUNT, AMOUNT_NDS, AMOUNT_NSP, NETTING, COMMISSION_TYPE) values (s_x_t_act_trans.NEXTVAL, 4311102261,  5531110226, 10000, 1666.66666666667,  0,null, 7);insert into x_t_consume (TMP_ID, ID, PARENT_ORDER_ID) values (s_x_t_consume.NEXTVAL, 5531110226,  9931110226);insert into x_t_order(TMP_ID, ID, SERVICE_ID, SERVICE_ORDER_ID, CLIENT_ID) values (s_x_t_order.NEXTVAL, 9931110226,  7,  7731110226,  431110226 );insert into x_mv_oebs_receipts_2(TMP_ID, INVOICE_EID, SUM, DT, DOC_DATE, COMISS_DATE, PAYMENT_NUMBER, SOURCE_TYPE) values (s_x_mv_oebs_receipts_2.NEXTVAL, 'Б-31110226-1', 10000, date'2020-01-31',date'2020-01-31', null, '888431110226' ,'PAYCASH');insert into x_yt_ar_direct_domain_stats (ID,IS_GRAY,DOMAIN,IS_BLACKLIST,SERVICE_ID,COST,BILLING_EXPORT_ID,FROM_DT,TILL_DT,SERVICE_ORDER_ID) values(s_x_yt_ar_direct_domain_stats.NEXTVAL, 0, 'a31110226', 0,7,3330000000,7731110226,  date'2020-01-01',to_date('2020-01-31'||' '||'23:59:59','YYYY-MM-DD HH24:MI:SS'),7731110226);</v>
      </c>
    </row>
    <row r="242" spans="1:73" s="151" customFormat="1" x14ac:dyDescent="0.35">
      <c r="A242" s="127">
        <v>53</v>
      </c>
      <c r="B242" s="128"/>
      <c r="C242" s="129" t="str">
        <f t="shared" si="172"/>
        <v>1110000053</v>
      </c>
      <c r="D242" s="129" t="str">
        <f t="shared" si="173"/>
        <v>1110000053/20</v>
      </c>
      <c r="E242" s="130" t="str">
        <f t="shared" si="174"/>
        <v>2020-01-01</v>
      </c>
      <c r="F242" s="130" t="str">
        <f t="shared" si="175"/>
        <v>2021-01-01</v>
      </c>
      <c r="G242" s="131" t="str">
        <f t="shared" si="176"/>
        <v>21110000053</v>
      </c>
      <c r="H242" s="132">
        <f t="shared" si="167"/>
        <v>1</v>
      </c>
      <c r="I242" s="133">
        <v>3</v>
      </c>
      <c r="J242" s="134">
        <f t="shared" si="199"/>
        <v>31110227</v>
      </c>
      <c r="K242" s="129" t="str">
        <f t="shared" si="177"/>
        <v>Б-31110227-1</v>
      </c>
      <c r="L242" s="130" t="str">
        <f t="shared" si="204"/>
        <v>2020-01-01</v>
      </c>
      <c r="M242" s="129" t="s">
        <v>87</v>
      </c>
      <c r="N242" s="135">
        <f t="shared" si="179"/>
        <v>10000</v>
      </c>
      <c r="O242" s="129" t="s">
        <v>88</v>
      </c>
      <c r="P242" s="133">
        <v>1</v>
      </c>
      <c r="Q242" s="129">
        <v>20</v>
      </c>
      <c r="R242" s="219">
        <f>S242</f>
        <v>7</v>
      </c>
      <c r="S242" s="219">
        <v>7</v>
      </c>
      <c r="T242" s="52" t="str">
        <f t="shared" si="180"/>
        <v>4311102271</v>
      </c>
      <c r="U242" s="137" t="str">
        <f t="shared" si="181"/>
        <v>43111022711</v>
      </c>
      <c r="V242" s="129">
        <v>1</v>
      </c>
      <c r="W242" s="130" t="str">
        <f t="shared" ca="1" si="205"/>
        <v>2020-01-08</v>
      </c>
      <c r="X242" s="129"/>
      <c r="Y242" s="139">
        <v>10000</v>
      </c>
      <c r="Z242" s="139">
        <f t="shared" si="169"/>
        <v>1666.6666666666661</v>
      </c>
      <c r="AA242" s="129">
        <v>0</v>
      </c>
      <c r="AB242" s="140" t="s">
        <v>89</v>
      </c>
      <c r="AC242" s="139">
        <f t="shared" si="183"/>
        <v>10000</v>
      </c>
      <c r="AD242" s="132">
        <v>0</v>
      </c>
      <c r="AE242" s="52" t="str">
        <f t="shared" si="184"/>
        <v>431110227</v>
      </c>
      <c r="AF242" s="141">
        <f t="shared" si="203"/>
        <v>8333.3333333333339</v>
      </c>
      <c r="AG242" s="142"/>
      <c r="AH242" s="58">
        <f t="shared" si="185"/>
        <v>8333.3333333333339</v>
      </c>
      <c r="AI242" s="60">
        <f t="shared" si="165"/>
        <v>10000</v>
      </c>
      <c r="AJ242" s="49" t="str">
        <f t="shared" si="206"/>
        <v>2020-01-31</v>
      </c>
      <c r="AK242" s="143" t="str">
        <f t="shared" si="187"/>
        <v>888431110227</v>
      </c>
      <c r="AL242" s="132" t="str">
        <f t="shared" si="188"/>
        <v>11100000531</v>
      </c>
      <c r="AM242" s="144"/>
      <c r="AN242" s="144"/>
      <c r="AO242" s="132" t="s">
        <v>89</v>
      </c>
      <c r="AP242" s="145" t="s">
        <v>89</v>
      </c>
      <c r="AQ242" s="132"/>
      <c r="AR242" s="132"/>
      <c r="AS242" s="146" t="str">
        <f t="shared" si="189"/>
        <v>888431110227</v>
      </c>
      <c r="AT242" s="143" t="str">
        <f t="shared" si="190"/>
        <v>5531110227</v>
      </c>
      <c r="AU242" s="137" t="str">
        <f t="shared" si="191"/>
        <v>9931110227</v>
      </c>
      <c r="AV242" s="137">
        <f t="shared" si="192"/>
        <v>7</v>
      </c>
      <c r="AW242" s="137" t="str">
        <f t="shared" si="193"/>
        <v>7731110227</v>
      </c>
      <c r="AX242" s="147" t="str">
        <f t="shared" si="194"/>
        <v>77431110227</v>
      </c>
      <c r="AY242" s="137">
        <v>0</v>
      </c>
      <c r="AZ242" s="137">
        <v>0</v>
      </c>
      <c r="BA242" s="130" t="str">
        <f t="shared" si="195"/>
        <v>2020-01-01</v>
      </c>
      <c r="BB242" s="130" t="str">
        <f t="shared" si="196"/>
        <v>2020-01-31</v>
      </c>
      <c r="BC242" s="148" t="s">
        <v>90</v>
      </c>
      <c r="BD242" s="131" t="str">
        <f t="shared" si="197"/>
        <v>a31110227</v>
      </c>
      <c r="BE242" s="143"/>
      <c r="BF242" s="143"/>
      <c r="BG242" s="140"/>
      <c r="BH242" s="149"/>
      <c r="BI242" s="149"/>
      <c r="BJ242" s="149"/>
      <c r="BK242" s="149"/>
      <c r="BL242" s="149"/>
      <c r="BM242" s="149"/>
      <c r="BN242" s="149"/>
      <c r="BO242" s="348" t="s">
        <v>184</v>
      </c>
      <c r="BP242" s="229">
        <v>1</v>
      </c>
      <c r="BQ242" s="230">
        <f>AF246</f>
        <v>16666.666666666668</v>
      </c>
      <c r="BR242" s="230">
        <f>BQ242*0.13</f>
        <v>2166.666666666667</v>
      </c>
      <c r="BS242" s="230">
        <f>BR242</f>
        <v>2166.666666666667</v>
      </c>
      <c r="BU242" s="357" t="str">
        <f t="shared" ca="1" si="198"/>
        <v>insert into x_t_invoice (TMP_ID,ID,DT, CLIENT_ID,EXTERNAL_ID,CONTRACT_ID,TOTAL_SUM,CURRENCY,DISCOUNT_TYPE,COMMISSION_TYPE,TYPE,LOYAL_CLIENTS,NDS,NDS_PCT,PERSON_ID) values (s_x_t_invoice.NEXTVAL, 31110227, date'2020-01-01',21110000053,'Б-31110227-1',1110000053,10000,'RUR',7,7,'y_invoice',0,1,20, 77431110227);insert into x_t_person (TMP_ID,ID) values (s_x_t_person.NEXTVAL, 77431110227);insert into x_t_act_internal(TMP_ID,ID,DT,CLIENT_ID,INVOICE_ID,HIDDEN,AMOUNT,EXTERNAL_ID,PAYMENT_TERM_DT,IS_LOYAL,TYPE) values (s_x_t_act_internal.NEXTVAL, 4311102271,date'2020-01-08',21110000053, 31110227    ,1,  10000  ,'43111022711',null, 0,'generic');insert into x_t_act_trans(TMP_ID, ACT_ID, CONSUME_ID, AMOUNT, AMOUNT_NDS, AMOUNT_NSP, NETTING, COMMISSION_TYPE) values (s_x_t_act_trans.NEXTVAL, 4311102271,  5531110227, 10000, 1666.66666666667,  0,null, 7);insert into x_t_consume (TMP_ID, ID, PARENT_ORDER_ID) values (s_x_t_consume.NEXTVAL, 5531110227,  9931110227);insert into x_t_order(TMP_ID, ID, SERVICE_ID, SERVICE_ORDER_ID, CLIENT_ID) values (s_x_t_order.NEXTVAL, 9931110227,  7,  7731110227,  431110227 );insert into x_mv_oebs_receipts_2(TMP_ID, INVOICE_EID, SUM, DT, DOC_DATE, COMISS_DATE, PAYMENT_NUMBER, SOURCE_TYPE) values (s_x_mv_oebs_receipts_2.NEXTVAL, 'Б-31110227-1', 10000, date'2020-01-31',date'2020-01-31', null, '888431110227' ,'PAYCASH');insert into x_yt_ar_direct_domain_stats (ID,IS_GRAY,DOMAIN,IS_BLACKLIST,SERVICE_ID,COST,BILLING_EXPORT_ID,FROM_DT,TILL_DT,SERVICE_ORDER_ID) values(s_x_yt_ar_direct_domain_stats.NEXTVAL, 0, 'a31110227', 0,7,3330000000,7731110227,  date'2020-01-01',to_date('2020-01-31'||' '||'23:59:59','YYYY-MM-DD HH24:MI:SS'),7731110227);</v>
      </c>
    </row>
    <row r="243" spans="1:73" s="151" customFormat="1" x14ac:dyDescent="0.35">
      <c r="A243" s="127">
        <v>53</v>
      </c>
      <c r="B243" s="128"/>
      <c r="C243" s="129" t="str">
        <f t="shared" si="172"/>
        <v>1110000053</v>
      </c>
      <c r="D243" s="129" t="str">
        <f t="shared" si="173"/>
        <v>1110000053/20</v>
      </c>
      <c r="E243" s="130" t="str">
        <f t="shared" si="174"/>
        <v>2020-01-01</v>
      </c>
      <c r="F243" s="130" t="str">
        <f t="shared" si="175"/>
        <v>2021-01-01</v>
      </c>
      <c r="G243" s="131" t="str">
        <f t="shared" si="176"/>
        <v>21110000053</v>
      </c>
      <c r="H243" s="132">
        <f t="shared" si="167"/>
        <v>1</v>
      </c>
      <c r="I243" s="133">
        <v>3</v>
      </c>
      <c r="J243" s="134">
        <f t="shared" si="199"/>
        <v>31110228</v>
      </c>
      <c r="K243" s="129" t="str">
        <f t="shared" si="177"/>
        <v>Б-31110228-1</v>
      </c>
      <c r="L243" s="130" t="str">
        <f t="shared" si="204"/>
        <v>2020-01-01</v>
      </c>
      <c r="M243" s="129" t="s">
        <v>87</v>
      </c>
      <c r="N243" s="135">
        <f t="shared" si="179"/>
        <v>20000</v>
      </c>
      <c r="O243" s="129" t="s">
        <v>88</v>
      </c>
      <c r="P243" s="133">
        <v>1</v>
      </c>
      <c r="Q243" s="129">
        <v>20</v>
      </c>
      <c r="R243" s="219">
        <f>S243</f>
        <v>7</v>
      </c>
      <c r="S243" s="219">
        <v>7</v>
      </c>
      <c r="T243" s="52" t="str">
        <f t="shared" si="180"/>
        <v>4311102281</v>
      </c>
      <c r="U243" s="137" t="str">
        <f t="shared" si="181"/>
        <v>43111022811</v>
      </c>
      <c r="V243" s="129">
        <v>1</v>
      </c>
      <c r="W243" s="130" t="str">
        <f t="shared" ca="1" si="205"/>
        <v>2020-01-02</v>
      </c>
      <c r="X243" s="129"/>
      <c r="Y243" s="139">
        <v>20000</v>
      </c>
      <c r="Z243" s="139">
        <f t="shared" si="169"/>
        <v>3333.3333333333321</v>
      </c>
      <c r="AA243" s="129">
        <v>0</v>
      </c>
      <c r="AB243" s="140" t="s">
        <v>89</v>
      </c>
      <c r="AC243" s="139">
        <f t="shared" si="183"/>
        <v>20000</v>
      </c>
      <c r="AD243" s="132">
        <v>0</v>
      </c>
      <c r="AE243" s="52" t="str">
        <f t="shared" si="184"/>
        <v>431110228</v>
      </c>
      <c r="AF243" s="141">
        <f t="shared" si="203"/>
        <v>16666.666666666668</v>
      </c>
      <c r="AG243" s="142"/>
      <c r="AH243" s="58">
        <f t="shared" si="185"/>
        <v>16666.666666666668</v>
      </c>
      <c r="AI243" s="60">
        <f t="shared" si="165"/>
        <v>20000</v>
      </c>
      <c r="AJ243" s="49" t="str">
        <f t="shared" si="206"/>
        <v>2020-01-31</v>
      </c>
      <c r="AK243" s="143" t="str">
        <f t="shared" si="187"/>
        <v>888431110228</v>
      </c>
      <c r="AL243" s="132" t="str">
        <f t="shared" si="188"/>
        <v>11100000531</v>
      </c>
      <c r="AM243" s="144"/>
      <c r="AN243" s="144"/>
      <c r="AO243" s="132" t="s">
        <v>89</v>
      </c>
      <c r="AP243" s="145" t="s">
        <v>89</v>
      </c>
      <c r="AQ243" s="132"/>
      <c r="AR243" s="132"/>
      <c r="AS243" s="146" t="str">
        <f t="shared" si="189"/>
        <v>888431110228</v>
      </c>
      <c r="AT243" s="143" t="str">
        <f t="shared" si="190"/>
        <v>5531110228</v>
      </c>
      <c r="AU243" s="137" t="str">
        <f t="shared" si="191"/>
        <v>9931110228</v>
      </c>
      <c r="AV243" s="137">
        <f t="shared" si="192"/>
        <v>7</v>
      </c>
      <c r="AW243" s="137" t="str">
        <f t="shared" si="193"/>
        <v>7731110228</v>
      </c>
      <c r="AX243" s="147" t="str">
        <f t="shared" si="194"/>
        <v>77431110228</v>
      </c>
      <c r="AY243" s="137">
        <v>0</v>
      </c>
      <c r="AZ243" s="137">
        <v>0</v>
      </c>
      <c r="BA243" s="130" t="str">
        <f t="shared" si="195"/>
        <v>2020-01-01</v>
      </c>
      <c r="BB243" s="130" t="str">
        <f t="shared" si="196"/>
        <v>2020-01-31</v>
      </c>
      <c r="BC243" s="148" t="s">
        <v>90</v>
      </c>
      <c r="BD243" s="131" t="str">
        <f t="shared" si="197"/>
        <v>a31110228</v>
      </c>
      <c r="BE243" s="143"/>
      <c r="BF243" s="143"/>
      <c r="BG243" s="140"/>
      <c r="BH243" s="149"/>
      <c r="BI243" s="149"/>
      <c r="BJ243" s="149"/>
      <c r="BK243" s="149"/>
      <c r="BL243" s="149"/>
      <c r="BM243" s="149"/>
      <c r="BN243" s="149"/>
      <c r="BO243" s="349"/>
      <c r="BP243" s="229">
        <v>37</v>
      </c>
      <c r="BQ243" s="230">
        <f>AF247</f>
        <v>25000</v>
      </c>
      <c r="BR243" s="230">
        <f>BQ243*0.11</f>
        <v>2750</v>
      </c>
      <c r="BS243" s="230">
        <f>BR243</f>
        <v>2750</v>
      </c>
      <c r="BU243" s="357" t="str">
        <f t="shared" ca="1" si="198"/>
        <v>insert into x_t_invoice (TMP_ID,ID,DT, CLIENT_ID,EXTERNAL_ID,CONTRACT_ID,TOTAL_SUM,CURRENCY,DISCOUNT_TYPE,COMMISSION_TYPE,TYPE,LOYAL_CLIENTS,NDS,NDS_PCT,PERSON_ID) values (s_x_t_invoice.NEXTVAL, 31110228, date'2020-01-01',21110000053,'Б-31110228-1',1110000053,20000,'RUR',7,7,'y_invoice',0,1,20, 77431110228);insert into x_t_person (TMP_ID,ID) values (s_x_t_person.NEXTVAL, 77431110228);insert into x_t_act_internal(TMP_ID,ID,DT,CLIENT_ID,INVOICE_ID,HIDDEN,AMOUNT,EXTERNAL_ID,PAYMENT_TERM_DT,IS_LOYAL,TYPE) values (s_x_t_act_internal.NEXTVAL, 4311102281,date'2020-01-02',21110000053, 31110228    ,1,  20000  ,'43111022811',null, 0,'generic');insert into x_t_act_trans(TMP_ID, ACT_ID, CONSUME_ID, AMOUNT, AMOUNT_NDS, AMOUNT_NSP, NETTING, COMMISSION_TYPE) values (s_x_t_act_trans.NEXTVAL, 4311102281,  5531110228, 20000, 3333.33333333333,  0,null, 7);insert into x_t_consume (TMP_ID, ID, PARENT_ORDER_ID) values (s_x_t_consume.NEXTVAL, 5531110228,  9931110228);insert into x_t_order(TMP_ID, ID, SERVICE_ID, SERVICE_ORDER_ID, CLIENT_ID) values (s_x_t_order.NEXTVAL, 9931110228,  7,  7731110228,  431110228 );insert into x_mv_oebs_receipts_2(TMP_ID, INVOICE_EID, SUM, DT, DOC_DATE, COMISS_DATE, PAYMENT_NUMBER, SOURCE_TYPE) values (s_x_mv_oebs_receipts_2.NEXTVAL, 'Б-31110228-1', 20000, date'2020-01-31',date'2020-01-31', null, '888431110228' ,'PAYCASH');insert into x_yt_ar_direct_domain_stats (ID,IS_GRAY,DOMAIN,IS_BLACKLIST,SERVICE_ID,COST,BILLING_EXPORT_ID,FROM_DT,TILL_DT,SERVICE_ORDER_ID) values(s_x_yt_ar_direct_domain_stats.NEXTVAL, 0, 'a31110228', 0,7,3330000000,7731110228,  date'2020-01-01',to_date('2020-01-31'||' '||'23:59:59','YYYY-MM-DD HH24:MI:SS'),7731110228);</v>
      </c>
    </row>
    <row r="244" spans="1:73" s="151" customFormat="1" x14ac:dyDescent="0.35">
      <c r="A244" s="127">
        <v>53</v>
      </c>
      <c r="B244" s="128"/>
      <c r="C244" s="129" t="str">
        <f t="shared" si="172"/>
        <v>1110000053</v>
      </c>
      <c r="D244" s="129" t="str">
        <f t="shared" si="173"/>
        <v>1110000053/20</v>
      </c>
      <c r="E244" s="130" t="str">
        <f t="shared" si="174"/>
        <v>2020-01-01</v>
      </c>
      <c r="F244" s="130" t="str">
        <f t="shared" si="175"/>
        <v>2021-01-01</v>
      </c>
      <c r="G244" s="131" t="str">
        <f t="shared" si="176"/>
        <v>21110000053</v>
      </c>
      <c r="H244" s="132">
        <f t="shared" si="167"/>
        <v>1</v>
      </c>
      <c r="I244" s="133">
        <v>3</v>
      </c>
      <c r="J244" s="134">
        <f t="shared" si="199"/>
        <v>31110229</v>
      </c>
      <c r="K244" s="129" t="str">
        <f t="shared" si="177"/>
        <v>Б-31110229-1</v>
      </c>
      <c r="L244" s="130" t="str">
        <f t="shared" si="204"/>
        <v>2020-01-01</v>
      </c>
      <c r="M244" s="129" t="s">
        <v>87</v>
      </c>
      <c r="N244" s="135">
        <f t="shared" si="179"/>
        <v>20000</v>
      </c>
      <c r="O244" s="129" t="s">
        <v>88</v>
      </c>
      <c r="P244" s="133">
        <v>1</v>
      </c>
      <c r="Q244" s="129">
        <v>20</v>
      </c>
      <c r="R244" s="219">
        <f>S244</f>
        <v>7</v>
      </c>
      <c r="S244" s="219">
        <v>7</v>
      </c>
      <c r="T244" s="52" t="str">
        <f t="shared" si="180"/>
        <v>4311102291</v>
      </c>
      <c r="U244" s="137" t="str">
        <f t="shared" si="181"/>
        <v>43111022911</v>
      </c>
      <c r="V244" s="129">
        <v>1</v>
      </c>
      <c r="W244" s="130" t="str">
        <f t="shared" ca="1" si="205"/>
        <v>2020-01-06</v>
      </c>
      <c r="X244" s="129"/>
      <c r="Y244" s="139">
        <v>20000</v>
      </c>
      <c r="Z244" s="139">
        <f t="shared" si="169"/>
        <v>3333.3333333333321</v>
      </c>
      <c r="AA244" s="129">
        <v>0</v>
      </c>
      <c r="AB244" s="140" t="s">
        <v>89</v>
      </c>
      <c r="AC244" s="139">
        <f t="shared" si="183"/>
        <v>20000</v>
      </c>
      <c r="AD244" s="132">
        <v>0</v>
      </c>
      <c r="AE244" s="52" t="str">
        <f t="shared" si="184"/>
        <v>431110229</v>
      </c>
      <c r="AF244" s="141">
        <f t="shared" si="203"/>
        <v>16666.666666666668</v>
      </c>
      <c r="AG244" s="142"/>
      <c r="AH244" s="58">
        <f t="shared" si="185"/>
        <v>16666.666666666668</v>
      </c>
      <c r="AI244" s="60">
        <f t="shared" si="165"/>
        <v>20000</v>
      </c>
      <c r="AJ244" s="49" t="str">
        <f t="shared" si="206"/>
        <v>2020-01-31</v>
      </c>
      <c r="AK244" s="143" t="str">
        <f t="shared" si="187"/>
        <v>888431110229</v>
      </c>
      <c r="AL244" s="132" t="str">
        <f t="shared" si="188"/>
        <v>11100000531</v>
      </c>
      <c r="AM244" s="144"/>
      <c r="AN244" s="144"/>
      <c r="AO244" s="132" t="s">
        <v>89</v>
      </c>
      <c r="AP244" s="145" t="s">
        <v>89</v>
      </c>
      <c r="AQ244" s="132"/>
      <c r="AR244" s="132"/>
      <c r="AS244" s="146" t="str">
        <f t="shared" si="189"/>
        <v>888431110229</v>
      </c>
      <c r="AT244" s="143" t="str">
        <f t="shared" si="190"/>
        <v>5531110229</v>
      </c>
      <c r="AU244" s="137" t="str">
        <f t="shared" si="191"/>
        <v>9931110229</v>
      </c>
      <c r="AV244" s="137">
        <f t="shared" si="192"/>
        <v>7</v>
      </c>
      <c r="AW244" s="137" t="str">
        <f t="shared" si="193"/>
        <v>7731110229</v>
      </c>
      <c r="AX244" s="147" t="str">
        <f t="shared" si="194"/>
        <v>77431110229</v>
      </c>
      <c r="AY244" s="137">
        <v>0</v>
      </c>
      <c r="AZ244" s="137">
        <v>0</v>
      </c>
      <c r="BA244" s="130" t="str">
        <f t="shared" si="195"/>
        <v>2020-01-01</v>
      </c>
      <c r="BB244" s="130" t="str">
        <f t="shared" si="196"/>
        <v>2020-01-31</v>
      </c>
      <c r="BC244" s="148" t="s">
        <v>90</v>
      </c>
      <c r="BD244" s="131" t="str">
        <f t="shared" si="197"/>
        <v>a31110229</v>
      </c>
      <c r="BE244" s="143"/>
      <c r="BF244" s="143"/>
      <c r="BG244" s="140"/>
      <c r="BH244" s="149"/>
      <c r="BI244" s="149"/>
      <c r="BJ244" s="149"/>
      <c r="BK244" s="149"/>
      <c r="BL244" s="149"/>
      <c r="BM244" s="149"/>
      <c r="BN244" s="149"/>
      <c r="BO244" s="350">
        <f>SUM(AF241:AF247)</f>
        <v>209166.66666666666</v>
      </c>
      <c r="BP244" s="229"/>
      <c r="BQ244" s="230"/>
      <c r="BR244" s="230"/>
      <c r="BS244" s="230"/>
      <c r="BU244" s="357" t="str">
        <f t="shared" ca="1" si="198"/>
        <v>insert into x_t_invoice (TMP_ID,ID,DT, CLIENT_ID,EXTERNAL_ID,CONTRACT_ID,TOTAL_SUM,CURRENCY,DISCOUNT_TYPE,COMMISSION_TYPE,TYPE,LOYAL_CLIENTS,NDS,NDS_PCT,PERSON_ID) values (s_x_t_invoice.NEXTVAL, 31110229, date'2020-01-01',21110000053,'Б-31110229-1',1110000053,20000,'RUR',7,7,'y_invoice',0,1,20, 77431110229);insert into x_t_person (TMP_ID,ID) values (s_x_t_person.NEXTVAL, 77431110229);insert into x_t_act_internal(TMP_ID,ID,DT,CLIENT_ID,INVOICE_ID,HIDDEN,AMOUNT,EXTERNAL_ID,PAYMENT_TERM_DT,IS_LOYAL,TYPE) values (s_x_t_act_internal.NEXTVAL, 4311102291,date'2020-01-06',21110000053, 31110229    ,1,  20000  ,'43111022911',null, 0,'generic');insert into x_t_act_trans(TMP_ID, ACT_ID, CONSUME_ID, AMOUNT, AMOUNT_NDS, AMOUNT_NSP, NETTING, COMMISSION_TYPE) values (s_x_t_act_trans.NEXTVAL, 4311102291,  5531110229, 20000, 3333.33333333333,  0,null, 7);insert into x_t_consume (TMP_ID, ID, PARENT_ORDER_ID) values (s_x_t_consume.NEXTVAL, 5531110229,  9931110229);insert into x_t_order(TMP_ID, ID, SERVICE_ID, SERVICE_ORDER_ID, CLIENT_ID) values (s_x_t_order.NEXTVAL, 9931110229,  7,  7731110229,  431110229 );insert into x_mv_oebs_receipts_2(TMP_ID, INVOICE_EID, SUM, DT, DOC_DATE, COMISS_DATE, PAYMENT_NUMBER, SOURCE_TYPE) values (s_x_mv_oebs_receipts_2.NEXTVAL, 'Б-31110229-1', 20000, date'2020-01-31',date'2020-01-31', null, '888431110229' ,'PAYCASH');insert into x_yt_ar_direct_domain_stats (ID,IS_GRAY,DOMAIN,IS_BLACKLIST,SERVICE_ID,COST,BILLING_EXPORT_ID,FROM_DT,TILL_DT,SERVICE_ORDER_ID) values(s_x_yt_ar_direct_domain_stats.NEXTVAL, 0, 'a31110229', 0,7,3330000000,7731110229,  date'2020-01-01',to_date('2020-01-31'||' '||'23:59:59','YYYY-MM-DD HH24:MI:SS'),7731110229);</v>
      </c>
    </row>
    <row r="245" spans="1:73" s="151" customFormat="1" x14ac:dyDescent="0.35">
      <c r="A245" s="127">
        <v>53</v>
      </c>
      <c r="B245" s="128"/>
      <c r="C245" s="129" t="str">
        <f t="shared" si="172"/>
        <v>1110000053</v>
      </c>
      <c r="D245" s="129" t="str">
        <f t="shared" si="173"/>
        <v>1110000053/20</v>
      </c>
      <c r="E245" s="130" t="str">
        <f t="shared" si="174"/>
        <v>2020-01-01</v>
      </c>
      <c r="F245" s="130" t="str">
        <f t="shared" si="175"/>
        <v>2021-01-01</v>
      </c>
      <c r="G245" s="131" t="str">
        <f t="shared" si="176"/>
        <v>21110000053</v>
      </c>
      <c r="H245" s="132">
        <f t="shared" si="167"/>
        <v>1</v>
      </c>
      <c r="I245" s="133">
        <v>3</v>
      </c>
      <c r="J245" s="134">
        <f t="shared" si="199"/>
        <v>31110230</v>
      </c>
      <c r="K245" s="129" t="str">
        <f t="shared" si="177"/>
        <v>Б-31110230-1</v>
      </c>
      <c r="L245" s="130" t="str">
        <f t="shared" si="204"/>
        <v>2020-01-01</v>
      </c>
      <c r="M245" s="129" t="s">
        <v>87</v>
      </c>
      <c r="N245" s="135">
        <f t="shared" si="179"/>
        <v>141000</v>
      </c>
      <c r="O245" s="129" t="s">
        <v>88</v>
      </c>
      <c r="P245" s="133">
        <v>1</v>
      </c>
      <c r="Q245" s="129">
        <v>20</v>
      </c>
      <c r="R245" s="219">
        <f>S245</f>
        <v>7</v>
      </c>
      <c r="S245" s="219">
        <v>7</v>
      </c>
      <c r="T245" s="52" t="str">
        <f t="shared" si="180"/>
        <v>4311102301</v>
      </c>
      <c r="U245" s="137" t="str">
        <f t="shared" si="181"/>
        <v>43111023011</v>
      </c>
      <c r="V245" s="129">
        <v>1</v>
      </c>
      <c r="W245" s="130" t="str">
        <f t="shared" ca="1" si="205"/>
        <v>2020-01-07</v>
      </c>
      <c r="X245" s="129"/>
      <c r="Y245" s="139">
        <v>141000</v>
      </c>
      <c r="Z245" s="139">
        <f t="shared" si="169"/>
        <v>23500</v>
      </c>
      <c r="AA245" s="129">
        <v>0</v>
      </c>
      <c r="AB245" s="140" t="s">
        <v>89</v>
      </c>
      <c r="AC245" s="139">
        <f t="shared" si="183"/>
        <v>141000</v>
      </c>
      <c r="AD245" s="132">
        <v>0</v>
      </c>
      <c r="AE245" s="52" t="str">
        <f t="shared" si="184"/>
        <v>431110230</v>
      </c>
      <c r="AF245" s="141">
        <f t="shared" si="203"/>
        <v>117500</v>
      </c>
      <c r="AG245" s="142"/>
      <c r="AH245" s="58">
        <f t="shared" si="185"/>
        <v>117500</v>
      </c>
      <c r="AI245" s="60">
        <f t="shared" ref="AI245:AI293" si="207">Y245</f>
        <v>141000</v>
      </c>
      <c r="AJ245" s="49" t="str">
        <f t="shared" si="206"/>
        <v>2020-01-31</v>
      </c>
      <c r="AK245" s="143" t="str">
        <f t="shared" si="187"/>
        <v>888431110230</v>
      </c>
      <c r="AL245" s="132" t="str">
        <f t="shared" si="188"/>
        <v>11100000531</v>
      </c>
      <c r="AM245" s="144"/>
      <c r="AN245" s="144"/>
      <c r="AO245" s="132" t="s">
        <v>89</v>
      </c>
      <c r="AP245" s="145" t="s">
        <v>89</v>
      </c>
      <c r="AQ245" s="132"/>
      <c r="AR245" s="132"/>
      <c r="AS245" s="146" t="str">
        <f t="shared" si="189"/>
        <v>888431110230</v>
      </c>
      <c r="AT245" s="143" t="str">
        <f t="shared" si="190"/>
        <v>5531110230</v>
      </c>
      <c r="AU245" s="137" t="str">
        <f t="shared" si="191"/>
        <v>9931110230</v>
      </c>
      <c r="AV245" s="137">
        <f t="shared" si="192"/>
        <v>7</v>
      </c>
      <c r="AW245" s="137" t="str">
        <f t="shared" si="193"/>
        <v>7731110230</v>
      </c>
      <c r="AX245" s="147" t="str">
        <f t="shared" si="194"/>
        <v>77431110230</v>
      </c>
      <c r="AY245" s="137">
        <v>0</v>
      </c>
      <c r="AZ245" s="137">
        <v>0</v>
      </c>
      <c r="BA245" s="130" t="str">
        <f t="shared" si="195"/>
        <v>2020-01-01</v>
      </c>
      <c r="BB245" s="130" t="str">
        <f t="shared" si="196"/>
        <v>2020-01-31</v>
      </c>
      <c r="BC245" s="148" t="s">
        <v>90</v>
      </c>
      <c r="BD245" s="131" t="str">
        <f t="shared" si="197"/>
        <v>a31110230</v>
      </c>
      <c r="BE245" s="143"/>
      <c r="BF245" s="143"/>
      <c r="BG245" s="140"/>
      <c r="BH245" s="149"/>
      <c r="BI245" s="149"/>
      <c r="BJ245" s="149"/>
      <c r="BK245" s="149"/>
      <c r="BL245" s="149"/>
      <c r="BM245" s="149"/>
      <c r="BN245" s="149"/>
      <c r="BO245" s="350"/>
      <c r="BP245" s="229"/>
      <c r="BQ245" s="230"/>
      <c r="BR245" s="230"/>
      <c r="BS245" s="230"/>
      <c r="BU245" s="357" t="str">
        <f t="shared" ca="1" si="198"/>
        <v>insert into x_t_invoice (TMP_ID,ID,DT, CLIENT_ID,EXTERNAL_ID,CONTRACT_ID,TOTAL_SUM,CURRENCY,DISCOUNT_TYPE,COMMISSION_TYPE,TYPE,LOYAL_CLIENTS,NDS,NDS_PCT,PERSON_ID) values (s_x_t_invoice.NEXTVAL, 31110230, date'2020-01-01',21110000053,'Б-31110230-1',1110000053,141000,'RUR',7,7,'y_invoice',0,1,20, 77431110230);insert into x_t_person (TMP_ID,ID) values (s_x_t_person.NEXTVAL, 77431110230);insert into x_t_act_internal(TMP_ID,ID,DT,CLIENT_ID,INVOICE_ID,HIDDEN,AMOUNT,EXTERNAL_ID,PAYMENT_TERM_DT,IS_LOYAL,TYPE) values (s_x_t_act_internal.NEXTVAL, 4311102301,date'2020-01-07',21110000053, 31110230    ,1,  141000  ,'43111023011',null, 0,'generic');insert into x_t_act_trans(TMP_ID, ACT_ID, CONSUME_ID, AMOUNT, AMOUNT_NDS, AMOUNT_NSP, NETTING, COMMISSION_TYPE) values (s_x_t_act_trans.NEXTVAL, 4311102301,  5531110230, 141000, 23500,  0,null, 7);insert into x_t_consume (TMP_ID, ID, PARENT_ORDER_ID) values (s_x_t_consume.NEXTVAL, 5531110230,  9931110230);insert into x_t_order(TMP_ID, ID, SERVICE_ID, SERVICE_ORDER_ID, CLIENT_ID) values (s_x_t_order.NEXTVAL, 9931110230,  7,  7731110230,  431110230 );insert into x_mv_oebs_receipts_2(TMP_ID, INVOICE_EID, SUM, DT, DOC_DATE, COMISS_DATE, PAYMENT_NUMBER, SOURCE_TYPE) values (s_x_mv_oebs_receipts_2.NEXTVAL, 'Б-31110230-1', 141000, date'2020-01-31',date'2020-01-31', null, '888431110230' ,'PAYCASH');insert into x_yt_ar_direct_domain_stats (ID,IS_GRAY,DOMAIN,IS_BLACKLIST,SERVICE_ID,COST,BILLING_EXPORT_ID,FROM_DT,TILL_DT,SERVICE_ORDER_ID) values(s_x_yt_ar_direct_domain_stats.NEXTVAL, 0, 'a31110230', 0,7,3330000000,7731110230,  date'2020-01-01',to_date('2020-01-31'||' '||'23:59:59','YYYY-MM-DD HH24:MI:SS'),7731110230);</v>
      </c>
    </row>
    <row r="246" spans="1:73" s="151" customFormat="1" x14ac:dyDescent="0.35">
      <c r="A246" s="127">
        <v>53</v>
      </c>
      <c r="B246" s="128"/>
      <c r="C246" s="129" t="str">
        <f t="shared" si="172"/>
        <v>1110000053</v>
      </c>
      <c r="D246" s="129" t="str">
        <f t="shared" si="173"/>
        <v>1110000053/20</v>
      </c>
      <c r="E246" s="130" t="str">
        <f t="shared" si="174"/>
        <v>2020-01-01</v>
      </c>
      <c r="F246" s="130" t="str">
        <f t="shared" si="175"/>
        <v>2021-01-01</v>
      </c>
      <c r="G246" s="131" t="str">
        <f t="shared" si="176"/>
        <v>21110000053</v>
      </c>
      <c r="H246" s="132">
        <f t="shared" si="167"/>
        <v>1</v>
      </c>
      <c r="I246" s="133">
        <v>3</v>
      </c>
      <c r="J246" s="134">
        <f t="shared" si="199"/>
        <v>31110231</v>
      </c>
      <c r="K246" s="129" t="str">
        <f t="shared" si="177"/>
        <v>Б-31110231-1</v>
      </c>
      <c r="L246" s="130" t="str">
        <f t="shared" si="204"/>
        <v>2020-01-01</v>
      </c>
      <c r="M246" s="129" t="s">
        <v>87</v>
      </c>
      <c r="N246" s="135">
        <f t="shared" si="179"/>
        <v>20000</v>
      </c>
      <c r="O246" s="129" t="s">
        <v>88</v>
      </c>
      <c r="P246" s="133">
        <v>1</v>
      </c>
      <c r="Q246" s="129">
        <v>20</v>
      </c>
      <c r="R246" s="224">
        <v>1</v>
      </c>
      <c r="S246" s="224">
        <v>1</v>
      </c>
      <c r="T246" s="52" t="str">
        <f t="shared" si="180"/>
        <v>4311102311</v>
      </c>
      <c r="U246" s="137" t="str">
        <f t="shared" si="181"/>
        <v>43111023111</v>
      </c>
      <c r="V246" s="129">
        <v>1</v>
      </c>
      <c r="W246" s="130" t="str">
        <f t="shared" ca="1" si="205"/>
        <v>2020-01-09</v>
      </c>
      <c r="X246" s="129"/>
      <c r="Y246" s="139">
        <v>20000</v>
      </c>
      <c r="Z246" s="139">
        <f t="shared" si="169"/>
        <v>3333.3333333333321</v>
      </c>
      <c r="AA246" s="129">
        <v>0</v>
      </c>
      <c r="AB246" s="140" t="s">
        <v>89</v>
      </c>
      <c r="AC246" s="139">
        <f t="shared" si="183"/>
        <v>20000</v>
      </c>
      <c r="AD246" s="132">
        <v>0</v>
      </c>
      <c r="AE246" s="52" t="str">
        <f t="shared" si="184"/>
        <v>431110231</v>
      </c>
      <c r="AF246" s="141">
        <f t="shared" si="203"/>
        <v>16666.666666666668</v>
      </c>
      <c r="AG246" s="283">
        <f>SUM(AF241:AF247)</f>
        <v>209166.66666666666</v>
      </c>
      <c r="AH246" s="58">
        <f t="shared" si="185"/>
        <v>16666.666666666668</v>
      </c>
      <c r="AI246" s="60">
        <f t="shared" si="207"/>
        <v>20000</v>
      </c>
      <c r="AJ246" s="49" t="str">
        <f t="shared" si="206"/>
        <v>2020-01-31</v>
      </c>
      <c r="AK246" s="143" t="str">
        <f t="shared" si="187"/>
        <v>888431110231</v>
      </c>
      <c r="AL246" s="132" t="str">
        <f t="shared" si="188"/>
        <v>11100000531</v>
      </c>
      <c r="AM246" s="144"/>
      <c r="AN246" s="144"/>
      <c r="AO246" s="132" t="s">
        <v>89</v>
      </c>
      <c r="AP246" s="145" t="s">
        <v>89</v>
      </c>
      <c r="AQ246" s="132"/>
      <c r="AR246" s="132"/>
      <c r="AS246" s="146" t="str">
        <f t="shared" si="189"/>
        <v>888431110231</v>
      </c>
      <c r="AT246" s="143" t="str">
        <f t="shared" si="190"/>
        <v>5531110231</v>
      </c>
      <c r="AU246" s="137" t="str">
        <f t="shared" si="191"/>
        <v>9931110231</v>
      </c>
      <c r="AV246" s="137">
        <f t="shared" si="192"/>
        <v>1</v>
      </c>
      <c r="AW246" s="137" t="str">
        <f t="shared" si="193"/>
        <v>7731110231</v>
      </c>
      <c r="AX246" s="147" t="str">
        <f t="shared" si="194"/>
        <v>77431110231</v>
      </c>
      <c r="AY246" s="137">
        <v>0</v>
      </c>
      <c r="AZ246" s="137">
        <v>0</v>
      </c>
      <c r="BA246" s="130" t="str">
        <f t="shared" si="195"/>
        <v>2020-01-01</v>
      </c>
      <c r="BB246" s="130" t="str">
        <f t="shared" si="196"/>
        <v>2020-01-31</v>
      </c>
      <c r="BC246" s="148" t="s">
        <v>90</v>
      </c>
      <c r="BD246" s="131" t="str">
        <f t="shared" si="197"/>
        <v>a31110231</v>
      </c>
      <c r="BE246" s="143"/>
      <c r="BF246" s="143"/>
      <c r="BG246" s="140"/>
      <c r="BH246" s="149"/>
      <c r="BI246" s="149"/>
      <c r="BJ246" s="149"/>
      <c r="BK246" s="149"/>
      <c r="BL246" s="149"/>
      <c r="BM246" s="149"/>
      <c r="BN246" s="149"/>
      <c r="BO246" s="348"/>
      <c r="BP246" s="229"/>
      <c r="BQ246" s="230"/>
      <c r="BR246" s="230"/>
      <c r="BS246" s="230"/>
      <c r="BU246" s="357" t="str">
        <f t="shared" ca="1" si="198"/>
        <v>insert into x_t_invoice (TMP_ID,ID,DT, CLIENT_ID,EXTERNAL_ID,CONTRACT_ID,TOTAL_SUM,CURRENCY,DISCOUNT_TYPE,COMMISSION_TYPE,TYPE,LOYAL_CLIENTS,NDS,NDS_PCT,PERSON_ID) values (s_x_t_invoice.NEXTVAL, 31110231, date'2020-01-01',21110000053,'Б-31110231-1',1110000053,20000,'RUR',1,1,'y_invoice',0,1,20, 77431110231);insert into x_t_person (TMP_ID,ID) values (s_x_t_person.NEXTVAL, 77431110231);insert into x_t_act_internal(TMP_ID,ID,DT,CLIENT_ID,INVOICE_ID,HIDDEN,AMOUNT,EXTERNAL_ID,PAYMENT_TERM_DT,IS_LOYAL,TYPE) values (s_x_t_act_internal.NEXTVAL, 4311102311,date'2020-01-09',21110000053, 31110231    ,1,  20000  ,'43111023111',null, 0,'generic');insert into x_t_act_trans(TMP_ID, ACT_ID, CONSUME_ID, AMOUNT, AMOUNT_NDS, AMOUNT_NSP, NETTING, COMMISSION_TYPE) values (s_x_t_act_trans.NEXTVAL, 4311102311,  5531110231, 20000, 3333.33333333333,  0,null, 1);insert into x_t_consume (TMP_ID, ID, PARENT_ORDER_ID) values (s_x_t_consume.NEXTVAL, 5531110231,  9931110231);insert into x_t_order(TMP_ID, ID, SERVICE_ID, SERVICE_ORDER_ID, CLIENT_ID) values (s_x_t_order.NEXTVAL, 9931110231,  1,  7731110231,  431110231 );insert into x_mv_oebs_receipts_2(TMP_ID, INVOICE_EID, SUM, DT, DOC_DATE, COMISS_DATE, PAYMENT_NUMBER, SOURCE_TYPE) values (s_x_mv_oebs_receipts_2.NEXTVAL, 'Б-31110231-1', 20000, date'2020-01-31',date'2020-01-31', null, '888431110231' ,'PAYCASH');insert into x_yt_ar_direct_domain_stats (ID,IS_GRAY,DOMAIN,IS_BLACKLIST,SERVICE_ID,COST,BILLING_EXPORT_ID,FROM_DT,TILL_DT,SERVICE_ORDER_ID) values(s_x_yt_ar_direct_domain_stats.NEXTVAL, 0, 'a31110231', 0,1,3330000000,7731110231,  date'2020-01-01',to_date('2020-01-31'||' '||'23:59:59','YYYY-MM-DD HH24:MI:SS'),7731110231);</v>
      </c>
    </row>
    <row r="247" spans="1:73" s="282" customFormat="1" ht="15" thickBot="1" x14ac:dyDescent="0.4">
      <c r="A247" s="127">
        <v>53</v>
      </c>
      <c r="B247" s="260"/>
      <c r="C247" s="129" t="str">
        <f t="shared" si="172"/>
        <v>1110000053</v>
      </c>
      <c r="D247" s="129" t="str">
        <f t="shared" si="173"/>
        <v>1110000053/20</v>
      </c>
      <c r="E247" s="130" t="str">
        <f t="shared" si="174"/>
        <v>2020-01-01</v>
      </c>
      <c r="F247" s="261" t="str">
        <f t="shared" si="175"/>
        <v>2021-01-01</v>
      </c>
      <c r="G247" s="131" t="str">
        <f t="shared" si="176"/>
        <v>21110000053</v>
      </c>
      <c r="H247" s="132">
        <f t="shared" si="167"/>
        <v>1</v>
      </c>
      <c r="I247" s="262">
        <v>3</v>
      </c>
      <c r="J247" s="263">
        <f t="shared" si="199"/>
        <v>31110232</v>
      </c>
      <c r="K247" s="264" t="str">
        <f t="shared" si="177"/>
        <v>Б-31110232-1</v>
      </c>
      <c r="L247" s="261" t="str">
        <f t="shared" si="204"/>
        <v>2020-01-01</v>
      </c>
      <c r="M247" s="264" t="s">
        <v>87</v>
      </c>
      <c r="N247" s="265">
        <f t="shared" si="179"/>
        <v>30000</v>
      </c>
      <c r="O247" s="264" t="s">
        <v>88</v>
      </c>
      <c r="P247" s="262">
        <v>1</v>
      </c>
      <c r="Q247" s="264">
        <v>20</v>
      </c>
      <c r="R247" s="263">
        <v>37</v>
      </c>
      <c r="S247" s="263">
        <v>37</v>
      </c>
      <c r="T247" s="52" t="str">
        <f t="shared" si="180"/>
        <v>4311102321</v>
      </c>
      <c r="U247" s="266" t="str">
        <f t="shared" si="181"/>
        <v>43111023211</v>
      </c>
      <c r="V247" s="264">
        <v>1</v>
      </c>
      <c r="W247" s="261" t="str">
        <f t="shared" ca="1" si="205"/>
        <v>2020-01-05</v>
      </c>
      <c r="X247" s="264"/>
      <c r="Y247" s="267">
        <v>30000</v>
      </c>
      <c r="Z247" s="267">
        <f t="shared" si="169"/>
        <v>5000</v>
      </c>
      <c r="AA247" s="264">
        <v>0</v>
      </c>
      <c r="AB247" s="268" t="s">
        <v>89</v>
      </c>
      <c r="AC247" s="267">
        <f t="shared" si="183"/>
        <v>30000</v>
      </c>
      <c r="AD247" s="269">
        <v>0</v>
      </c>
      <c r="AE247" s="270" t="str">
        <f t="shared" si="184"/>
        <v>431110232</v>
      </c>
      <c r="AF247" s="271">
        <f t="shared" si="203"/>
        <v>25000</v>
      </c>
      <c r="AG247" s="272"/>
      <c r="AH247" s="58">
        <f t="shared" si="185"/>
        <v>25000</v>
      </c>
      <c r="AI247" s="273">
        <f t="shared" si="207"/>
        <v>30000</v>
      </c>
      <c r="AJ247" s="274" t="str">
        <f t="shared" si="206"/>
        <v>2020-01-31</v>
      </c>
      <c r="AK247" s="275" t="str">
        <f t="shared" si="187"/>
        <v>888431110232</v>
      </c>
      <c r="AL247" s="269" t="str">
        <f t="shared" si="188"/>
        <v>11100000531</v>
      </c>
      <c r="AM247" s="276"/>
      <c r="AN247" s="276"/>
      <c r="AO247" s="269" t="s">
        <v>89</v>
      </c>
      <c r="AP247" s="145" t="s">
        <v>89</v>
      </c>
      <c r="AQ247" s="269"/>
      <c r="AR247" s="269"/>
      <c r="AS247" s="277" t="str">
        <f t="shared" si="189"/>
        <v>888431110232</v>
      </c>
      <c r="AT247" s="275" t="str">
        <f t="shared" si="190"/>
        <v>5531110232</v>
      </c>
      <c r="AU247" s="266" t="str">
        <f t="shared" si="191"/>
        <v>9931110232</v>
      </c>
      <c r="AV247" s="266">
        <f t="shared" si="192"/>
        <v>37</v>
      </c>
      <c r="AW247" s="266" t="str">
        <f t="shared" si="193"/>
        <v>7731110232</v>
      </c>
      <c r="AX247" s="147" t="str">
        <f t="shared" si="194"/>
        <v>77431110232</v>
      </c>
      <c r="AY247" s="266">
        <v>0</v>
      </c>
      <c r="AZ247" s="266">
        <v>0</v>
      </c>
      <c r="BA247" s="261" t="str">
        <f t="shared" si="195"/>
        <v>2020-01-01</v>
      </c>
      <c r="BB247" s="261" t="str">
        <f t="shared" si="196"/>
        <v>2020-01-31</v>
      </c>
      <c r="BC247" s="278" t="s">
        <v>90</v>
      </c>
      <c r="BD247" s="279" t="str">
        <f t="shared" si="197"/>
        <v>a31110232</v>
      </c>
      <c r="BE247" s="275"/>
      <c r="BF247" s="275"/>
      <c r="BG247" s="268"/>
      <c r="BH247" s="174"/>
      <c r="BI247" s="174"/>
      <c r="BJ247" s="174"/>
      <c r="BK247" s="174"/>
      <c r="BL247" s="149"/>
      <c r="BM247" s="149"/>
      <c r="BN247" s="149"/>
      <c r="BO247" s="351"/>
      <c r="BP247" s="280"/>
      <c r="BQ247" s="265"/>
      <c r="BR247" s="281"/>
      <c r="BS247" s="281"/>
      <c r="BU247" s="357" t="str">
        <f t="shared" ca="1" si="198"/>
        <v>insert into x_t_invoice (TMP_ID,ID,DT, CLIENT_ID,EXTERNAL_ID,CONTRACT_ID,TOTAL_SUM,CURRENCY,DISCOUNT_TYPE,COMMISSION_TYPE,TYPE,LOYAL_CLIENTS,NDS,NDS_PCT,PERSON_ID) values (s_x_t_invoice.NEXTVAL, 31110232, date'2020-01-01',21110000053,'Б-31110232-1',1110000053,30000,'RUR',37,37,'y_invoice',0,1,20, 77431110232);insert into x_t_person (TMP_ID,ID) values (s_x_t_person.NEXTVAL, 77431110232);insert into x_t_act_internal(TMP_ID,ID,DT,CLIENT_ID,INVOICE_ID,HIDDEN,AMOUNT,EXTERNAL_ID,PAYMENT_TERM_DT,IS_LOYAL,TYPE) values (s_x_t_act_internal.NEXTVAL, 4311102321,date'2020-01-05',21110000053, 31110232    ,1,  30000  ,'43111023211',null, 0,'generic');insert into x_t_act_trans(TMP_ID, ACT_ID, CONSUME_ID, AMOUNT, AMOUNT_NDS, AMOUNT_NSP, NETTING, COMMISSION_TYPE) values (s_x_t_act_trans.NEXTVAL, 4311102321,  5531110232, 30000, 5000,  0,null, 37);insert into x_t_consume (TMP_ID, ID, PARENT_ORDER_ID) values (s_x_t_consume.NEXTVAL, 5531110232,  9931110232);insert into x_t_order(TMP_ID, ID, SERVICE_ID, SERVICE_ORDER_ID, CLIENT_ID) values (s_x_t_order.NEXTVAL, 9931110232,  37,  7731110232,  431110232 );insert into x_mv_oebs_receipts_2(TMP_ID, INVOICE_EID, SUM, DT, DOC_DATE, COMISS_DATE, PAYMENT_NUMBER, SOURCE_TYPE) values (s_x_mv_oebs_receipts_2.NEXTVAL, 'Б-31110232-1', 30000, date'2020-01-31',date'2020-01-31', null, '888431110232' ,'PAYCASH');insert into x_yt_ar_direct_domain_stats (ID,IS_GRAY,DOMAIN,IS_BLACKLIST,SERVICE_ID,COST,BILLING_EXPORT_ID,FROM_DT,TILL_DT,SERVICE_ORDER_ID) values(s_x_yt_ar_direct_domain_stats.NEXTVAL, 0, 'a31110232', 0,37,3330000000,7731110232,  date'2020-01-01',to_date('2020-01-31'||' '||'23:59:59','YYYY-MM-DD HH24:MI:SS'),7731110232);</v>
      </c>
    </row>
    <row r="248" spans="1:73" s="151" customFormat="1" x14ac:dyDescent="0.35">
      <c r="A248" s="127">
        <v>53</v>
      </c>
      <c r="B248" s="128"/>
      <c r="C248" s="129" t="str">
        <f t="shared" si="172"/>
        <v>1110000053</v>
      </c>
      <c r="D248" s="129" t="str">
        <f t="shared" si="173"/>
        <v>1110000053/20</v>
      </c>
      <c r="E248" s="130" t="str">
        <f t="shared" si="174"/>
        <v>2020-01-01</v>
      </c>
      <c r="F248" s="130" t="str">
        <f t="shared" si="175"/>
        <v>2021-01-01</v>
      </c>
      <c r="G248" s="131" t="str">
        <f t="shared" si="176"/>
        <v>21110000053</v>
      </c>
      <c r="H248" s="132">
        <f t="shared" si="167"/>
        <v>1</v>
      </c>
      <c r="I248" s="133">
        <v>3</v>
      </c>
      <c r="J248" s="134">
        <f t="shared" si="199"/>
        <v>31110233</v>
      </c>
      <c r="K248" s="129" t="str">
        <f t="shared" si="177"/>
        <v>Б-31110233-1</v>
      </c>
      <c r="L248" s="138" t="str">
        <f t="shared" ref="L248:L254" si="208">TEXT(DATE(YEAR($F$2),MONTH($F$2)+1,1),"ГГГГ-ММ-ДД")</f>
        <v>2020-02-01</v>
      </c>
      <c r="M248" s="129" t="s">
        <v>87</v>
      </c>
      <c r="N248" s="135">
        <f t="shared" si="179"/>
        <v>10000</v>
      </c>
      <c r="O248" s="129" t="s">
        <v>88</v>
      </c>
      <c r="P248" s="133">
        <v>1</v>
      </c>
      <c r="Q248" s="129">
        <v>20</v>
      </c>
      <c r="R248" s="219">
        <f>S248</f>
        <v>7</v>
      </c>
      <c r="S248" s="219">
        <v>7</v>
      </c>
      <c r="T248" s="52" t="str">
        <f t="shared" si="180"/>
        <v>4311102331</v>
      </c>
      <c r="U248" s="137" t="str">
        <f t="shared" si="181"/>
        <v>43111023311</v>
      </c>
      <c r="V248" s="129">
        <v>1</v>
      </c>
      <c r="W248" s="138" t="str">
        <f t="shared" ref="W248:W254" ca="1" si="209">TEXT(DATE(YEAR($F$2),MONTH($F$2)+1,RANDBETWEEN(1,9)),"ГГГГ-ММ-ДД")</f>
        <v>2020-02-04</v>
      </c>
      <c r="X248" s="129"/>
      <c r="Y248" s="139">
        <v>10000</v>
      </c>
      <c r="Z248" s="139">
        <f>Y248-(Y248/1.2)</f>
        <v>1666.6666666666661</v>
      </c>
      <c r="AA248" s="129">
        <v>0</v>
      </c>
      <c r="AB248" s="140" t="s">
        <v>89</v>
      </c>
      <c r="AC248" s="139">
        <f t="shared" si="183"/>
        <v>10000</v>
      </c>
      <c r="AD248" s="132">
        <v>0</v>
      </c>
      <c r="AE248" s="52" t="str">
        <f t="shared" si="184"/>
        <v>431110233</v>
      </c>
      <c r="AF248" s="141">
        <f t="shared" si="203"/>
        <v>8333.3333333333339</v>
      </c>
      <c r="AG248" s="259">
        <f>Y252/SUM(Y248:Y252)</f>
        <v>0.70149253731343286</v>
      </c>
      <c r="AH248" s="58">
        <f t="shared" si="185"/>
        <v>8333.3333333333339</v>
      </c>
      <c r="AI248" s="60">
        <f t="shared" si="207"/>
        <v>10000</v>
      </c>
      <c r="AJ248" s="112" t="str">
        <f t="shared" ref="AJ248:AJ254" si="210">TEXT(DATE(YEAR($F$2),MONTH($F$2)+2,0),"ГГГГ-ММ-ДД")</f>
        <v>2020-02-29</v>
      </c>
      <c r="AK248" s="143" t="str">
        <f t="shared" si="187"/>
        <v>888431110233</v>
      </c>
      <c r="AL248" s="132" t="str">
        <f t="shared" si="188"/>
        <v>11100000531</v>
      </c>
      <c r="AM248" s="144"/>
      <c r="AN248" s="144"/>
      <c r="AO248" s="132" t="s">
        <v>89</v>
      </c>
      <c r="AP248" s="145" t="s">
        <v>89</v>
      </c>
      <c r="AQ248" s="132"/>
      <c r="AR248" s="132"/>
      <c r="AS248" s="146" t="str">
        <f t="shared" si="189"/>
        <v>888431110233</v>
      </c>
      <c r="AT248" s="143" t="str">
        <f t="shared" si="190"/>
        <v>5531110233</v>
      </c>
      <c r="AU248" s="137" t="str">
        <f t="shared" si="191"/>
        <v>9931110233</v>
      </c>
      <c r="AV248" s="137">
        <f t="shared" si="192"/>
        <v>7</v>
      </c>
      <c r="AW248" s="137" t="str">
        <f t="shared" si="193"/>
        <v>7731110233</v>
      </c>
      <c r="AX248" s="147" t="str">
        <f t="shared" si="194"/>
        <v>77431110233</v>
      </c>
      <c r="AY248" s="137">
        <v>0</v>
      </c>
      <c r="AZ248" s="137">
        <v>0</v>
      </c>
      <c r="BA248" s="138" t="str">
        <f t="shared" ref="BA248:BA254" si="211">TEXT(DATE(YEAR($F$2),MONTH($F$2)+1,1),"ГГГГ-ММ-ДД")</f>
        <v>2020-02-01</v>
      </c>
      <c r="BB248" s="138" t="str">
        <f t="shared" ref="BB248:BB254" si="212">TEXT(DATE(YEAR($F$2),MONTH($F$2)+2,0),"ГГГГ-ММ-ДД")</f>
        <v>2020-02-29</v>
      </c>
      <c r="BC248" s="148" t="s">
        <v>90</v>
      </c>
      <c r="BD248" s="131" t="str">
        <f t="shared" si="197"/>
        <v>a31110233</v>
      </c>
      <c r="BE248" s="143"/>
      <c r="BF248" s="143"/>
      <c r="BG248" s="140"/>
      <c r="BH248" s="246"/>
      <c r="BI248" s="246"/>
      <c r="BJ248" s="246"/>
      <c r="BK248" s="246"/>
      <c r="BL248" s="149"/>
      <c r="BM248" s="149"/>
      <c r="BN248" s="149"/>
      <c r="BO248" s="347"/>
      <c r="BP248" s="229">
        <v>7</v>
      </c>
      <c r="BQ248" s="230">
        <f>SUM(AF248:AF252)</f>
        <v>167500</v>
      </c>
      <c r="BR248" s="230" t="s">
        <v>152</v>
      </c>
      <c r="BS248" s="230" t="str">
        <f>BR248</f>
        <v>-</v>
      </c>
      <c r="BU248" s="357" t="str">
        <f t="shared" ca="1" si="198"/>
        <v>insert into x_t_invoice (TMP_ID,ID,DT, CLIENT_ID,EXTERNAL_ID,CONTRACT_ID,TOTAL_SUM,CURRENCY,DISCOUNT_TYPE,COMMISSION_TYPE,TYPE,LOYAL_CLIENTS,NDS,NDS_PCT,PERSON_ID) values (s_x_t_invoice.NEXTVAL, 31110233, date'2020-02-01',21110000053,'Б-31110233-1',1110000053,10000,'RUR',7,7,'y_invoice',0,1,20, 77431110233);insert into x_t_person (TMP_ID,ID) values (s_x_t_person.NEXTVAL, 77431110233);insert into x_t_act_internal(TMP_ID,ID,DT,CLIENT_ID,INVOICE_ID,HIDDEN,AMOUNT,EXTERNAL_ID,PAYMENT_TERM_DT,IS_LOYAL,TYPE) values (s_x_t_act_internal.NEXTVAL, 4311102331,date'2020-02-04',21110000053, 31110233    ,1,  10000  ,'43111023311',null, 0,'generic');insert into x_t_act_trans(TMP_ID, ACT_ID, CONSUME_ID, AMOUNT, AMOUNT_NDS, AMOUNT_NSP, NETTING, COMMISSION_TYPE) values (s_x_t_act_trans.NEXTVAL, 4311102331,  5531110233, 10000, 1666.66666666667,  0,null, 7);insert into x_t_consume (TMP_ID, ID, PARENT_ORDER_ID) values (s_x_t_consume.NEXTVAL, 5531110233,  9931110233);insert into x_t_order(TMP_ID, ID, SERVICE_ID, SERVICE_ORDER_ID, CLIENT_ID) values (s_x_t_order.NEXTVAL, 9931110233,  7,  7731110233,  431110233 );insert into x_mv_oebs_receipts_2(TMP_ID, INVOICE_EID, SUM, DT, DOC_DATE, COMISS_DATE, PAYMENT_NUMBER, SOURCE_TYPE) values (s_x_mv_oebs_receipts_2.NEXTVAL, 'Б-31110233-1', 10000, date'2020-02-29',date'2020-02-29', null, '888431110233' ,'PAYCASH');insert into x_yt_ar_direct_domain_stats (ID,IS_GRAY,DOMAIN,IS_BLACKLIST,SERVICE_ID,COST,BILLING_EXPORT_ID,FROM_DT,TILL_DT,SERVICE_ORDER_ID) values(s_x_yt_ar_direct_domain_stats.NEXTVAL, 0, 'a31110233', 0,7,3330000000,7731110233,  date'2020-02-01',to_date('2020-02-29'||' '||'23:59:59','YYYY-MM-DD HH24:MI:SS'),7731110233);</v>
      </c>
    </row>
    <row r="249" spans="1:73" s="151" customFormat="1" x14ac:dyDescent="0.35">
      <c r="A249" s="127">
        <v>53</v>
      </c>
      <c r="B249" s="128"/>
      <c r="C249" s="129" t="str">
        <f t="shared" si="172"/>
        <v>1110000053</v>
      </c>
      <c r="D249" s="129" t="str">
        <f t="shared" si="173"/>
        <v>1110000053/20</v>
      </c>
      <c r="E249" s="130" t="str">
        <f t="shared" si="174"/>
        <v>2020-01-01</v>
      </c>
      <c r="F249" s="130" t="str">
        <f t="shared" si="175"/>
        <v>2021-01-01</v>
      </c>
      <c r="G249" s="131" t="str">
        <f t="shared" si="176"/>
        <v>21110000053</v>
      </c>
      <c r="H249" s="132">
        <f t="shared" si="167"/>
        <v>1</v>
      </c>
      <c r="I249" s="133">
        <v>3</v>
      </c>
      <c r="J249" s="134">
        <f t="shared" si="199"/>
        <v>31110234</v>
      </c>
      <c r="K249" s="129" t="str">
        <f t="shared" si="177"/>
        <v>Б-31110234-1</v>
      </c>
      <c r="L249" s="138" t="str">
        <f t="shared" si="208"/>
        <v>2020-02-01</v>
      </c>
      <c r="M249" s="129" t="s">
        <v>87</v>
      </c>
      <c r="N249" s="135">
        <f t="shared" si="179"/>
        <v>10000</v>
      </c>
      <c r="O249" s="129" t="s">
        <v>88</v>
      </c>
      <c r="P249" s="133">
        <v>1</v>
      </c>
      <c r="Q249" s="129">
        <v>20</v>
      </c>
      <c r="R249" s="219">
        <f>S249</f>
        <v>7</v>
      </c>
      <c r="S249" s="219">
        <v>7</v>
      </c>
      <c r="T249" s="52" t="str">
        <f t="shared" si="180"/>
        <v>4311102341</v>
      </c>
      <c r="U249" s="137" t="str">
        <f t="shared" si="181"/>
        <v>43111023411</v>
      </c>
      <c r="V249" s="129">
        <v>1</v>
      </c>
      <c r="W249" s="138" t="str">
        <f t="shared" ca="1" si="209"/>
        <v>2020-02-05</v>
      </c>
      <c r="X249" s="129"/>
      <c r="Y249" s="139">
        <v>10000</v>
      </c>
      <c r="Z249" s="139">
        <f t="shared" si="169"/>
        <v>1666.6666666666661</v>
      </c>
      <c r="AA249" s="129">
        <v>0</v>
      </c>
      <c r="AB249" s="140" t="s">
        <v>89</v>
      </c>
      <c r="AC249" s="139">
        <f t="shared" si="183"/>
        <v>10000</v>
      </c>
      <c r="AD249" s="132">
        <v>0</v>
      </c>
      <c r="AE249" s="52" t="str">
        <f t="shared" si="184"/>
        <v>431110234</v>
      </c>
      <c r="AF249" s="141">
        <f t="shared" si="203"/>
        <v>8333.3333333333339</v>
      </c>
      <c r="AG249" s="142"/>
      <c r="AH249" s="58">
        <f t="shared" si="185"/>
        <v>8333.3333333333339</v>
      </c>
      <c r="AI249" s="60">
        <f t="shared" si="207"/>
        <v>10000</v>
      </c>
      <c r="AJ249" s="112" t="str">
        <f t="shared" si="210"/>
        <v>2020-02-29</v>
      </c>
      <c r="AK249" s="143" t="str">
        <f t="shared" si="187"/>
        <v>888431110234</v>
      </c>
      <c r="AL249" s="132" t="str">
        <f t="shared" si="188"/>
        <v>11100000531</v>
      </c>
      <c r="AM249" s="144"/>
      <c r="AN249" s="144"/>
      <c r="AO249" s="132" t="s">
        <v>89</v>
      </c>
      <c r="AP249" s="145" t="s">
        <v>89</v>
      </c>
      <c r="AQ249" s="132"/>
      <c r="AR249" s="132"/>
      <c r="AS249" s="146" t="str">
        <f t="shared" si="189"/>
        <v>888431110234</v>
      </c>
      <c r="AT249" s="143" t="str">
        <f t="shared" si="190"/>
        <v>5531110234</v>
      </c>
      <c r="AU249" s="137" t="str">
        <f t="shared" si="191"/>
        <v>9931110234</v>
      </c>
      <c r="AV249" s="137">
        <f t="shared" si="192"/>
        <v>7</v>
      </c>
      <c r="AW249" s="137" t="str">
        <f t="shared" si="193"/>
        <v>7731110234</v>
      </c>
      <c r="AX249" s="147" t="str">
        <f t="shared" si="194"/>
        <v>77431110234</v>
      </c>
      <c r="AY249" s="137">
        <v>0</v>
      </c>
      <c r="AZ249" s="137">
        <v>0</v>
      </c>
      <c r="BA249" s="138" t="str">
        <f t="shared" si="211"/>
        <v>2020-02-01</v>
      </c>
      <c r="BB249" s="138" t="str">
        <f t="shared" si="212"/>
        <v>2020-02-29</v>
      </c>
      <c r="BC249" s="148" t="s">
        <v>90</v>
      </c>
      <c r="BD249" s="131" t="str">
        <f t="shared" si="197"/>
        <v>a31110234</v>
      </c>
      <c r="BE249" s="143"/>
      <c r="BF249" s="143"/>
      <c r="BG249" s="140"/>
      <c r="BH249" s="149"/>
      <c r="BI249" s="149"/>
      <c r="BJ249" s="149"/>
      <c r="BK249" s="149"/>
      <c r="BL249" s="149"/>
      <c r="BM249" s="149"/>
      <c r="BN249" s="149"/>
      <c r="BO249" s="348" t="s">
        <v>185</v>
      </c>
      <c r="BP249" s="229">
        <v>1</v>
      </c>
      <c r="BQ249" s="230">
        <f>AF253</f>
        <v>16666.666666666668</v>
      </c>
      <c r="BR249" s="230">
        <f>BQ249*0.13</f>
        <v>2166.666666666667</v>
      </c>
      <c r="BS249" s="230">
        <f>BR249</f>
        <v>2166.666666666667</v>
      </c>
      <c r="BU249" s="357" t="str">
        <f t="shared" ca="1" si="198"/>
        <v>insert into x_t_invoice (TMP_ID,ID,DT, CLIENT_ID,EXTERNAL_ID,CONTRACT_ID,TOTAL_SUM,CURRENCY,DISCOUNT_TYPE,COMMISSION_TYPE,TYPE,LOYAL_CLIENTS,NDS,NDS_PCT,PERSON_ID) values (s_x_t_invoice.NEXTVAL, 31110234, date'2020-02-01',21110000053,'Б-31110234-1',1110000053,10000,'RUR',7,7,'y_invoice',0,1,20, 77431110234);insert into x_t_person (TMP_ID,ID) values (s_x_t_person.NEXTVAL, 77431110234);insert into x_t_act_internal(TMP_ID,ID,DT,CLIENT_ID,INVOICE_ID,HIDDEN,AMOUNT,EXTERNAL_ID,PAYMENT_TERM_DT,IS_LOYAL,TYPE) values (s_x_t_act_internal.NEXTVAL, 4311102341,date'2020-02-05',21110000053, 31110234    ,1,  10000  ,'43111023411',null, 0,'generic');insert into x_t_act_trans(TMP_ID, ACT_ID, CONSUME_ID, AMOUNT, AMOUNT_NDS, AMOUNT_NSP, NETTING, COMMISSION_TYPE) values (s_x_t_act_trans.NEXTVAL, 4311102341,  5531110234, 10000, 1666.66666666667,  0,null, 7);insert into x_t_consume (TMP_ID, ID, PARENT_ORDER_ID) values (s_x_t_consume.NEXTVAL, 5531110234,  9931110234);insert into x_t_order(TMP_ID, ID, SERVICE_ID, SERVICE_ORDER_ID, CLIENT_ID) values (s_x_t_order.NEXTVAL, 9931110234,  7,  7731110234,  431110234 );insert into x_mv_oebs_receipts_2(TMP_ID, INVOICE_EID, SUM, DT, DOC_DATE, COMISS_DATE, PAYMENT_NUMBER, SOURCE_TYPE) values (s_x_mv_oebs_receipts_2.NEXTVAL, 'Б-31110234-1', 10000, date'2020-02-29',date'2020-02-29', null, '888431110234' ,'PAYCASH');insert into x_yt_ar_direct_domain_stats (ID,IS_GRAY,DOMAIN,IS_BLACKLIST,SERVICE_ID,COST,BILLING_EXPORT_ID,FROM_DT,TILL_DT,SERVICE_ORDER_ID) values(s_x_yt_ar_direct_domain_stats.NEXTVAL, 0, 'a31110234', 0,7,3330000000,7731110234,  date'2020-02-01',to_date('2020-02-29'||' '||'23:59:59','YYYY-MM-DD HH24:MI:SS'),7731110234);</v>
      </c>
    </row>
    <row r="250" spans="1:73" s="151" customFormat="1" x14ac:dyDescent="0.35">
      <c r="A250" s="127">
        <v>53</v>
      </c>
      <c r="B250" s="128"/>
      <c r="C250" s="129" t="str">
        <f t="shared" si="172"/>
        <v>1110000053</v>
      </c>
      <c r="D250" s="129" t="str">
        <f t="shared" si="173"/>
        <v>1110000053/20</v>
      </c>
      <c r="E250" s="130" t="str">
        <f t="shared" si="174"/>
        <v>2020-01-01</v>
      </c>
      <c r="F250" s="130" t="str">
        <f t="shared" si="175"/>
        <v>2021-01-01</v>
      </c>
      <c r="G250" s="131" t="str">
        <f t="shared" si="176"/>
        <v>21110000053</v>
      </c>
      <c r="H250" s="132">
        <f t="shared" si="167"/>
        <v>1</v>
      </c>
      <c r="I250" s="133">
        <v>3</v>
      </c>
      <c r="J250" s="134">
        <f t="shared" si="199"/>
        <v>31110235</v>
      </c>
      <c r="K250" s="129" t="str">
        <f t="shared" si="177"/>
        <v>Б-31110235-1</v>
      </c>
      <c r="L250" s="138" t="str">
        <f t="shared" si="208"/>
        <v>2020-02-01</v>
      </c>
      <c r="M250" s="129" t="s">
        <v>87</v>
      </c>
      <c r="N250" s="135">
        <f t="shared" si="179"/>
        <v>20000</v>
      </c>
      <c r="O250" s="129" t="s">
        <v>88</v>
      </c>
      <c r="P250" s="133">
        <v>1</v>
      </c>
      <c r="Q250" s="129">
        <v>20</v>
      </c>
      <c r="R250" s="219">
        <f>S250</f>
        <v>7</v>
      </c>
      <c r="S250" s="219">
        <v>7</v>
      </c>
      <c r="T250" s="52" t="str">
        <f t="shared" si="180"/>
        <v>4311102351</v>
      </c>
      <c r="U250" s="137" t="str">
        <f t="shared" si="181"/>
        <v>43111023511</v>
      </c>
      <c r="V250" s="129">
        <v>1</v>
      </c>
      <c r="W250" s="138" t="str">
        <f t="shared" ca="1" si="209"/>
        <v>2020-02-09</v>
      </c>
      <c r="X250" s="129"/>
      <c r="Y250" s="139">
        <v>20000</v>
      </c>
      <c r="Z250" s="139">
        <f t="shared" si="169"/>
        <v>3333.3333333333321</v>
      </c>
      <c r="AA250" s="129">
        <v>0</v>
      </c>
      <c r="AB250" s="140" t="s">
        <v>89</v>
      </c>
      <c r="AC250" s="139">
        <f t="shared" si="183"/>
        <v>20000</v>
      </c>
      <c r="AD250" s="132">
        <v>0</v>
      </c>
      <c r="AE250" s="52" t="str">
        <f t="shared" si="184"/>
        <v>431110235</v>
      </c>
      <c r="AF250" s="141">
        <f t="shared" si="203"/>
        <v>16666.666666666668</v>
      </c>
      <c r="AG250" s="142"/>
      <c r="AH250" s="58">
        <f t="shared" si="185"/>
        <v>16666.666666666668</v>
      </c>
      <c r="AI250" s="60">
        <f t="shared" si="207"/>
        <v>20000</v>
      </c>
      <c r="AJ250" s="112" t="str">
        <f t="shared" si="210"/>
        <v>2020-02-29</v>
      </c>
      <c r="AK250" s="143" t="str">
        <f t="shared" si="187"/>
        <v>888431110235</v>
      </c>
      <c r="AL250" s="132" t="str">
        <f t="shared" si="188"/>
        <v>11100000531</v>
      </c>
      <c r="AM250" s="144"/>
      <c r="AN250" s="144"/>
      <c r="AO250" s="132" t="s">
        <v>89</v>
      </c>
      <c r="AP250" s="145" t="s">
        <v>89</v>
      </c>
      <c r="AQ250" s="132"/>
      <c r="AR250" s="132"/>
      <c r="AS250" s="146" t="str">
        <f t="shared" si="189"/>
        <v>888431110235</v>
      </c>
      <c r="AT250" s="143" t="str">
        <f t="shared" si="190"/>
        <v>5531110235</v>
      </c>
      <c r="AU250" s="137" t="str">
        <f t="shared" si="191"/>
        <v>9931110235</v>
      </c>
      <c r="AV250" s="137">
        <f t="shared" si="192"/>
        <v>7</v>
      </c>
      <c r="AW250" s="137" t="str">
        <f t="shared" si="193"/>
        <v>7731110235</v>
      </c>
      <c r="AX250" s="147" t="str">
        <f t="shared" si="194"/>
        <v>77431110235</v>
      </c>
      <c r="AY250" s="137">
        <v>0</v>
      </c>
      <c r="AZ250" s="137">
        <v>0</v>
      </c>
      <c r="BA250" s="138" t="str">
        <f t="shared" si="211"/>
        <v>2020-02-01</v>
      </c>
      <c r="BB250" s="138" t="str">
        <f t="shared" si="212"/>
        <v>2020-02-29</v>
      </c>
      <c r="BC250" s="148" t="s">
        <v>90</v>
      </c>
      <c r="BD250" s="131" t="str">
        <f t="shared" si="197"/>
        <v>a31110235</v>
      </c>
      <c r="BE250" s="143"/>
      <c r="BF250" s="143"/>
      <c r="BG250" s="140"/>
      <c r="BH250" s="149"/>
      <c r="BI250" s="149"/>
      <c r="BJ250" s="149"/>
      <c r="BK250" s="149"/>
      <c r="BL250" s="149"/>
      <c r="BM250" s="149"/>
      <c r="BN250" s="149"/>
      <c r="BO250" s="349"/>
      <c r="BP250" s="229">
        <v>37</v>
      </c>
      <c r="BQ250" s="230">
        <f>AF254</f>
        <v>25000</v>
      </c>
      <c r="BR250" s="230">
        <f>BQ250*0.11</f>
        <v>2750</v>
      </c>
      <c r="BS250" s="230">
        <f>BR250</f>
        <v>2750</v>
      </c>
      <c r="BU250" s="357" t="str">
        <f t="shared" ca="1" si="198"/>
        <v>insert into x_t_invoice (TMP_ID,ID,DT, CLIENT_ID,EXTERNAL_ID,CONTRACT_ID,TOTAL_SUM,CURRENCY,DISCOUNT_TYPE,COMMISSION_TYPE,TYPE,LOYAL_CLIENTS,NDS,NDS_PCT,PERSON_ID) values (s_x_t_invoice.NEXTVAL, 31110235, date'2020-02-01',21110000053,'Б-31110235-1',1110000053,20000,'RUR',7,7,'y_invoice',0,1,20, 77431110235);insert into x_t_person (TMP_ID,ID) values (s_x_t_person.NEXTVAL, 77431110235);insert into x_t_act_internal(TMP_ID,ID,DT,CLIENT_ID,INVOICE_ID,HIDDEN,AMOUNT,EXTERNAL_ID,PAYMENT_TERM_DT,IS_LOYAL,TYPE) values (s_x_t_act_internal.NEXTVAL, 4311102351,date'2020-02-09',21110000053, 31110235    ,1,  20000  ,'43111023511',null, 0,'generic');insert into x_t_act_trans(TMP_ID, ACT_ID, CONSUME_ID, AMOUNT, AMOUNT_NDS, AMOUNT_NSP, NETTING, COMMISSION_TYPE) values (s_x_t_act_trans.NEXTVAL, 4311102351,  5531110235, 20000, 3333.33333333333,  0,null, 7);insert into x_t_consume (TMP_ID, ID, PARENT_ORDER_ID) values (s_x_t_consume.NEXTVAL, 5531110235,  9931110235);insert into x_t_order(TMP_ID, ID, SERVICE_ID, SERVICE_ORDER_ID, CLIENT_ID) values (s_x_t_order.NEXTVAL, 9931110235,  7,  7731110235,  431110235 );insert into x_mv_oebs_receipts_2(TMP_ID, INVOICE_EID, SUM, DT, DOC_DATE, COMISS_DATE, PAYMENT_NUMBER, SOURCE_TYPE) values (s_x_mv_oebs_receipts_2.NEXTVAL, 'Б-31110235-1', 20000, date'2020-02-29',date'2020-02-29', null, '888431110235' ,'PAYCASH');insert into x_yt_ar_direct_domain_stats (ID,IS_GRAY,DOMAIN,IS_BLACKLIST,SERVICE_ID,COST,BILLING_EXPORT_ID,FROM_DT,TILL_DT,SERVICE_ORDER_ID) values(s_x_yt_ar_direct_domain_stats.NEXTVAL, 0, 'a31110235', 0,7,3330000000,7731110235,  date'2020-02-01',to_date('2020-02-29'||' '||'23:59:59','YYYY-MM-DD HH24:MI:SS'),7731110235);</v>
      </c>
    </row>
    <row r="251" spans="1:73" s="151" customFormat="1" x14ac:dyDescent="0.35">
      <c r="A251" s="127">
        <v>53</v>
      </c>
      <c r="B251" s="128"/>
      <c r="C251" s="129" t="str">
        <f t="shared" si="172"/>
        <v>1110000053</v>
      </c>
      <c r="D251" s="129" t="str">
        <f t="shared" si="173"/>
        <v>1110000053/20</v>
      </c>
      <c r="E251" s="130" t="str">
        <f t="shared" si="174"/>
        <v>2020-01-01</v>
      </c>
      <c r="F251" s="130" t="str">
        <f t="shared" si="175"/>
        <v>2021-01-01</v>
      </c>
      <c r="G251" s="131" t="str">
        <f t="shared" si="176"/>
        <v>21110000053</v>
      </c>
      <c r="H251" s="132">
        <f t="shared" si="167"/>
        <v>1</v>
      </c>
      <c r="I251" s="133">
        <v>3</v>
      </c>
      <c r="J251" s="134">
        <f t="shared" si="199"/>
        <v>31110236</v>
      </c>
      <c r="K251" s="129" t="str">
        <f t="shared" si="177"/>
        <v>Б-31110236-1</v>
      </c>
      <c r="L251" s="138" t="str">
        <f t="shared" si="208"/>
        <v>2020-02-01</v>
      </c>
      <c r="M251" s="129" t="s">
        <v>87</v>
      </c>
      <c r="N251" s="135">
        <f t="shared" si="179"/>
        <v>20000</v>
      </c>
      <c r="O251" s="129" t="s">
        <v>88</v>
      </c>
      <c r="P251" s="133">
        <v>1</v>
      </c>
      <c r="Q251" s="129">
        <v>20</v>
      </c>
      <c r="R251" s="219">
        <f>S251</f>
        <v>7</v>
      </c>
      <c r="S251" s="219">
        <v>7</v>
      </c>
      <c r="T251" s="52" t="str">
        <f t="shared" si="180"/>
        <v>4311102361</v>
      </c>
      <c r="U251" s="137" t="str">
        <f t="shared" si="181"/>
        <v>43111023611</v>
      </c>
      <c r="V251" s="129">
        <v>1</v>
      </c>
      <c r="W251" s="138" t="str">
        <f t="shared" ca="1" si="209"/>
        <v>2020-02-07</v>
      </c>
      <c r="X251" s="129"/>
      <c r="Y251" s="139">
        <v>20000</v>
      </c>
      <c r="Z251" s="139">
        <f t="shared" si="169"/>
        <v>3333.3333333333321</v>
      </c>
      <c r="AA251" s="129">
        <v>0</v>
      </c>
      <c r="AB251" s="140" t="s">
        <v>89</v>
      </c>
      <c r="AC251" s="139">
        <f t="shared" si="183"/>
        <v>20000</v>
      </c>
      <c r="AD251" s="132">
        <v>0</v>
      </c>
      <c r="AE251" s="52" t="str">
        <f t="shared" si="184"/>
        <v>431110236</v>
      </c>
      <c r="AF251" s="141">
        <f t="shared" si="203"/>
        <v>16666.666666666668</v>
      </c>
      <c r="AG251" s="142"/>
      <c r="AH251" s="58">
        <f t="shared" si="185"/>
        <v>16666.666666666668</v>
      </c>
      <c r="AI251" s="60">
        <f t="shared" si="207"/>
        <v>20000</v>
      </c>
      <c r="AJ251" s="112" t="str">
        <f t="shared" si="210"/>
        <v>2020-02-29</v>
      </c>
      <c r="AK251" s="143" t="str">
        <f t="shared" si="187"/>
        <v>888431110236</v>
      </c>
      <c r="AL251" s="132" t="str">
        <f t="shared" si="188"/>
        <v>11100000531</v>
      </c>
      <c r="AM251" s="144"/>
      <c r="AN251" s="144"/>
      <c r="AO251" s="132" t="s">
        <v>89</v>
      </c>
      <c r="AP251" s="145" t="s">
        <v>89</v>
      </c>
      <c r="AQ251" s="132"/>
      <c r="AR251" s="132"/>
      <c r="AS251" s="146" t="str">
        <f t="shared" si="189"/>
        <v>888431110236</v>
      </c>
      <c r="AT251" s="143" t="str">
        <f t="shared" si="190"/>
        <v>5531110236</v>
      </c>
      <c r="AU251" s="137" t="str">
        <f t="shared" si="191"/>
        <v>9931110236</v>
      </c>
      <c r="AV251" s="137">
        <f t="shared" si="192"/>
        <v>7</v>
      </c>
      <c r="AW251" s="137" t="str">
        <f t="shared" si="193"/>
        <v>7731110236</v>
      </c>
      <c r="AX251" s="147" t="str">
        <f t="shared" si="194"/>
        <v>77431110236</v>
      </c>
      <c r="AY251" s="137">
        <v>0</v>
      </c>
      <c r="AZ251" s="137">
        <v>0</v>
      </c>
      <c r="BA251" s="138" t="str">
        <f t="shared" si="211"/>
        <v>2020-02-01</v>
      </c>
      <c r="BB251" s="138" t="str">
        <f t="shared" si="212"/>
        <v>2020-02-29</v>
      </c>
      <c r="BC251" s="148" t="s">
        <v>90</v>
      </c>
      <c r="BD251" s="131" t="str">
        <f t="shared" si="197"/>
        <v>a31110236</v>
      </c>
      <c r="BE251" s="143"/>
      <c r="BF251" s="143"/>
      <c r="BG251" s="140"/>
      <c r="BH251" s="254"/>
      <c r="BI251" s="254"/>
      <c r="BJ251" s="254"/>
      <c r="BK251" s="254"/>
      <c r="BL251" s="149"/>
      <c r="BM251" s="149"/>
      <c r="BN251" s="149"/>
      <c r="BO251" s="350"/>
      <c r="BP251" s="229"/>
      <c r="BQ251" s="230"/>
      <c r="BR251" s="230"/>
      <c r="BS251" s="230"/>
      <c r="BU251" s="357" t="str">
        <f t="shared" ca="1" si="198"/>
        <v>insert into x_t_invoice (TMP_ID,ID,DT, CLIENT_ID,EXTERNAL_ID,CONTRACT_ID,TOTAL_SUM,CURRENCY,DISCOUNT_TYPE,COMMISSION_TYPE,TYPE,LOYAL_CLIENTS,NDS,NDS_PCT,PERSON_ID) values (s_x_t_invoice.NEXTVAL, 31110236, date'2020-02-01',21110000053,'Б-31110236-1',1110000053,20000,'RUR',7,7,'y_invoice',0,1,20, 77431110236);insert into x_t_person (TMP_ID,ID) values (s_x_t_person.NEXTVAL, 77431110236);insert into x_t_act_internal(TMP_ID,ID,DT,CLIENT_ID,INVOICE_ID,HIDDEN,AMOUNT,EXTERNAL_ID,PAYMENT_TERM_DT,IS_LOYAL,TYPE) values (s_x_t_act_internal.NEXTVAL, 4311102361,date'2020-02-07',21110000053, 31110236    ,1,  20000  ,'43111023611',null, 0,'generic');insert into x_t_act_trans(TMP_ID, ACT_ID, CONSUME_ID, AMOUNT, AMOUNT_NDS, AMOUNT_NSP, NETTING, COMMISSION_TYPE) values (s_x_t_act_trans.NEXTVAL, 4311102361,  5531110236, 20000, 3333.33333333333,  0,null, 7);insert into x_t_consume (TMP_ID, ID, PARENT_ORDER_ID) values (s_x_t_consume.NEXTVAL, 5531110236,  9931110236);insert into x_t_order(TMP_ID, ID, SERVICE_ID, SERVICE_ORDER_ID, CLIENT_ID) values (s_x_t_order.NEXTVAL, 9931110236,  7,  7731110236,  431110236 );insert into x_mv_oebs_receipts_2(TMP_ID, INVOICE_EID, SUM, DT, DOC_DATE, COMISS_DATE, PAYMENT_NUMBER, SOURCE_TYPE) values (s_x_mv_oebs_receipts_2.NEXTVAL, 'Б-31110236-1', 20000, date'2020-02-29',date'2020-02-29', null, '888431110236' ,'PAYCASH');insert into x_yt_ar_direct_domain_stats (ID,IS_GRAY,DOMAIN,IS_BLACKLIST,SERVICE_ID,COST,BILLING_EXPORT_ID,FROM_DT,TILL_DT,SERVICE_ORDER_ID) values(s_x_yt_ar_direct_domain_stats.NEXTVAL, 0, 'a31110236', 0,7,3330000000,7731110236,  date'2020-02-01',to_date('2020-02-29'||' '||'23:59:59','YYYY-MM-DD HH24:MI:SS'),7731110236);</v>
      </c>
    </row>
    <row r="252" spans="1:73" s="151" customFormat="1" x14ac:dyDescent="0.35">
      <c r="A252" s="127">
        <v>53</v>
      </c>
      <c r="B252" s="128"/>
      <c r="C252" s="129" t="str">
        <f t="shared" si="172"/>
        <v>1110000053</v>
      </c>
      <c r="D252" s="129" t="str">
        <f t="shared" si="173"/>
        <v>1110000053/20</v>
      </c>
      <c r="E252" s="130" t="str">
        <f t="shared" si="174"/>
        <v>2020-01-01</v>
      </c>
      <c r="F252" s="130" t="str">
        <f t="shared" si="175"/>
        <v>2021-01-01</v>
      </c>
      <c r="G252" s="131" t="str">
        <f t="shared" si="176"/>
        <v>21110000053</v>
      </c>
      <c r="H252" s="132">
        <f t="shared" si="167"/>
        <v>1</v>
      </c>
      <c r="I252" s="133">
        <v>3</v>
      </c>
      <c r="J252" s="134">
        <f t="shared" si="199"/>
        <v>31110237</v>
      </c>
      <c r="K252" s="129" t="str">
        <f t="shared" si="177"/>
        <v>Б-31110237-1</v>
      </c>
      <c r="L252" s="138" t="str">
        <f t="shared" si="208"/>
        <v>2020-02-01</v>
      </c>
      <c r="M252" s="129" t="s">
        <v>87</v>
      </c>
      <c r="N252" s="135">
        <f t="shared" si="179"/>
        <v>141000</v>
      </c>
      <c r="O252" s="129" t="s">
        <v>88</v>
      </c>
      <c r="P252" s="133">
        <v>1</v>
      </c>
      <c r="Q252" s="129">
        <v>20</v>
      </c>
      <c r="R252" s="219">
        <f>S252</f>
        <v>7</v>
      </c>
      <c r="S252" s="219">
        <v>7</v>
      </c>
      <c r="T252" s="52" t="str">
        <f t="shared" si="180"/>
        <v>4311102371</v>
      </c>
      <c r="U252" s="137" t="str">
        <f t="shared" si="181"/>
        <v>43111023711</v>
      </c>
      <c r="V252" s="129">
        <v>1</v>
      </c>
      <c r="W252" s="138" t="str">
        <f t="shared" ca="1" si="209"/>
        <v>2020-02-06</v>
      </c>
      <c r="X252" s="129"/>
      <c r="Y252" s="139">
        <v>141000</v>
      </c>
      <c r="Z252" s="139">
        <f t="shared" si="169"/>
        <v>23500</v>
      </c>
      <c r="AA252" s="129">
        <v>0</v>
      </c>
      <c r="AB252" s="140" t="s">
        <v>89</v>
      </c>
      <c r="AC252" s="139">
        <f t="shared" si="183"/>
        <v>141000</v>
      </c>
      <c r="AD252" s="132">
        <v>0</v>
      </c>
      <c r="AE252" s="52" t="str">
        <f t="shared" si="184"/>
        <v>431110237</v>
      </c>
      <c r="AF252" s="141">
        <f t="shared" si="203"/>
        <v>117500</v>
      </c>
      <c r="AG252" s="142"/>
      <c r="AH252" s="58">
        <f t="shared" si="185"/>
        <v>117500</v>
      </c>
      <c r="AI252" s="60">
        <f t="shared" si="207"/>
        <v>141000</v>
      </c>
      <c r="AJ252" s="112" t="str">
        <f t="shared" si="210"/>
        <v>2020-02-29</v>
      </c>
      <c r="AK252" s="143" t="str">
        <f t="shared" si="187"/>
        <v>888431110237</v>
      </c>
      <c r="AL252" s="132" t="str">
        <f t="shared" si="188"/>
        <v>11100000531</v>
      </c>
      <c r="AM252" s="144"/>
      <c r="AN252" s="144"/>
      <c r="AO252" s="132" t="s">
        <v>89</v>
      </c>
      <c r="AP252" s="145" t="s">
        <v>89</v>
      </c>
      <c r="AQ252" s="132"/>
      <c r="AR252" s="132"/>
      <c r="AS252" s="146" t="str">
        <f t="shared" si="189"/>
        <v>888431110237</v>
      </c>
      <c r="AT252" s="143" t="str">
        <f t="shared" si="190"/>
        <v>5531110237</v>
      </c>
      <c r="AU252" s="137" t="str">
        <f t="shared" si="191"/>
        <v>9931110237</v>
      </c>
      <c r="AV252" s="137">
        <f t="shared" si="192"/>
        <v>7</v>
      </c>
      <c r="AW252" s="137" t="str">
        <f t="shared" si="193"/>
        <v>7731110237</v>
      </c>
      <c r="AX252" s="147" t="str">
        <f t="shared" si="194"/>
        <v>77431110237</v>
      </c>
      <c r="AY252" s="137">
        <v>0</v>
      </c>
      <c r="AZ252" s="137">
        <v>0</v>
      </c>
      <c r="BA252" s="138" t="str">
        <f t="shared" si="211"/>
        <v>2020-02-01</v>
      </c>
      <c r="BB252" s="138" t="str">
        <f t="shared" si="212"/>
        <v>2020-02-29</v>
      </c>
      <c r="BC252" s="148" t="s">
        <v>90</v>
      </c>
      <c r="BD252" s="131" t="str">
        <f t="shared" si="197"/>
        <v>a31110237</v>
      </c>
      <c r="BE252" s="143"/>
      <c r="BF252" s="143"/>
      <c r="BG252" s="140"/>
      <c r="BH252" s="149"/>
      <c r="BI252" s="149"/>
      <c r="BJ252" s="149"/>
      <c r="BK252" s="149"/>
      <c r="BL252" s="149"/>
      <c r="BM252" s="149"/>
      <c r="BN252" s="149"/>
      <c r="BO252" s="350"/>
      <c r="BP252" s="229"/>
      <c r="BQ252" s="230"/>
      <c r="BR252" s="230"/>
      <c r="BS252" s="230"/>
      <c r="BU252" s="357" t="str">
        <f t="shared" ca="1" si="198"/>
        <v>insert into x_t_invoice (TMP_ID,ID,DT, CLIENT_ID,EXTERNAL_ID,CONTRACT_ID,TOTAL_SUM,CURRENCY,DISCOUNT_TYPE,COMMISSION_TYPE,TYPE,LOYAL_CLIENTS,NDS,NDS_PCT,PERSON_ID) values (s_x_t_invoice.NEXTVAL, 31110237, date'2020-02-01',21110000053,'Б-31110237-1',1110000053,141000,'RUR',7,7,'y_invoice',0,1,20, 77431110237);insert into x_t_person (TMP_ID,ID) values (s_x_t_person.NEXTVAL, 77431110237);insert into x_t_act_internal(TMP_ID,ID,DT,CLIENT_ID,INVOICE_ID,HIDDEN,AMOUNT,EXTERNAL_ID,PAYMENT_TERM_DT,IS_LOYAL,TYPE) values (s_x_t_act_internal.NEXTVAL, 4311102371,date'2020-02-06',21110000053, 31110237    ,1,  141000  ,'43111023711',null, 0,'generic');insert into x_t_act_trans(TMP_ID, ACT_ID, CONSUME_ID, AMOUNT, AMOUNT_NDS, AMOUNT_NSP, NETTING, COMMISSION_TYPE) values (s_x_t_act_trans.NEXTVAL, 4311102371,  5531110237, 141000, 23500,  0,null, 7);insert into x_t_consume (TMP_ID, ID, PARENT_ORDER_ID) values (s_x_t_consume.NEXTVAL, 5531110237,  9931110237);insert into x_t_order(TMP_ID, ID, SERVICE_ID, SERVICE_ORDER_ID, CLIENT_ID) values (s_x_t_order.NEXTVAL, 9931110237,  7,  7731110237,  431110237 );insert into x_mv_oebs_receipts_2(TMP_ID, INVOICE_EID, SUM, DT, DOC_DATE, COMISS_DATE, PAYMENT_NUMBER, SOURCE_TYPE) values (s_x_mv_oebs_receipts_2.NEXTVAL, 'Б-31110237-1', 141000, date'2020-02-29',date'2020-02-29', null, '888431110237' ,'PAYCASH');insert into x_yt_ar_direct_domain_stats (ID,IS_GRAY,DOMAIN,IS_BLACKLIST,SERVICE_ID,COST,BILLING_EXPORT_ID,FROM_DT,TILL_DT,SERVICE_ORDER_ID) values(s_x_yt_ar_direct_domain_stats.NEXTVAL, 0, 'a31110237', 0,7,3330000000,7731110237,  date'2020-02-01',to_date('2020-02-29'||' '||'23:59:59','YYYY-MM-DD HH24:MI:SS'),7731110237);</v>
      </c>
    </row>
    <row r="253" spans="1:73" s="151" customFormat="1" x14ac:dyDescent="0.35">
      <c r="A253" s="127">
        <v>53</v>
      </c>
      <c r="B253" s="128"/>
      <c r="C253" s="129" t="str">
        <f t="shared" si="172"/>
        <v>1110000053</v>
      </c>
      <c r="D253" s="129" t="str">
        <f t="shared" si="173"/>
        <v>1110000053/20</v>
      </c>
      <c r="E253" s="130" t="str">
        <f t="shared" si="174"/>
        <v>2020-01-01</v>
      </c>
      <c r="F253" s="130" t="str">
        <f t="shared" si="175"/>
        <v>2021-01-01</v>
      </c>
      <c r="G253" s="131" t="str">
        <f t="shared" si="176"/>
        <v>21110000053</v>
      </c>
      <c r="H253" s="132">
        <f t="shared" si="167"/>
        <v>1</v>
      </c>
      <c r="I253" s="133">
        <v>3</v>
      </c>
      <c r="J253" s="134">
        <f t="shared" si="199"/>
        <v>31110238</v>
      </c>
      <c r="K253" s="129" t="str">
        <f t="shared" si="177"/>
        <v>Б-31110238-1</v>
      </c>
      <c r="L253" s="138" t="str">
        <f t="shared" si="208"/>
        <v>2020-02-01</v>
      </c>
      <c r="M253" s="129" t="s">
        <v>87</v>
      </c>
      <c r="N253" s="135">
        <f t="shared" si="179"/>
        <v>20000</v>
      </c>
      <c r="O253" s="129" t="s">
        <v>88</v>
      </c>
      <c r="P253" s="133">
        <v>1</v>
      </c>
      <c r="Q253" s="129">
        <v>20</v>
      </c>
      <c r="R253" s="224">
        <v>1</v>
      </c>
      <c r="S253" s="224">
        <v>1</v>
      </c>
      <c r="T253" s="52" t="str">
        <f t="shared" si="180"/>
        <v>4311102381</v>
      </c>
      <c r="U253" s="137" t="str">
        <f t="shared" si="181"/>
        <v>43111023811</v>
      </c>
      <c r="V253" s="129">
        <v>1</v>
      </c>
      <c r="W253" s="138" t="str">
        <f t="shared" ca="1" si="209"/>
        <v>2020-02-06</v>
      </c>
      <c r="X253" s="129"/>
      <c r="Y253" s="139">
        <v>20000</v>
      </c>
      <c r="Z253" s="139">
        <f t="shared" si="169"/>
        <v>3333.3333333333321</v>
      </c>
      <c r="AA253" s="129">
        <v>0</v>
      </c>
      <c r="AB253" s="140" t="s">
        <v>89</v>
      </c>
      <c r="AC253" s="139">
        <f t="shared" si="183"/>
        <v>20000</v>
      </c>
      <c r="AD253" s="132">
        <v>0</v>
      </c>
      <c r="AE253" s="52" t="str">
        <f t="shared" si="184"/>
        <v>431110238</v>
      </c>
      <c r="AF253" s="141">
        <f t="shared" si="203"/>
        <v>16666.666666666668</v>
      </c>
      <c r="AG253" s="283">
        <f>SUM(AF248:AF254)</f>
        <v>209166.66666666666</v>
      </c>
      <c r="AH253" s="58">
        <f t="shared" si="185"/>
        <v>16666.666666666668</v>
      </c>
      <c r="AI253" s="60">
        <f t="shared" si="207"/>
        <v>20000</v>
      </c>
      <c r="AJ253" s="112" t="str">
        <f t="shared" si="210"/>
        <v>2020-02-29</v>
      </c>
      <c r="AK253" s="143" t="str">
        <f t="shared" si="187"/>
        <v>888431110238</v>
      </c>
      <c r="AL253" s="132" t="str">
        <f t="shared" si="188"/>
        <v>11100000531</v>
      </c>
      <c r="AM253" s="144"/>
      <c r="AN253" s="144"/>
      <c r="AO253" s="132" t="s">
        <v>89</v>
      </c>
      <c r="AP253" s="145" t="s">
        <v>89</v>
      </c>
      <c r="AQ253" s="132"/>
      <c r="AR253" s="132"/>
      <c r="AS253" s="146" t="str">
        <f t="shared" si="189"/>
        <v>888431110238</v>
      </c>
      <c r="AT253" s="143" t="str">
        <f t="shared" si="190"/>
        <v>5531110238</v>
      </c>
      <c r="AU253" s="137" t="str">
        <f t="shared" si="191"/>
        <v>9931110238</v>
      </c>
      <c r="AV253" s="137">
        <f t="shared" si="192"/>
        <v>1</v>
      </c>
      <c r="AW253" s="137" t="str">
        <f t="shared" si="193"/>
        <v>7731110238</v>
      </c>
      <c r="AX253" s="147" t="str">
        <f t="shared" si="194"/>
        <v>77431110238</v>
      </c>
      <c r="AY253" s="137">
        <v>0</v>
      </c>
      <c r="AZ253" s="137">
        <v>0</v>
      </c>
      <c r="BA253" s="138" t="str">
        <f t="shared" si="211"/>
        <v>2020-02-01</v>
      </c>
      <c r="BB253" s="138" t="str">
        <f t="shared" si="212"/>
        <v>2020-02-29</v>
      </c>
      <c r="BC253" s="148" t="s">
        <v>90</v>
      </c>
      <c r="BD253" s="131" t="str">
        <f t="shared" si="197"/>
        <v>a31110238</v>
      </c>
      <c r="BE253" s="143"/>
      <c r="BF253" s="143"/>
      <c r="BG253" s="140"/>
      <c r="BH253" s="149"/>
      <c r="BI253" s="149"/>
      <c r="BJ253" s="149"/>
      <c r="BK253" s="149"/>
      <c r="BL253" s="149"/>
      <c r="BM253" s="149"/>
      <c r="BN253" s="149"/>
      <c r="BO253" s="348"/>
      <c r="BP253" s="229"/>
      <c r="BQ253" s="230"/>
      <c r="BR253" s="230"/>
      <c r="BS253" s="230"/>
      <c r="BU253" s="357" t="str">
        <f t="shared" ca="1" si="198"/>
        <v>insert into x_t_invoice (TMP_ID,ID,DT, CLIENT_ID,EXTERNAL_ID,CONTRACT_ID,TOTAL_SUM,CURRENCY,DISCOUNT_TYPE,COMMISSION_TYPE,TYPE,LOYAL_CLIENTS,NDS,NDS_PCT,PERSON_ID) values (s_x_t_invoice.NEXTVAL, 31110238, date'2020-02-01',21110000053,'Б-31110238-1',1110000053,20000,'RUR',1,1,'y_invoice',0,1,20, 77431110238);insert into x_t_person (TMP_ID,ID) values (s_x_t_person.NEXTVAL, 77431110238);insert into x_t_act_internal(TMP_ID,ID,DT,CLIENT_ID,INVOICE_ID,HIDDEN,AMOUNT,EXTERNAL_ID,PAYMENT_TERM_DT,IS_LOYAL,TYPE) values (s_x_t_act_internal.NEXTVAL, 4311102381,date'2020-02-06',21110000053, 31110238    ,1,  20000  ,'43111023811',null, 0,'generic');insert into x_t_act_trans(TMP_ID, ACT_ID, CONSUME_ID, AMOUNT, AMOUNT_NDS, AMOUNT_NSP, NETTING, COMMISSION_TYPE) values (s_x_t_act_trans.NEXTVAL, 4311102381,  5531110238, 20000, 3333.33333333333,  0,null, 1);insert into x_t_consume (TMP_ID, ID, PARENT_ORDER_ID) values (s_x_t_consume.NEXTVAL, 5531110238,  9931110238);insert into x_t_order(TMP_ID, ID, SERVICE_ID, SERVICE_ORDER_ID, CLIENT_ID) values (s_x_t_order.NEXTVAL, 9931110238,  1,  7731110238,  431110238 );insert into x_mv_oebs_receipts_2(TMP_ID, INVOICE_EID, SUM, DT, DOC_DATE, COMISS_DATE, PAYMENT_NUMBER, SOURCE_TYPE) values (s_x_mv_oebs_receipts_2.NEXTVAL, 'Б-31110238-1', 20000, date'2020-02-29',date'2020-02-29', null, '888431110238' ,'PAYCASH');insert into x_yt_ar_direct_domain_stats (ID,IS_GRAY,DOMAIN,IS_BLACKLIST,SERVICE_ID,COST,BILLING_EXPORT_ID,FROM_DT,TILL_DT,SERVICE_ORDER_ID) values(s_x_yt_ar_direct_domain_stats.NEXTVAL, 0, 'a31110238', 0,1,3330000000,7731110238,  date'2020-02-01',to_date('2020-02-29'||' '||'23:59:59','YYYY-MM-DD HH24:MI:SS'),7731110238);</v>
      </c>
    </row>
    <row r="254" spans="1:73" s="282" customFormat="1" x14ac:dyDescent="0.35">
      <c r="A254" s="127">
        <v>53</v>
      </c>
      <c r="B254" s="260"/>
      <c r="C254" s="129" t="str">
        <f t="shared" si="172"/>
        <v>1110000053</v>
      </c>
      <c r="D254" s="129" t="str">
        <f t="shared" si="173"/>
        <v>1110000053/20</v>
      </c>
      <c r="E254" s="130" t="str">
        <f t="shared" si="174"/>
        <v>2020-01-01</v>
      </c>
      <c r="F254" s="261" t="str">
        <f t="shared" si="175"/>
        <v>2021-01-01</v>
      </c>
      <c r="G254" s="131" t="str">
        <f t="shared" si="176"/>
        <v>21110000053</v>
      </c>
      <c r="H254" s="132">
        <f t="shared" si="167"/>
        <v>1</v>
      </c>
      <c r="I254" s="262">
        <v>3</v>
      </c>
      <c r="J254" s="263">
        <f t="shared" si="199"/>
        <v>31110239</v>
      </c>
      <c r="K254" s="264" t="str">
        <f t="shared" si="177"/>
        <v>Б-31110239-1</v>
      </c>
      <c r="L254" s="284" t="str">
        <f t="shared" si="208"/>
        <v>2020-02-01</v>
      </c>
      <c r="M254" s="264" t="s">
        <v>87</v>
      </c>
      <c r="N254" s="265">
        <f t="shared" si="179"/>
        <v>30000</v>
      </c>
      <c r="O254" s="264" t="s">
        <v>88</v>
      </c>
      <c r="P254" s="262">
        <v>1</v>
      </c>
      <c r="Q254" s="264">
        <v>20</v>
      </c>
      <c r="R254" s="263">
        <v>37</v>
      </c>
      <c r="S254" s="263">
        <v>37</v>
      </c>
      <c r="T254" s="52" t="str">
        <f t="shared" si="180"/>
        <v>4311102391</v>
      </c>
      <c r="U254" s="266" t="str">
        <f t="shared" si="181"/>
        <v>43111023911</v>
      </c>
      <c r="V254" s="264">
        <v>1</v>
      </c>
      <c r="W254" s="284" t="str">
        <f t="shared" ca="1" si="209"/>
        <v>2020-02-09</v>
      </c>
      <c r="X254" s="264"/>
      <c r="Y254" s="267">
        <v>30000</v>
      </c>
      <c r="Z254" s="267">
        <f t="shared" si="169"/>
        <v>5000</v>
      </c>
      <c r="AA254" s="264">
        <v>0</v>
      </c>
      <c r="AB254" s="268" t="s">
        <v>89</v>
      </c>
      <c r="AC254" s="267">
        <f t="shared" si="183"/>
        <v>30000</v>
      </c>
      <c r="AD254" s="269">
        <v>0</v>
      </c>
      <c r="AE254" s="270" t="str">
        <f t="shared" si="184"/>
        <v>431110239</v>
      </c>
      <c r="AF254" s="271">
        <f t="shared" si="203"/>
        <v>25000</v>
      </c>
      <c r="AG254" s="272"/>
      <c r="AH254" s="58">
        <f t="shared" si="185"/>
        <v>25000</v>
      </c>
      <c r="AI254" s="273">
        <f t="shared" si="207"/>
        <v>30000</v>
      </c>
      <c r="AJ254" s="285" t="str">
        <f t="shared" si="210"/>
        <v>2020-02-29</v>
      </c>
      <c r="AK254" s="275" t="str">
        <f t="shared" si="187"/>
        <v>888431110239</v>
      </c>
      <c r="AL254" s="269" t="str">
        <f t="shared" si="188"/>
        <v>11100000531</v>
      </c>
      <c r="AM254" s="276"/>
      <c r="AN254" s="276"/>
      <c r="AO254" s="269" t="s">
        <v>89</v>
      </c>
      <c r="AP254" s="145" t="s">
        <v>89</v>
      </c>
      <c r="AQ254" s="269"/>
      <c r="AR254" s="269"/>
      <c r="AS254" s="277" t="str">
        <f t="shared" si="189"/>
        <v>888431110239</v>
      </c>
      <c r="AT254" s="275" t="str">
        <f t="shared" si="190"/>
        <v>5531110239</v>
      </c>
      <c r="AU254" s="266" t="str">
        <f t="shared" si="191"/>
        <v>9931110239</v>
      </c>
      <c r="AV254" s="266">
        <f t="shared" si="192"/>
        <v>37</v>
      </c>
      <c r="AW254" s="266" t="str">
        <f t="shared" si="193"/>
        <v>7731110239</v>
      </c>
      <c r="AX254" s="147" t="str">
        <f t="shared" si="194"/>
        <v>77431110239</v>
      </c>
      <c r="AY254" s="266">
        <v>0</v>
      </c>
      <c r="AZ254" s="266">
        <v>0</v>
      </c>
      <c r="BA254" s="284" t="str">
        <f t="shared" si="211"/>
        <v>2020-02-01</v>
      </c>
      <c r="BB254" s="284" t="str">
        <f t="shared" si="212"/>
        <v>2020-02-29</v>
      </c>
      <c r="BC254" s="278" t="s">
        <v>90</v>
      </c>
      <c r="BD254" s="279" t="str">
        <f t="shared" si="197"/>
        <v>a31110239</v>
      </c>
      <c r="BE254" s="275"/>
      <c r="BF254" s="275"/>
      <c r="BG254" s="268"/>
      <c r="BH254" s="149"/>
      <c r="BI254" s="149"/>
      <c r="BJ254" s="149"/>
      <c r="BK254" s="149"/>
      <c r="BL254" s="149"/>
      <c r="BM254" s="149"/>
      <c r="BN254" s="149"/>
      <c r="BO254" s="351"/>
      <c r="BP254" s="280"/>
      <c r="BQ254" s="265"/>
      <c r="BR254" s="281"/>
      <c r="BS254" s="281"/>
      <c r="BU254" s="357" t="str">
        <f t="shared" ca="1" si="198"/>
        <v>insert into x_t_invoice (TMP_ID,ID,DT, CLIENT_ID,EXTERNAL_ID,CONTRACT_ID,TOTAL_SUM,CURRENCY,DISCOUNT_TYPE,COMMISSION_TYPE,TYPE,LOYAL_CLIENTS,NDS,NDS_PCT,PERSON_ID) values (s_x_t_invoice.NEXTVAL, 31110239, date'2020-02-01',21110000053,'Б-31110239-1',1110000053,30000,'RUR',37,37,'y_invoice',0,1,20, 77431110239);insert into x_t_person (TMP_ID,ID) values (s_x_t_person.NEXTVAL, 77431110239);insert into x_t_act_internal(TMP_ID,ID,DT,CLIENT_ID,INVOICE_ID,HIDDEN,AMOUNT,EXTERNAL_ID,PAYMENT_TERM_DT,IS_LOYAL,TYPE) values (s_x_t_act_internal.NEXTVAL, 4311102391,date'2020-02-09',21110000053, 31110239    ,1,  30000  ,'43111023911',null, 0,'generic');insert into x_t_act_trans(TMP_ID, ACT_ID, CONSUME_ID, AMOUNT, AMOUNT_NDS, AMOUNT_NSP, NETTING, COMMISSION_TYPE) values (s_x_t_act_trans.NEXTVAL, 4311102391,  5531110239, 30000, 5000,  0,null, 37);insert into x_t_consume (TMP_ID, ID, PARENT_ORDER_ID) values (s_x_t_consume.NEXTVAL, 5531110239,  9931110239);insert into x_t_order(TMP_ID, ID, SERVICE_ID, SERVICE_ORDER_ID, CLIENT_ID) values (s_x_t_order.NEXTVAL, 9931110239,  37,  7731110239,  431110239 );insert into x_mv_oebs_receipts_2(TMP_ID, INVOICE_EID, SUM, DT, DOC_DATE, COMISS_DATE, PAYMENT_NUMBER, SOURCE_TYPE) values (s_x_mv_oebs_receipts_2.NEXTVAL, 'Б-31110239-1', 30000, date'2020-02-29',date'2020-02-29', null, '888431110239' ,'PAYCASH');insert into x_yt_ar_direct_domain_stats (ID,IS_GRAY,DOMAIN,IS_BLACKLIST,SERVICE_ID,COST,BILLING_EXPORT_ID,FROM_DT,TILL_DT,SERVICE_ORDER_ID) values(s_x_yt_ar_direct_domain_stats.NEXTVAL, 0, 'a31110239', 0,37,3330000000,7731110239,  date'2020-02-01',to_date('2020-02-29'||' '||'23:59:59','YYYY-MM-DD HH24:MI:SS'),7731110239);</v>
      </c>
    </row>
    <row r="255" spans="1:73" s="151" customFormat="1" ht="15" thickBot="1" x14ac:dyDescent="0.4">
      <c r="A255" s="127">
        <v>53</v>
      </c>
      <c r="B255" s="128"/>
      <c r="C255" s="129" t="str">
        <f t="shared" si="172"/>
        <v>1110000053</v>
      </c>
      <c r="D255" s="129" t="str">
        <f t="shared" si="173"/>
        <v>1110000053/20</v>
      </c>
      <c r="E255" s="130" t="str">
        <f t="shared" si="174"/>
        <v>2020-01-01</v>
      </c>
      <c r="F255" s="130" t="str">
        <f t="shared" si="175"/>
        <v>2021-01-01</v>
      </c>
      <c r="G255" s="131" t="str">
        <f t="shared" si="176"/>
        <v>21110000053</v>
      </c>
      <c r="H255" s="132">
        <f t="shared" si="167"/>
        <v>1</v>
      </c>
      <c r="I255" s="133">
        <v>3</v>
      </c>
      <c r="J255" s="134">
        <f t="shared" si="199"/>
        <v>31110240</v>
      </c>
      <c r="K255" s="129" t="str">
        <f t="shared" si="177"/>
        <v>Б-31110240-1</v>
      </c>
      <c r="L255" s="286" t="str">
        <f t="shared" ref="L255:L261" si="213">TEXT(DATE(YEAR($F$2),MONTH($F$2)+2,1),"ГГГГ-ММ-ДД")</f>
        <v>2020-03-01</v>
      </c>
      <c r="M255" s="129" t="s">
        <v>87</v>
      </c>
      <c r="N255" s="135">
        <f t="shared" si="179"/>
        <v>10000</v>
      </c>
      <c r="O255" s="129" t="s">
        <v>88</v>
      </c>
      <c r="P255" s="133">
        <v>1</v>
      </c>
      <c r="Q255" s="129">
        <v>20</v>
      </c>
      <c r="R255" s="219">
        <f>S255</f>
        <v>7</v>
      </c>
      <c r="S255" s="219">
        <v>7</v>
      </c>
      <c r="T255" s="52" t="str">
        <f t="shared" si="180"/>
        <v>4311102401</v>
      </c>
      <c r="U255" s="137" t="str">
        <f t="shared" si="181"/>
        <v>43111024011</v>
      </c>
      <c r="V255" s="129">
        <v>1</v>
      </c>
      <c r="W255" s="286" t="str">
        <f t="shared" ref="W255:W261" ca="1" si="214">TEXT(DATE(YEAR($F$2),MONTH($F$2)+2,RANDBETWEEN(1,9)),"ГГГГ-ММ-ДД")</f>
        <v>2020-03-04</v>
      </c>
      <c r="X255" s="129"/>
      <c r="Y255" s="139">
        <v>10000</v>
      </c>
      <c r="Z255" s="139">
        <f>Y255-(Y255/1.2)</f>
        <v>1666.6666666666661</v>
      </c>
      <c r="AA255" s="129">
        <v>0</v>
      </c>
      <c r="AB255" s="140" t="s">
        <v>89</v>
      </c>
      <c r="AC255" s="139">
        <f t="shared" si="183"/>
        <v>10000</v>
      </c>
      <c r="AD255" s="132">
        <v>0</v>
      </c>
      <c r="AE255" s="52" t="str">
        <f t="shared" si="184"/>
        <v>431110240</v>
      </c>
      <c r="AF255" s="141">
        <f t="shared" si="203"/>
        <v>8333.3333333333339</v>
      </c>
      <c r="AG255" s="258">
        <f>Y259/SUM(Y255:Y259)</f>
        <v>0.69387755102040816</v>
      </c>
      <c r="AH255" s="58">
        <f t="shared" si="185"/>
        <v>8333.3333333333339</v>
      </c>
      <c r="AI255" s="60">
        <f t="shared" si="207"/>
        <v>10000</v>
      </c>
      <c r="AJ255" s="287" t="str">
        <f t="shared" ref="AJ255:AJ261" si="215">TEXT(DATE(YEAR($F$2),MONTH($F$2)+3,0),"ГГГГ-ММ-ДД")</f>
        <v>2020-03-31</v>
      </c>
      <c r="AK255" s="143" t="str">
        <f t="shared" si="187"/>
        <v>888431110240</v>
      </c>
      <c r="AL255" s="132" t="str">
        <f t="shared" si="188"/>
        <v>11100000531</v>
      </c>
      <c r="AM255" s="144"/>
      <c r="AN255" s="144"/>
      <c r="AO255" s="132" t="s">
        <v>89</v>
      </c>
      <c r="AP255" s="145" t="s">
        <v>89</v>
      </c>
      <c r="AQ255" s="132"/>
      <c r="AR255" s="132"/>
      <c r="AS255" s="146" t="str">
        <f t="shared" si="189"/>
        <v>888431110240</v>
      </c>
      <c r="AT255" s="143" t="str">
        <f t="shared" si="190"/>
        <v>5531110240</v>
      </c>
      <c r="AU255" s="137" t="str">
        <f t="shared" si="191"/>
        <v>9931110240</v>
      </c>
      <c r="AV255" s="137">
        <f t="shared" si="192"/>
        <v>7</v>
      </c>
      <c r="AW255" s="137" t="str">
        <f t="shared" si="193"/>
        <v>7731110240</v>
      </c>
      <c r="AX255" s="147" t="str">
        <f t="shared" si="194"/>
        <v>77431110240</v>
      </c>
      <c r="AY255" s="137">
        <v>0</v>
      </c>
      <c r="AZ255" s="137">
        <v>0</v>
      </c>
      <c r="BA255" s="286" t="str">
        <f t="shared" ref="BA255:BA261" si="216">TEXT(DATE(YEAR($F$2),MONTH($F$2)+2,1),"ГГГГ-ММ-ДД")</f>
        <v>2020-03-01</v>
      </c>
      <c r="BB255" s="286" t="str">
        <f t="shared" ref="BB255:BB261" si="217">TEXT(DATE(YEAR($F$2),MONTH($F$2)+3,0),"ГГГГ-ММ-ДД")</f>
        <v>2020-03-31</v>
      </c>
      <c r="BC255" s="148" t="s">
        <v>90</v>
      </c>
      <c r="BD255" s="131" t="str">
        <f t="shared" si="197"/>
        <v>a31110240</v>
      </c>
      <c r="BE255" s="143"/>
      <c r="BF255" s="143"/>
      <c r="BG255" s="140"/>
      <c r="BH255" s="174"/>
      <c r="BI255" s="174"/>
      <c r="BJ255" s="174"/>
      <c r="BK255" s="174"/>
      <c r="BL255" s="149"/>
      <c r="BM255" s="149"/>
      <c r="BN255" s="149"/>
      <c r="BO255" s="347"/>
      <c r="BP255" s="229">
        <v>7</v>
      </c>
      <c r="BQ255" s="230">
        <f>SUM(AF255:AF259)</f>
        <v>163333.33333333334</v>
      </c>
      <c r="BR255" s="230">
        <f>BQ255*0.06</f>
        <v>9800</v>
      </c>
      <c r="BS255" s="230">
        <f>BR255</f>
        <v>9800</v>
      </c>
      <c r="BU255" s="357" t="str">
        <f t="shared" ca="1" si="198"/>
        <v>insert into x_t_invoice (TMP_ID,ID,DT, CLIENT_ID,EXTERNAL_ID,CONTRACT_ID,TOTAL_SUM,CURRENCY,DISCOUNT_TYPE,COMMISSION_TYPE,TYPE,LOYAL_CLIENTS,NDS,NDS_PCT,PERSON_ID) values (s_x_t_invoice.NEXTVAL, 31110240, date'2020-03-01',21110000053,'Б-31110240-1',1110000053,10000,'RUR',7,7,'y_invoice',0,1,20, 77431110240);insert into x_t_person (TMP_ID,ID) values (s_x_t_person.NEXTVAL, 77431110240);insert into x_t_act_internal(TMP_ID,ID,DT,CLIENT_ID,INVOICE_ID,HIDDEN,AMOUNT,EXTERNAL_ID,PAYMENT_TERM_DT,IS_LOYAL,TYPE) values (s_x_t_act_internal.NEXTVAL, 4311102401,date'2020-03-04',21110000053, 31110240    ,1,  10000  ,'43111024011',null, 0,'generic');insert into x_t_act_trans(TMP_ID, ACT_ID, CONSUME_ID, AMOUNT, AMOUNT_NDS, AMOUNT_NSP, NETTING, COMMISSION_TYPE) values (s_x_t_act_trans.NEXTVAL, 4311102401,  5531110240, 10000, 1666.66666666667,  0,null, 7);insert into x_t_consume (TMP_ID, ID, PARENT_ORDER_ID) values (s_x_t_consume.NEXTVAL, 5531110240,  9931110240);insert into x_t_order(TMP_ID, ID, SERVICE_ID, SERVICE_ORDER_ID, CLIENT_ID) values (s_x_t_order.NEXTVAL, 9931110240,  7,  7731110240,  431110240 );insert into x_mv_oebs_receipts_2(TMP_ID, INVOICE_EID, SUM, DT, DOC_DATE, COMISS_DATE, PAYMENT_NUMBER, SOURCE_TYPE) values (s_x_mv_oebs_receipts_2.NEXTVAL, 'Б-31110240-1', 10000, date'2020-03-31',date'2020-03-31', null, '888431110240' ,'PAYCASH');insert into x_yt_ar_direct_domain_stats (ID,IS_GRAY,DOMAIN,IS_BLACKLIST,SERVICE_ID,COST,BILLING_EXPORT_ID,FROM_DT,TILL_DT,SERVICE_ORDER_ID) values(s_x_yt_ar_direct_domain_stats.NEXTVAL, 0, 'a31110240', 0,7,3330000000,7731110240,  date'2020-03-01',to_date('2020-03-31'||' '||'23:59:59','YYYY-MM-DD HH24:MI:SS'),7731110240);</v>
      </c>
    </row>
    <row r="256" spans="1:73" s="151" customFormat="1" x14ac:dyDescent="0.35">
      <c r="A256" s="127">
        <v>53</v>
      </c>
      <c r="B256" s="128"/>
      <c r="C256" s="129" t="str">
        <f t="shared" si="172"/>
        <v>1110000053</v>
      </c>
      <c r="D256" s="129" t="str">
        <f t="shared" si="173"/>
        <v>1110000053/20</v>
      </c>
      <c r="E256" s="130" t="str">
        <f t="shared" si="174"/>
        <v>2020-01-01</v>
      </c>
      <c r="F256" s="130" t="str">
        <f t="shared" si="175"/>
        <v>2021-01-01</v>
      </c>
      <c r="G256" s="131" t="str">
        <f t="shared" si="176"/>
        <v>21110000053</v>
      </c>
      <c r="H256" s="132">
        <f t="shared" si="167"/>
        <v>1</v>
      </c>
      <c r="I256" s="133">
        <v>3</v>
      </c>
      <c r="J256" s="134">
        <f t="shared" si="199"/>
        <v>31110241</v>
      </c>
      <c r="K256" s="129" t="str">
        <f t="shared" si="177"/>
        <v>Б-31110241-1</v>
      </c>
      <c r="L256" s="286" t="str">
        <f t="shared" si="213"/>
        <v>2020-03-01</v>
      </c>
      <c r="M256" s="129" t="s">
        <v>87</v>
      </c>
      <c r="N256" s="135">
        <f t="shared" si="179"/>
        <v>10000</v>
      </c>
      <c r="O256" s="129" t="s">
        <v>88</v>
      </c>
      <c r="P256" s="133">
        <v>1</v>
      </c>
      <c r="Q256" s="129">
        <v>20</v>
      </c>
      <c r="R256" s="219">
        <f>S256</f>
        <v>7</v>
      </c>
      <c r="S256" s="219">
        <v>7</v>
      </c>
      <c r="T256" s="52" t="str">
        <f t="shared" si="180"/>
        <v>4311102411</v>
      </c>
      <c r="U256" s="137" t="str">
        <f t="shared" si="181"/>
        <v>43111024111</v>
      </c>
      <c r="V256" s="129">
        <v>1</v>
      </c>
      <c r="W256" s="286" t="str">
        <f t="shared" ca="1" si="214"/>
        <v>2020-03-03</v>
      </c>
      <c r="X256" s="129"/>
      <c r="Y256" s="139">
        <v>10000</v>
      </c>
      <c r="Z256" s="139">
        <f t="shared" si="169"/>
        <v>1666.6666666666661</v>
      </c>
      <c r="AA256" s="129">
        <v>0</v>
      </c>
      <c r="AB256" s="140" t="s">
        <v>89</v>
      </c>
      <c r="AC256" s="139">
        <f t="shared" si="183"/>
        <v>10000</v>
      </c>
      <c r="AD256" s="132">
        <v>0</v>
      </c>
      <c r="AE256" s="52" t="str">
        <f t="shared" si="184"/>
        <v>431110241</v>
      </c>
      <c r="AF256" s="141">
        <f t="shared" si="203"/>
        <v>8333.3333333333339</v>
      </c>
      <c r="AG256" s="142"/>
      <c r="AH256" s="58">
        <f t="shared" si="185"/>
        <v>8333.3333333333339</v>
      </c>
      <c r="AI256" s="60">
        <f t="shared" si="207"/>
        <v>10000</v>
      </c>
      <c r="AJ256" s="287" t="str">
        <f t="shared" si="215"/>
        <v>2020-03-31</v>
      </c>
      <c r="AK256" s="143" t="str">
        <f t="shared" si="187"/>
        <v>888431110241</v>
      </c>
      <c r="AL256" s="132" t="str">
        <f t="shared" si="188"/>
        <v>11100000531</v>
      </c>
      <c r="AM256" s="144"/>
      <c r="AN256" s="144"/>
      <c r="AO256" s="132" t="s">
        <v>89</v>
      </c>
      <c r="AP256" s="145" t="s">
        <v>89</v>
      </c>
      <c r="AQ256" s="132"/>
      <c r="AR256" s="132"/>
      <c r="AS256" s="146" t="str">
        <f t="shared" si="189"/>
        <v>888431110241</v>
      </c>
      <c r="AT256" s="143" t="str">
        <f t="shared" si="190"/>
        <v>5531110241</v>
      </c>
      <c r="AU256" s="137" t="str">
        <f t="shared" si="191"/>
        <v>9931110241</v>
      </c>
      <c r="AV256" s="137">
        <f t="shared" si="192"/>
        <v>7</v>
      </c>
      <c r="AW256" s="137" t="str">
        <f t="shared" si="193"/>
        <v>7731110241</v>
      </c>
      <c r="AX256" s="147" t="str">
        <f t="shared" si="194"/>
        <v>77431110241</v>
      </c>
      <c r="AY256" s="137">
        <v>0</v>
      </c>
      <c r="AZ256" s="137">
        <v>0</v>
      </c>
      <c r="BA256" s="286" t="str">
        <f t="shared" si="216"/>
        <v>2020-03-01</v>
      </c>
      <c r="BB256" s="286" t="str">
        <f t="shared" si="217"/>
        <v>2020-03-31</v>
      </c>
      <c r="BC256" s="148" t="s">
        <v>90</v>
      </c>
      <c r="BD256" s="131" t="str">
        <f t="shared" si="197"/>
        <v>a31110241</v>
      </c>
      <c r="BE256" s="143"/>
      <c r="BF256" s="143"/>
      <c r="BG256" s="140"/>
      <c r="BH256" s="246"/>
      <c r="BI256" s="246"/>
      <c r="BJ256" s="246"/>
      <c r="BK256" s="246"/>
      <c r="BL256" s="149"/>
      <c r="BM256" s="149"/>
      <c r="BN256" s="149"/>
      <c r="BO256" s="348" t="s">
        <v>186</v>
      </c>
      <c r="BP256" s="229">
        <v>1</v>
      </c>
      <c r="BQ256" s="230">
        <f>AF260</f>
        <v>16666.666666666668</v>
      </c>
      <c r="BR256" s="230">
        <f>BQ256*0.13</f>
        <v>2166.666666666667</v>
      </c>
      <c r="BS256" s="230">
        <f>BR256</f>
        <v>2166.666666666667</v>
      </c>
      <c r="BU256" s="357" t="str">
        <f t="shared" ca="1" si="198"/>
        <v>insert into x_t_invoice (TMP_ID,ID,DT, CLIENT_ID,EXTERNAL_ID,CONTRACT_ID,TOTAL_SUM,CURRENCY,DISCOUNT_TYPE,COMMISSION_TYPE,TYPE,LOYAL_CLIENTS,NDS,NDS_PCT,PERSON_ID) values (s_x_t_invoice.NEXTVAL, 31110241, date'2020-03-01',21110000053,'Б-31110241-1',1110000053,10000,'RUR',7,7,'y_invoice',0,1,20, 77431110241);insert into x_t_person (TMP_ID,ID) values (s_x_t_person.NEXTVAL, 77431110241);insert into x_t_act_internal(TMP_ID,ID,DT,CLIENT_ID,INVOICE_ID,HIDDEN,AMOUNT,EXTERNAL_ID,PAYMENT_TERM_DT,IS_LOYAL,TYPE) values (s_x_t_act_internal.NEXTVAL, 4311102411,date'2020-03-03',21110000053, 31110241    ,1,  10000  ,'43111024111',null, 0,'generic');insert into x_t_act_trans(TMP_ID, ACT_ID, CONSUME_ID, AMOUNT, AMOUNT_NDS, AMOUNT_NSP, NETTING, COMMISSION_TYPE) values (s_x_t_act_trans.NEXTVAL, 4311102411,  5531110241, 10000, 1666.66666666667,  0,null, 7);insert into x_t_consume (TMP_ID, ID, PARENT_ORDER_ID) values (s_x_t_consume.NEXTVAL, 5531110241,  9931110241);insert into x_t_order(TMP_ID, ID, SERVICE_ID, SERVICE_ORDER_ID, CLIENT_ID) values (s_x_t_order.NEXTVAL, 9931110241,  7,  7731110241,  431110241 );insert into x_mv_oebs_receipts_2(TMP_ID, INVOICE_EID, SUM, DT, DOC_DATE, COMISS_DATE, PAYMENT_NUMBER, SOURCE_TYPE) values (s_x_mv_oebs_receipts_2.NEXTVAL, 'Б-31110241-1', 10000, date'2020-03-31',date'2020-03-31', null, '888431110241' ,'PAYCASH');insert into x_yt_ar_direct_domain_stats (ID,IS_GRAY,DOMAIN,IS_BLACKLIST,SERVICE_ID,COST,BILLING_EXPORT_ID,FROM_DT,TILL_DT,SERVICE_ORDER_ID) values(s_x_yt_ar_direct_domain_stats.NEXTVAL, 0, 'a31110241', 0,7,3330000000,7731110241,  date'2020-03-01',to_date('2020-03-31'||' '||'23:59:59','YYYY-MM-DD HH24:MI:SS'),7731110241);</v>
      </c>
    </row>
    <row r="257" spans="1:73" s="151" customFormat="1" x14ac:dyDescent="0.35">
      <c r="A257" s="127">
        <v>53</v>
      </c>
      <c r="B257" s="128"/>
      <c r="C257" s="129" t="str">
        <f t="shared" si="172"/>
        <v>1110000053</v>
      </c>
      <c r="D257" s="129" t="str">
        <f t="shared" si="173"/>
        <v>1110000053/20</v>
      </c>
      <c r="E257" s="130" t="str">
        <f t="shared" si="174"/>
        <v>2020-01-01</v>
      </c>
      <c r="F257" s="130" t="str">
        <f t="shared" si="175"/>
        <v>2021-01-01</v>
      </c>
      <c r="G257" s="131" t="str">
        <f t="shared" si="176"/>
        <v>21110000053</v>
      </c>
      <c r="H257" s="132">
        <f t="shared" si="167"/>
        <v>1</v>
      </c>
      <c r="I257" s="133">
        <v>3</v>
      </c>
      <c r="J257" s="134">
        <f t="shared" si="199"/>
        <v>31110242</v>
      </c>
      <c r="K257" s="129" t="str">
        <f t="shared" si="177"/>
        <v>Б-31110242-1</v>
      </c>
      <c r="L257" s="286" t="str">
        <f t="shared" si="213"/>
        <v>2020-03-01</v>
      </c>
      <c r="M257" s="129" t="s">
        <v>87</v>
      </c>
      <c r="N257" s="135">
        <f t="shared" si="179"/>
        <v>20000</v>
      </c>
      <c r="O257" s="129" t="s">
        <v>88</v>
      </c>
      <c r="P257" s="133">
        <v>1</v>
      </c>
      <c r="Q257" s="129">
        <v>20</v>
      </c>
      <c r="R257" s="219">
        <f>S257</f>
        <v>7</v>
      </c>
      <c r="S257" s="219">
        <v>7</v>
      </c>
      <c r="T257" s="52" t="str">
        <f t="shared" si="180"/>
        <v>4311102421</v>
      </c>
      <c r="U257" s="137" t="str">
        <f t="shared" si="181"/>
        <v>43111024211</v>
      </c>
      <c r="V257" s="129">
        <v>1</v>
      </c>
      <c r="W257" s="286" t="str">
        <f t="shared" ca="1" si="214"/>
        <v>2020-03-02</v>
      </c>
      <c r="X257" s="129"/>
      <c r="Y257" s="139">
        <v>20000</v>
      </c>
      <c r="Z257" s="139">
        <f t="shared" si="169"/>
        <v>3333.3333333333321</v>
      </c>
      <c r="AA257" s="129">
        <v>0</v>
      </c>
      <c r="AB257" s="140" t="s">
        <v>89</v>
      </c>
      <c r="AC257" s="139">
        <f t="shared" si="183"/>
        <v>20000</v>
      </c>
      <c r="AD257" s="132">
        <v>0</v>
      </c>
      <c r="AE257" s="52" t="str">
        <f t="shared" si="184"/>
        <v>431110242</v>
      </c>
      <c r="AF257" s="141">
        <f t="shared" si="203"/>
        <v>16666.666666666668</v>
      </c>
      <c r="AG257" s="142"/>
      <c r="AH257" s="58">
        <f t="shared" si="185"/>
        <v>16666.666666666668</v>
      </c>
      <c r="AI257" s="60">
        <f t="shared" si="207"/>
        <v>20000</v>
      </c>
      <c r="AJ257" s="287" t="str">
        <f t="shared" si="215"/>
        <v>2020-03-31</v>
      </c>
      <c r="AK257" s="143" t="str">
        <f t="shared" si="187"/>
        <v>888431110242</v>
      </c>
      <c r="AL257" s="132" t="str">
        <f t="shared" si="188"/>
        <v>11100000531</v>
      </c>
      <c r="AM257" s="144"/>
      <c r="AN257" s="144"/>
      <c r="AO257" s="132" t="s">
        <v>89</v>
      </c>
      <c r="AP257" s="145" t="s">
        <v>89</v>
      </c>
      <c r="AQ257" s="132"/>
      <c r="AR257" s="132"/>
      <c r="AS257" s="146" t="str">
        <f t="shared" si="189"/>
        <v>888431110242</v>
      </c>
      <c r="AT257" s="143" t="str">
        <f t="shared" si="190"/>
        <v>5531110242</v>
      </c>
      <c r="AU257" s="137" t="str">
        <f t="shared" si="191"/>
        <v>9931110242</v>
      </c>
      <c r="AV257" s="137">
        <f t="shared" si="192"/>
        <v>7</v>
      </c>
      <c r="AW257" s="137" t="str">
        <f t="shared" si="193"/>
        <v>7731110242</v>
      </c>
      <c r="AX257" s="147" t="str">
        <f t="shared" si="194"/>
        <v>77431110242</v>
      </c>
      <c r="AY257" s="137">
        <v>0</v>
      </c>
      <c r="AZ257" s="137">
        <v>0</v>
      </c>
      <c r="BA257" s="286" t="str">
        <f t="shared" si="216"/>
        <v>2020-03-01</v>
      </c>
      <c r="BB257" s="286" t="str">
        <f t="shared" si="217"/>
        <v>2020-03-31</v>
      </c>
      <c r="BC257" s="148" t="s">
        <v>90</v>
      </c>
      <c r="BD257" s="131" t="str">
        <f t="shared" si="197"/>
        <v>a31110242</v>
      </c>
      <c r="BE257" s="143"/>
      <c r="BF257" s="143"/>
      <c r="BG257" s="140"/>
      <c r="BH257" s="149"/>
      <c r="BI257" s="149"/>
      <c r="BJ257" s="149"/>
      <c r="BK257" s="149"/>
      <c r="BL257" s="149"/>
      <c r="BM257" s="149"/>
      <c r="BN257" s="149"/>
      <c r="BO257" s="349"/>
      <c r="BP257" s="229">
        <v>37</v>
      </c>
      <c r="BQ257" s="230">
        <f>AF261</f>
        <v>25000</v>
      </c>
      <c r="BR257" s="230">
        <f>BQ257*0.11</f>
        <v>2750</v>
      </c>
      <c r="BS257" s="230">
        <f>BR257</f>
        <v>2750</v>
      </c>
      <c r="BU257" s="357" t="str">
        <f t="shared" ca="1" si="198"/>
        <v>insert into x_t_invoice (TMP_ID,ID,DT, CLIENT_ID,EXTERNAL_ID,CONTRACT_ID,TOTAL_SUM,CURRENCY,DISCOUNT_TYPE,COMMISSION_TYPE,TYPE,LOYAL_CLIENTS,NDS,NDS_PCT,PERSON_ID) values (s_x_t_invoice.NEXTVAL, 31110242, date'2020-03-01',21110000053,'Б-31110242-1',1110000053,20000,'RUR',7,7,'y_invoice',0,1,20, 77431110242);insert into x_t_person (TMP_ID,ID) values (s_x_t_person.NEXTVAL, 77431110242);insert into x_t_act_internal(TMP_ID,ID,DT,CLIENT_ID,INVOICE_ID,HIDDEN,AMOUNT,EXTERNAL_ID,PAYMENT_TERM_DT,IS_LOYAL,TYPE) values (s_x_t_act_internal.NEXTVAL, 4311102421,date'2020-03-02',21110000053, 31110242    ,1,  20000  ,'43111024211',null, 0,'generic');insert into x_t_act_trans(TMP_ID, ACT_ID, CONSUME_ID, AMOUNT, AMOUNT_NDS, AMOUNT_NSP, NETTING, COMMISSION_TYPE) values (s_x_t_act_trans.NEXTVAL, 4311102421,  5531110242, 20000, 3333.33333333333,  0,null, 7);insert into x_t_consume (TMP_ID, ID, PARENT_ORDER_ID) values (s_x_t_consume.NEXTVAL, 5531110242,  9931110242);insert into x_t_order(TMP_ID, ID, SERVICE_ID, SERVICE_ORDER_ID, CLIENT_ID) values (s_x_t_order.NEXTVAL, 9931110242,  7,  7731110242,  431110242 );insert into x_mv_oebs_receipts_2(TMP_ID, INVOICE_EID, SUM, DT, DOC_DATE, COMISS_DATE, PAYMENT_NUMBER, SOURCE_TYPE) values (s_x_mv_oebs_receipts_2.NEXTVAL, 'Б-31110242-1', 20000, date'2020-03-31',date'2020-03-31', null, '888431110242' ,'PAYCASH');insert into x_yt_ar_direct_domain_stats (ID,IS_GRAY,DOMAIN,IS_BLACKLIST,SERVICE_ID,COST,BILLING_EXPORT_ID,FROM_DT,TILL_DT,SERVICE_ORDER_ID) values(s_x_yt_ar_direct_domain_stats.NEXTVAL, 0, 'a31110242', 0,7,3330000000,7731110242,  date'2020-03-01',to_date('2020-03-31'||' '||'23:59:59','YYYY-MM-DD HH24:MI:SS'),7731110242);</v>
      </c>
    </row>
    <row r="258" spans="1:73" s="151" customFormat="1" x14ac:dyDescent="0.35">
      <c r="A258" s="127">
        <v>53</v>
      </c>
      <c r="B258" s="128"/>
      <c r="C258" s="129" t="str">
        <f t="shared" si="172"/>
        <v>1110000053</v>
      </c>
      <c r="D258" s="129" t="str">
        <f t="shared" si="173"/>
        <v>1110000053/20</v>
      </c>
      <c r="E258" s="130" t="str">
        <f t="shared" si="174"/>
        <v>2020-01-01</v>
      </c>
      <c r="F258" s="130" t="str">
        <f t="shared" si="175"/>
        <v>2021-01-01</v>
      </c>
      <c r="G258" s="131" t="str">
        <f t="shared" si="176"/>
        <v>21110000053</v>
      </c>
      <c r="H258" s="132">
        <f t="shared" si="167"/>
        <v>1</v>
      </c>
      <c r="I258" s="133">
        <v>3</v>
      </c>
      <c r="J258" s="134">
        <f t="shared" si="199"/>
        <v>31110243</v>
      </c>
      <c r="K258" s="129" t="str">
        <f t="shared" si="177"/>
        <v>Б-31110243-1</v>
      </c>
      <c r="L258" s="286" t="str">
        <f t="shared" si="213"/>
        <v>2020-03-01</v>
      </c>
      <c r="M258" s="129" t="s">
        <v>87</v>
      </c>
      <c r="N258" s="135">
        <f t="shared" si="179"/>
        <v>20000</v>
      </c>
      <c r="O258" s="129" t="s">
        <v>88</v>
      </c>
      <c r="P258" s="133">
        <v>1</v>
      </c>
      <c r="Q258" s="129">
        <v>20</v>
      </c>
      <c r="R258" s="219">
        <f>S258</f>
        <v>7</v>
      </c>
      <c r="S258" s="219">
        <v>7</v>
      </c>
      <c r="T258" s="52" t="str">
        <f t="shared" si="180"/>
        <v>4311102431</v>
      </c>
      <c r="U258" s="137" t="str">
        <f t="shared" si="181"/>
        <v>43111024311</v>
      </c>
      <c r="V258" s="129">
        <v>1</v>
      </c>
      <c r="W258" s="286" t="str">
        <f t="shared" ca="1" si="214"/>
        <v>2020-03-04</v>
      </c>
      <c r="X258" s="129"/>
      <c r="Y258" s="139">
        <v>20000</v>
      </c>
      <c r="Z258" s="139">
        <f t="shared" si="169"/>
        <v>3333.3333333333321</v>
      </c>
      <c r="AA258" s="129">
        <v>0</v>
      </c>
      <c r="AB258" s="140" t="s">
        <v>89</v>
      </c>
      <c r="AC258" s="139">
        <f t="shared" si="183"/>
        <v>20000</v>
      </c>
      <c r="AD258" s="132">
        <v>0</v>
      </c>
      <c r="AE258" s="52" t="str">
        <f t="shared" si="184"/>
        <v>431110243</v>
      </c>
      <c r="AF258" s="141">
        <f t="shared" si="203"/>
        <v>16666.666666666668</v>
      </c>
      <c r="AG258" s="142"/>
      <c r="AH258" s="58">
        <f t="shared" si="185"/>
        <v>16666.666666666668</v>
      </c>
      <c r="AI258" s="60">
        <f t="shared" si="207"/>
        <v>20000</v>
      </c>
      <c r="AJ258" s="287" t="str">
        <f t="shared" si="215"/>
        <v>2020-03-31</v>
      </c>
      <c r="AK258" s="143" t="str">
        <f t="shared" si="187"/>
        <v>888431110243</v>
      </c>
      <c r="AL258" s="132" t="str">
        <f t="shared" si="188"/>
        <v>11100000531</v>
      </c>
      <c r="AM258" s="144"/>
      <c r="AN258" s="144"/>
      <c r="AO258" s="132" t="s">
        <v>89</v>
      </c>
      <c r="AP258" s="145" t="s">
        <v>89</v>
      </c>
      <c r="AQ258" s="132"/>
      <c r="AR258" s="132"/>
      <c r="AS258" s="146" t="str">
        <f t="shared" si="189"/>
        <v>888431110243</v>
      </c>
      <c r="AT258" s="143" t="str">
        <f t="shared" si="190"/>
        <v>5531110243</v>
      </c>
      <c r="AU258" s="137" t="str">
        <f t="shared" si="191"/>
        <v>9931110243</v>
      </c>
      <c r="AV258" s="137">
        <f t="shared" si="192"/>
        <v>7</v>
      </c>
      <c r="AW258" s="137" t="str">
        <f t="shared" si="193"/>
        <v>7731110243</v>
      </c>
      <c r="AX258" s="147" t="str">
        <f t="shared" si="194"/>
        <v>77431110243</v>
      </c>
      <c r="AY258" s="137">
        <v>0</v>
      </c>
      <c r="AZ258" s="137">
        <v>0</v>
      </c>
      <c r="BA258" s="286" t="str">
        <f t="shared" si="216"/>
        <v>2020-03-01</v>
      </c>
      <c r="BB258" s="286" t="str">
        <f t="shared" si="217"/>
        <v>2020-03-31</v>
      </c>
      <c r="BC258" s="148" t="s">
        <v>90</v>
      </c>
      <c r="BD258" s="131" t="str">
        <f t="shared" si="197"/>
        <v>a31110243</v>
      </c>
      <c r="BE258" s="143"/>
      <c r="BF258" s="143"/>
      <c r="BG258" s="140"/>
      <c r="BH258" s="149"/>
      <c r="BI258" s="149"/>
      <c r="BJ258" s="149"/>
      <c r="BK258" s="149"/>
      <c r="BL258" s="149"/>
      <c r="BM258" s="149"/>
      <c r="BN258" s="149"/>
      <c r="BO258" s="350"/>
      <c r="BP258" s="229"/>
      <c r="BQ258" s="230"/>
      <c r="BR258" s="230"/>
      <c r="BS258" s="230"/>
      <c r="BU258" s="357" t="str">
        <f t="shared" ca="1" si="198"/>
        <v>insert into x_t_invoice (TMP_ID,ID,DT, CLIENT_ID,EXTERNAL_ID,CONTRACT_ID,TOTAL_SUM,CURRENCY,DISCOUNT_TYPE,COMMISSION_TYPE,TYPE,LOYAL_CLIENTS,NDS,NDS_PCT,PERSON_ID) values (s_x_t_invoice.NEXTVAL, 31110243, date'2020-03-01',21110000053,'Б-31110243-1',1110000053,20000,'RUR',7,7,'y_invoice',0,1,20, 77431110243);insert into x_t_person (TMP_ID,ID) values (s_x_t_person.NEXTVAL, 77431110243);insert into x_t_act_internal(TMP_ID,ID,DT,CLIENT_ID,INVOICE_ID,HIDDEN,AMOUNT,EXTERNAL_ID,PAYMENT_TERM_DT,IS_LOYAL,TYPE) values (s_x_t_act_internal.NEXTVAL, 4311102431,date'2020-03-04',21110000053, 31110243    ,1,  20000  ,'43111024311',null, 0,'generic');insert into x_t_act_trans(TMP_ID, ACT_ID, CONSUME_ID, AMOUNT, AMOUNT_NDS, AMOUNT_NSP, NETTING, COMMISSION_TYPE) values (s_x_t_act_trans.NEXTVAL, 4311102431,  5531110243, 20000, 3333.33333333333,  0,null, 7);insert into x_t_consume (TMP_ID, ID, PARENT_ORDER_ID) values (s_x_t_consume.NEXTVAL, 5531110243,  9931110243);insert into x_t_order(TMP_ID, ID, SERVICE_ID, SERVICE_ORDER_ID, CLIENT_ID) values (s_x_t_order.NEXTVAL, 9931110243,  7,  7731110243,  431110243 );insert into x_mv_oebs_receipts_2(TMP_ID, INVOICE_EID, SUM, DT, DOC_DATE, COMISS_DATE, PAYMENT_NUMBER, SOURCE_TYPE) values (s_x_mv_oebs_receipts_2.NEXTVAL, 'Б-31110243-1', 20000, date'2020-03-31',date'2020-03-31', null, '888431110243' ,'PAYCASH');insert into x_yt_ar_direct_domain_stats (ID,IS_GRAY,DOMAIN,IS_BLACKLIST,SERVICE_ID,COST,BILLING_EXPORT_ID,FROM_DT,TILL_DT,SERVICE_ORDER_ID) values(s_x_yt_ar_direct_domain_stats.NEXTVAL, 0, 'a31110243', 0,7,3330000000,7731110243,  date'2020-03-01',to_date('2020-03-31'||' '||'23:59:59','YYYY-MM-DD HH24:MI:SS'),7731110243);</v>
      </c>
    </row>
    <row r="259" spans="1:73" s="151" customFormat="1" x14ac:dyDescent="0.35">
      <c r="A259" s="127">
        <v>53</v>
      </c>
      <c r="B259" s="128"/>
      <c r="C259" s="129" t="str">
        <f t="shared" si="172"/>
        <v>1110000053</v>
      </c>
      <c r="D259" s="129" t="str">
        <f t="shared" si="173"/>
        <v>1110000053/20</v>
      </c>
      <c r="E259" s="130" t="str">
        <f t="shared" si="174"/>
        <v>2020-01-01</v>
      </c>
      <c r="F259" s="130" t="str">
        <f t="shared" si="175"/>
        <v>2021-01-01</v>
      </c>
      <c r="G259" s="131" t="str">
        <f t="shared" si="176"/>
        <v>21110000053</v>
      </c>
      <c r="H259" s="132">
        <f t="shared" ref="H259:H293" si="218">$C$2</f>
        <v>1</v>
      </c>
      <c r="I259" s="133">
        <v>3</v>
      </c>
      <c r="J259" s="134">
        <f t="shared" si="199"/>
        <v>31110244</v>
      </c>
      <c r="K259" s="129" t="str">
        <f t="shared" si="177"/>
        <v>Б-31110244-1</v>
      </c>
      <c r="L259" s="286" t="str">
        <f t="shared" si="213"/>
        <v>2020-03-01</v>
      </c>
      <c r="M259" s="129" t="s">
        <v>87</v>
      </c>
      <c r="N259" s="135">
        <f t="shared" si="179"/>
        <v>136000</v>
      </c>
      <c r="O259" s="129" t="s">
        <v>88</v>
      </c>
      <c r="P259" s="133">
        <v>1</v>
      </c>
      <c r="Q259" s="129">
        <v>20</v>
      </c>
      <c r="R259" s="219">
        <f>S259</f>
        <v>7</v>
      </c>
      <c r="S259" s="219">
        <v>7</v>
      </c>
      <c r="T259" s="52" t="str">
        <f t="shared" si="180"/>
        <v>4311102441</v>
      </c>
      <c r="U259" s="137" t="str">
        <f t="shared" si="181"/>
        <v>43111024411</v>
      </c>
      <c r="V259" s="129">
        <v>1</v>
      </c>
      <c r="W259" s="286" t="str">
        <f t="shared" ca="1" si="214"/>
        <v>2020-03-01</v>
      </c>
      <c r="X259" s="129"/>
      <c r="Y259" s="139">
        <v>136000</v>
      </c>
      <c r="Z259" s="139">
        <f t="shared" si="169"/>
        <v>22666.666666666657</v>
      </c>
      <c r="AA259" s="129">
        <v>0</v>
      </c>
      <c r="AB259" s="140" t="s">
        <v>89</v>
      </c>
      <c r="AC259" s="139">
        <f t="shared" si="183"/>
        <v>136000</v>
      </c>
      <c r="AD259" s="132">
        <v>0</v>
      </c>
      <c r="AE259" s="52" t="str">
        <f t="shared" si="184"/>
        <v>431110244</v>
      </c>
      <c r="AF259" s="141">
        <f t="shared" si="203"/>
        <v>113333.33333333334</v>
      </c>
      <c r="AG259" s="142"/>
      <c r="AH259" s="58">
        <f t="shared" si="185"/>
        <v>113333.33333333334</v>
      </c>
      <c r="AI259" s="60">
        <f t="shared" si="207"/>
        <v>136000</v>
      </c>
      <c r="AJ259" s="287" t="str">
        <f t="shared" si="215"/>
        <v>2020-03-31</v>
      </c>
      <c r="AK259" s="143" t="str">
        <f t="shared" si="187"/>
        <v>888431110244</v>
      </c>
      <c r="AL259" s="132" t="str">
        <f t="shared" si="188"/>
        <v>11100000531</v>
      </c>
      <c r="AM259" s="144"/>
      <c r="AN259" s="144"/>
      <c r="AO259" s="132" t="s">
        <v>89</v>
      </c>
      <c r="AP259" s="145" t="s">
        <v>89</v>
      </c>
      <c r="AQ259" s="132"/>
      <c r="AR259" s="132"/>
      <c r="AS259" s="146" t="str">
        <f t="shared" si="189"/>
        <v>888431110244</v>
      </c>
      <c r="AT259" s="143" t="str">
        <f t="shared" si="190"/>
        <v>5531110244</v>
      </c>
      <c r="AU259" s="137" t="str">
        <f t="shared" si="191"/>
        <v>9931110244</v>
      </c>
      <c r="AV259" s="137">
        <f t="shared" si="192"/>
        <v>7</v>
      </c>
      <c r="AW259" s="137" t="str">
        <f t="shared" si="193"/>
        <v>7731110244</v>
      </c>
      <c r="AX259" s="147" t="str">
        <f t="shared" si="194"/>
        <v>77431110244</v>
      </c>
      <c r="AY259" s="137">
        <v>0</v>
      </c>
      <c r="AZ259" s="137">
        <v>0</v>
      </c>
      <c r="BA259" s="286" t="str">
        <f t="shared" si="216"/>
        <v>2020-03-01</v>
      </c>
      <c r="BB259" s="286" t="str">
        <f t="shared" si="217"/>
        <v>2020-03-31</v>
      </c>
      <c r="BC259" s="148" t="s">
        <v>90</v>
      </c>
      <c r="BD259" s="131" t="str">
        <f t="shared" si="197"/>
        <v>a31110244</v>
      </c>
      <c r="BE259" s="143"/>
      <c r="BF259" s="143"/>
      <c r="BG259" s="140"/>
      <c r="BH259" s="254"/>
      <c r="BI259" s="254"/>
      <c r="BJ259" s="254"/>
      <c r="BK259" s="254"/>
      <c r="BL259" s="149"/>
      <c r="BM259" s="149"/>
      <c r="BN259" s="149"/>
      <c r="BO259" s="350"/>
      <c r="BP259" s="229"/>
      <c r="BQ259" s="230"/>
      <c r="BR259" s="230"/>
      <c r="BS259" s="230"/>
      <c r="BU259" s="357" t="str">
        <f t="shared" ca="1" si="198"/>
        <v>insert into x_t_invoice (TMP_ID,ID,DT, CLIENT_ID,EXTERNAL_ID,CONTRACT_ID,TOTAL_SUM,CURRENCY,DISCOUNT_TYPE,COMMISSION_TYPE,TYPE,LOYAL_CLIENTS,NDS,NDS_PCT,PERSON_ID) values (s_x_t_invoice.NEXTVAL, 31110244, date'2020-03-01',21110000053,'Б-31110244-1',1110000053,136000,'RUR',7,7,'y_invoice',0,1,20, 77431110244);insert into x_t_person (TMP_ID,ID) values (s_x_t_person.NEXTVAL, 77431110244);insert into x_t_act_internal(TMP_ID,ID,DT,CLIENT_ID,INVOICE_ID,HIDDEN,AMOUNT,EXTERNAL_ID,PAYMENT_TERM_DT,IS_LOYAL,TYPE) values (s_x_t_act_internal.NEXTVAL, 4311102441,date'2020-03-01',21110000053, 31110244    ,1,  136000  ,'43111024411',null, 0,'generic');insert into x_t_act_trans(TMP_ID, ACT_ID, CONSUME_ID, AMOUNT, AMOUNT_NDS, AMOUNT_NSP, NETTING, COMMISSION_TYPE) values (s_x_t_act_trans.NEXTVAL, 4311102441,  5531110244, 136000, 22666.6666666667,  0,null, 7);insert into x_t_consume (TMP_ID, ID, PARENT_ORDER_ID) values (s_x_t_consume.NEXTVAL, 5531110244,  9931110244);insert into x_t_order(TMP_ID, ID, SERVICE_ID, SERVICE_ORDER_ID, CLIENT_ID) values (s_x_t_order.NEXTVAL, 9931110244,  7,  7731110244,  431110244 );insert into x_mv_oebs_receipts_2(TMP_ID, INVOICE_EID, SUM, DT, DOC_DATE, COMISS_DATE, PAYMENT_NUMBER, SOURCE_TYPE) values (s_x_mv_oebs_receipts_2.NEXTVAL, 'Б-31110244-1', 136000, date'2020-03-31',date'2020-03-31', null, '888431110244' ,'PAYCASH');insert into x_yt_ar_direct_domain_stats (ID,IS_GRAY,DOMAIN,IS_BLACKLIST,SERVICE_ID,COST,BILLING_EXPORT_ID,FROM_DT,TILL_DT,SERVICE_ORDER_ID) values(s_x_yt_ar_direct_domain_stats.NEXTVAL, 0, 'a31110244', 0,7,3330000000,7731110244,  date'2020-03-01',to_date('2020-03-31'||' '||'23:59:59','YYYY-MM-DD HH24:MI:SS'),7731110244);</v>
      </c>
    </row>
    <row r="260" spans="1:73" s="151" customFormat="1" x14ac:dyDescent="0.35">
      <c r="A260" s="127">
        <v>53</v>
      </c>
      <c r="B260" s="128"/>
      <c r="C260" s="129" t="str">
        <f t="shared" si="172"/>
        <v>1110000053</v>
      </c>
      <c r="D260" s="129" t="str">
        <f t="shared" si="173"/>
        <v>1110000053/20</v>
      </c>
      <c r="E260" s="130" t="str">
        <f t="shared" si="174"/>
        <v>2020-01-01</v>
      </c>
      <c r="F260" s="130" t="str">
        <f t="shared" si="175"/>
        <v>2021-01-01</v>
      </c>
      <c r="G260" s="131" t="str">
        <f t="shared" si="176"/>
        <v>21110000053</v>
      </c>
      <c r="H260" s="132">
        <f t="shared" si="218"/>
        <v>1</v>
      </c>
      <c r="I260" s="133">
        <v>3</v>
      </c>
      <c r="J260" s="134">
        <f t="shared" si="199"/>
        <v>31110245</v>
      </c>
      <c r="K260" s="129" t="str">
        <f t="shared" si="177"/>
        <v>Б-31110245-1</v>
      </c>
      <c r="L260" s="286" t="str">
        <f t="shared" si="213"/>
        <v>2020-03-01</v>
      </c>
      <c r="M260" s="129" t="s">
        <v>87</v>
      </c>
      <c r="N260" s="135">
        <f t="shared" si="179"/>
        <v>20000</v>
      </c>
      <c r="O260" s="129" t="s">
        <v>88</v>
      </c>
      <c r="P260" s="133">
        <v>1</v>
      </c>
      <c r="Q260" s="129">
        <v>20</v>
      </c>
      <c r="R260" s="224">
        <v>1</v>
      </c>
      <c r="S260" s="224">
        <v>1</v>
      </c>
      <c r="T260" s="52" t="str">
        <f t="shared" si="180"/>
        <v>4311102451</v>
      </c>
      <c r="U260" s="137" t="str">
        <f t="shared" si="181"/>
        <v>43111024511</v>
      </c>
      <c r="V260" s="129">
        <v>1</v>
      </c>
      <c r="W260" s="286" t="str">
        <f t="shared" ca="1" si="214"/>
        <v>2020-03-07</v>
      </c>
      <c r="X260" s="129"/>
      <c r="Y260" s="139">
        <v>20000</v>
      </c>
      <c r="Z260" s="139">
        <f t="shared" si="169"/>
        <v>3333.3333333333321</v>
      </c>
      <c r="AA260" s="129">
        <v>0</v>
      </c>
      <c r="AB260" s="140" t="s">
        <v>89</v>
      </c>
      <c r="AC260" s="139">
        <f t="shared" si="183"/>
        <v>20000</v>
      </c>
      <c r="AD260" s="132">
        <v>0</v>
      </c>
      <c r="AE260" s="52" t="str">
        <f t="shared" si="184"/>
        <v>431110245</v>
      </c>
      <c r="AF260" s="141">
        <f t="shared" si="203"/>
        <v>16666.666666666668</v>
      </c>
      <c r="AG260" s="283">
        <f>SUM(AF255:AF261)</f>
        <v>205000</v>
      </c>
      <c r="AH260" s="58">
        <f t="shared" si="185"/>
        <v>16666.666666666668</v>
      </c>
      <c r="AI260" s="60">
        <f t="shared" si="207"/>
        <v>20000</v>
      </c>
      <c r="AJ260" s="287" t="str">
        <f t="shared" si="215"/>
        <v>2020-03-31</v>
      </c>
      <c r="AK260" s="143" t="str">
        <f t="shared" si="187"/>
        <v>888431110245</v>
      </c>
      <c r="AL260" s="132" t="str">
        <f t="shared" si="188"/>
        <v>11100000531</v>
      </c>
      <c r="AM260" s="144"/>
      <c r="AN260" s="144"/>
      <c r="AO260" s="132" t="s">
        <v>89</v>
      </c>
      <c r="AP260" s="145" t="s">
        <v>89</v>
      </c>
      <c r="AQ260" s="132"/>
      <c r="AR260" s="132"/>
      <c r="AS260" s="146" t="str">
        <f t="shared" si="189"/>
        <v>888431110245</v>
      </c>
      <c r="AT260" s="143" t="str">
        <f t="shared" si="190"/>
        <v>5531110245</v>
      </c>
      <c r="AU260" s="137" t="str">
        <f t="shared" si="191"/>
        <v>9931110245</v>
      </c>
      <c r="AV260" s="137">
        <f t="shared" si="192"/>
        <v>1</v>
      </c>
      <c r="AW260" s="137" t="str">
        <f t="shared" si="193"/>
        <v>7731110245</v>
      </c>
      <c r="AX260" s="147" t="str">
        <f t="shared" si="194"/>
        <v>77431110245</v>
      </c>
      <c r="AY260" s="137">
        <v>0</v>
      </c>
      <c r="AZ260" s="137">
        <v>0</v>
      </c>
      <c r="BA260" s="286" t="str">
        <f t="shared" si="216"/>
        <v>2020-03-01</v>
      </c>
      <c r="BB260" s="286" t="str">
        <f t="shared" si="217"/>
        <v>2020-03-31</v>
      </c>
      <c r="BC260" s="148" t="s">
        <v>90</v>
      </c>
      <c r="BD260" s="131" t="str">
        <f t="shared" si="197"/>
        <v>a31110245</v>
      </c>
      <c r="BE260" s="143"/>
      <c r="BF260" s="143"/>
      <c r="BG260" s="140"/>
      <c r="BH260" s="149"/>
      <c r="BI260" s="149"/>
      <c r="BJ260" s="149"/>
      <c r="BK260" s="149"/>
      <c r="BL260" s="149"/>
      <c r="BM260" s="149"/>
      <c r="BN260" s="149"/>
      <c r="BO260" s="348"/>
      <c r="BP260" s="229"/>
      <c r="BQ260" s="230"/>
      <c r="BR260" s="230"/>
      <c r="BS260" s="230"/>
      <c r="BU260" s="357" t="str">
        <f t="shared" ca="1" si="198"/>
        <v>insert into x_t_invoice (TMP_ID,ID,DT, CLIENT_ID,EXTERNAL_ID,CONTRACT_ID,TOTAL_SUM,CURRENCY,DISCOUNT_TYPE,COMMISSION_TYPE,TYPE,LOYAL_CLIENTS,NDS,NDS_PCT,PERSON_ID) values (s_x_t_invoice.NEXTVAL, 31110245, date'2020-03-01',21110000053,'Б-31110245-1',1110000053,20000,'RUR',1,1,'y_invoice',0,1,20, 77431110245);insert into x_t_person (TMP_ID,ID) values (s_x_t_person.NEXTVAL, 77431110245);insert into x_t_act_internal(TMP_ID,ID,DT,CLIENT_ID,INVOICE_ID,HIDDEN,AMOUNT,EXTERNAL_ID,PAYMENT_TERM_DT,IS_LOYAL,TYPE) values (s_x_t_act_internal.NEXTVAL, 4311102451,date'2020-03-07',21110000053, 31110245    ,1,  20000  ,'43111024511',null, 0,'generic');insert into x_t_act_trans(TMP_ID, ACT_ID, CONSUME_ID, AMOUNT, AMOUNT_NDS, AMOUNT_NSP, NETTING, COMMISSION_TYPE) values (s_x_t_act_trans.NEXTVAL, 4311102451,  5531110245, 20000, 3333.33333333333,  0,null, 1);insert into x_t_consume (TMP_ID, ID, PARENT_ORDER_ID) values (s_x_t_consume.NEXTVAL, 5531110245,  9931110245);insert into x_t_order(TMP_ID, ID, SERVICE_ID, SERVICE_ORDER_ID, CLIENT_ID) values (s_x_t_order.NEXTVAL, 9931110245,  1,  7731110245,  431110245 );insert into x_mv_oebs_receipts_2(TMP_ID, INVOICE_EID, SUM, DT, DOC_DATE, COMISS_DATE, PAYMENT_NUMBER, SOURCE_TYPE) values (s_x_mv_oebs_receipts_2.NEXTVAL, 'Б-31110245-1', 20000, date'2020-03-31',date'2020-03-31', null, '888431110245' ,'PAYCASH');insert into x_yt_ar_direct_domain_stats (ID,IS_GRAY,DOMAIN,IS_BLACKLIST,SERVICE_ID,COST,BILLING_EXPORT_ID,FROM_DT,TILL_DT,SERVICE_ORDER_ID) values(s_x_yt_ar_direct_domain_stats.NEXTVAL, 0, 'a31110245', 0,1,3330000000,7731110245,  date'2020-03-01',to_date('2020-03-31'||' '||'23:59:59','YYYY-MM-DD HH24:MI:SS'),7731110245);</v>
      </c>
    </row>
    <row r="261" spans="1:73" s="177" customFormat="1" ht="15" thickBot="1" x14ac:dyDescent="0.4">
      <c r="A261" s="152">
        <v>53</v>
      </c>
      <c r="B261" s="153"/>
      <c r="C261" s="154" t="str">
        <f t="shared" si="172"/>
        <v>1110000053</v>
      </c>
      <c r="D261" s="154" t="str">
        <f t="shared" si="173"/>
        <v>1110000053/20</v>
      </c>
      <c r="E261" s="155" t="str">
        <f t="shared" si="174"/>
        <v>2020-01-01</v>
      </c>
      <c r="F261" s="155" t="str">
        <f t="shared" si="175"/>
        <v>2021-01-01</v>
      </c>
      <c r="G261" s="156" t="str">
        <f t="shared" si="176"/>
        <v>21110000053</v>
      </c>
      <c r="H261" s="157">
        <f t="shared" si="218"/>
        <v>1</v>
      </c>
      <c r="I261" s="158">
        <v>3</v>
      </c>
      <c r="J261" s="159">
        <f t="shared" si="199"/>
        <v>31110246</v>
      </c>
      <c r="K261" s="154" t="str">
        <f t="shared" si="177"/>
        <v>Б-31110246-1</v>
      </c>
      <c r="L261" s="288" t="str">
        <f t="shared" si="213"/>
        <v>2020-03-01</v>
      </c>
      <c r="M261" s="154" t="s">
        <v>87</v>
      </c>
      <c r="N261" s="160">
        <f t="shared" si="179"/>
        <v>30000</v>
      </c>
      <c r="O261" s="154" t="s">
        <v>88</v>
      </c>
      <c r="P261" s="158">
        <v>1</v>
      </c>
      <c r="Q261" s="154">
        <v>20</v>
      </c>
      <c r="R261" s="159">
        <v>37</v>
      </c>
      <c r="S261" s="159">
        <v>37</v>
      </c>
      <c r="T261" s="81" t="str">
        <f t="shared" si="180"/>
        <v>4311102461</v>
      </c>
      <c r="U261" s="171" t="str">
        <f t="shared" si="181"/>
        <v>43111024611</v>
      </c>
      <c r="V261" s="154">
        <v>1</v>
      </c>
      <c r="W261" s="288" t="str">
        <f t="shared" ca="1" si="214"/>
        <v>2020-03-02</v>
      </c>
      <c r="X261" s="154"/>
      <c r="Y261" s="226">
        <v>30000</v>
      </c>
      <c r="Z261" s="226">
        <f t="shared" si="169"/>
        <v>5000</v>
      </c>
      <c r="AA261" s="154">
        <v>0</v>
      </c>
      <c r="AB261" s="163" t="s">
        <v>89</v>
      </c>
      <c r="AC261" s="226">
        <f t="shared" si="183"/>
        <v>30000</v>
      </c>
      <c r="AD261" s="157">
        <v>0</v>
      </c>
      <c r="AE261" s="81" t="str">
        <f t="shared" si="184"/>
        <v>431110246</v>
      </c>
      <c r="AF261" s="165">
        <f t="shared" si="203"/>
        <v>25000</v>
      </c>
      <c r="AG261" s="227"/>
      <c r="AH261" s="91">
        <f t="shared" si="185"/>
        <v>25000</v>
      </c>
      <c r="AI261" s="93">
        <f t="shared" si="207"/>
        <v>30000</v>
      </c>
      <c r="AJ261" s="289" t="str">
        <f t="shared" si="215"/>
        <v>2020-03-31</v>
      </c>
      <c r="AK261" s="167" t="str">
        <f t="shared" si="187"/>
        <v>888431110246</v>
      </c>
      <c r="AL261" s="157" t="str">
        <f t="shared" si="188"/>
        <v>11100000531</v>
      </c>
      <c r="AM261" s="168"/>
      <c r="AN261" s="168"/>
      <c r="AO261" s="157" t="s">
        <v>89</v>
      </c>
      <c r="AP261" s="169" t="s">
        <v>89</v>
      </c>
      <c r="AQ261" s="157"/>
      <c r="AR261" s="157"/>
      <c r="AS261" s="170" t="str">
        <f t="shared" si="189"/>
        <v>888431110246</v>
      </c>
      <c r="AT261" s="167" t="str">
        <f t="shared" si="190"/>
        <v>5531110246</v>
      </c>
      <c r="AU261" s="171" t="str">
        <f t="shared" si="191"/>
        <v>9931110246</v>
      </c>
      <c r="AV261" s="171">
        <f t="shared" si="192"/>
        <v>37</v>
      </c>
      <c r="AW261" s="171" t="str">
        <f t="shared" si="193"/>
        <v>7731110246</v>
      </c>
      <c r="AX261" s="172" t="str">
        <f t="shared" si="194"/>
        <v>77431110246</v>
      </c>
      <c r="AY261" s="171">
        <v>0</v>
      </c>
      <c r="AZ261" s="171">
        <v>0</v>
      </c>
      <c r="BA261" s="288" t="str">
        <f t="shared" si="216"/>
        <v>2020-03-01</v>
      </c>
      <c r="BB261" s="288" t="str">
        <f t="shared" si="217"/>
        <v>2020-03-31</v>
      </c>
      <c r="BC261" s="173" t="s">
        <v>90</v>
      </c>
      <c r="BD261" s="156" t="str">
        <f t="shared" si="197"/>
        <v>a31110246</v>
      </c>
      <c r="BE261" s="167"/>
      <c r="BF261" s="167"/>
      <c r="BG261" s="163"/>
      <c r="BH261" s="174"/>
      <c r="BI261" s="174"/>
      <c r="BJ261" s="174"/>
      <c r="BK261" s="174"/>
      <c r="BL261" s="174"/>
      <c r="BM261" s="174"/>
      <c r="BN261" s="174"/>
      <c r="BO261" s="352"/>
      <c r="BP261" s="228"/>
      <c r="BQ261" s="160"/>
      <c r="BR261" s="175"/>
      <c r="BS261" s="175"/>
      <c r="BU261" s="358" t="str">
        <f t="shared" ca="1" si="198"/>
        <v>insert into x_t_invoice (TMP_ID,ID,DT, CLIENT_ID,EXTERNAL_ID,CONTRACT_ID,TOTAL_SUM,CURRENCY,DISCOUNT_TYPE,COMMISSION_TYPE,TYPE,LOYAL_CLIENTS,NDS,NDS_PCT,PERSON_ID) values (s_x_t_invoice.NEXTVAL, 31110246, date'2020-03-01',21110000053,'Б-31110246-1',1110000053,30000,'RUR',37,37,'y_invoice',0,1,20, 77431110246);insert into x_t_person (TMP_ID,ID) values (s_x_t_person.NEXTVAL, 77431110246);insert into x_t_act_internal(TMP_ID,ID,DT,CLIENT_ID,INVOICE_ID,HIDDEN,AMOUNT,EXTERNAL_ID,PAYMENT_TERM_DT,IS_LOYAL,TYPE) values (s_x_t_act_internal.NEXTVAL, 4311102461,date'2020-03-02',21110000053, 31110246    ,1,  30000  ,'43111024611',null, 0,'generic');insert into x_t_act_trans(TMP_ID, ACT_ID, CONSUME_ID, AMOUNT, AMOUNT_NDS, AMOUNT_NSP, NETTING, COMMISSION_TYPE) values (s_x_t_act_trans.NEXTVAL, 4311102461,  5531110246, 30000, 5000,  0,null, 37);insert into x_t_consume (TMP_ID, ID, PARENT_ORDER_ID) values (s_x_t_consume.NEXTVAL, 5531110246,  9931110246);insert into x_t_order(TMP_ID, ID, SERVICE_ID, SERVICE_ORDER_ID, CLIENT_ID) values (s_x_t_order.NEXTVAL, 9931110246,  37,  7731110246,  431110246 );insert into x_mv_oebs_receipts_2(TMP_ID, INVOICE_EID, SUM, DT, DOC_DATE, COMISS_DATE, PAYMENT_NUMBER, SOURCE_TYPE) values (s_x_mv_oebs_receipts_2.NEXTVAL, 'Б-31110246-1', 30000, date'2020-03-31',date'2020-03-31', null, '888431110246' ,'PAYCASH');insert into x_yt_ar_direct_domain_stats (ID,IS_GRAY,DOMAIN,IS_BLACKLIST,SERVICE_ID,COST,BILLING_EXPORT_ID,FROM_DT,TILL_DT,SERVICE_ORDER_ID) values(s_x_yt_ar_direct_domain_stats.NEXTVAL, 0, 'a31110246', 0,37,3330000000,7731110246,  date'2020-03-01',to_date('2020-03-31'||' '||'23:59:59','YYYY-MM-DD HH24:MI:SS'),7731110246);</v>
      </c>
    </row>
    <row r="262" spans="1:73" s="195" customFormat="1" x14ac:dyDescent="0.35">
      <c r="A262" s="127">
        <v>54</v>
      </c>
      <c r="B262" s="178"/>
      <c r="C262" s="129" t="str">
        <f t="shared" si="172"/>
        <v>1110000054</v>
      </c>
      <c r="D262" s="129" t="str">
        <f t="shared" si="173"/>
        <v>1110000054/20</v>
      </c>
      <c r="E262" s="130" t="str">
        <f t="shared" si="174"/>
        <v>2020-01-01</v>
      </c>
      <c r="F262" s="130" t="str">
        <f t="shared" si="175"/>
        <v>2021-01-01</v>
      </c>
      <c r="G262" s="131" t="str">
        <f t="shared" si="176"/>
        <v>21110000054</v>
      </c>
      <c r="H262" s="132">
        <f t="shared" si="218"/>
        <v>1</v>
      </c>
      <c r="I262" s="133">
        <v>3</v>
      </c>
      <c r="J262" s="134">
        <f t="shared" si="199"/>
        <v>31110247</v>
      </c>
      <c r="K262" s="129" t="str">
        <f t="shared" si="177"/>
        <v>Б-31110247-1</v>
      </c>
      <c r="L262" s="130" t="str">
        <f t="shared" ref="L262:L269" si="219">TEXT(DATE(YEAR($F$2),MONTH($F$2),1),"ГГГГ-ММ-ДД")</f>
        <v>2020-01-01</v>
      </c>
      <c r="M262" s="129" t="s">
        <v>87</v>
      </c>
      <c r="N262" s="135">
        <f t="shared" si="179"/>
        <v>40000</v>
      </c>
      <c r="O262" s="129" t="s">
        <v>88</v>
      </c>
      <c r="P262" s="133">
        <v>1</v>
      </c>
      <c r="Q262" s="129">
        <v>20</v>
      </c>
      <c r="R262" s="219">
        <f t="shared" ref="R262:R267" si="220">S262</f>
        <v>7</v>
      </c>
      <c r="S262" s="219">
        <v>7</v>
      </c>
      <c r="T262" s="134" t="str">
        <f t="shared" si="180"/>
        <v>4311102471</v>
      </c>
      <c r="U262" s="137" t="str">
        <f t="shared" si="181"/>
        <v>43111024711</v>
      </c>
      <c r="V262" s="129">
        <v>1</v>
      </c>
      <c r="W262" s="130" t="str">
        <f t="shared" ref="W262:W269" ca="1" si="221">TEXT(DATE(YEAR($F$2),MONTH($F$2),RANDBETWEEN(1,9)),"ГГГГ-ММ-ДД")</f>
        <v>2020-01-05</v>
      </c>
      <c r="X262" s="129"/>
      <c r="Y262" s="139">
        <v>40000</v>
      </c>
      <c r="Z262" s="139">
        <f>Y262-(Y262/1.2)</f>
        <v>6666.6666666666642</v>
      </c>
      <c r="AA262" s="42">
        <v>0</v>
      </c>
      <c r="AB262" s="186" t="s">
        <v>89</v>
      </c>
      <c r="AC262" s="185">
        <f t="shared" si="183"/>
        <v>40000</v>
      </c>
      <c r="AD262" s="45">
        <v>0</v>
      </c>
      <c r="AE262" s="255" t="str">
        <f t="shared" si="184"/>
        <v>431110247</v>
      </c>
      <c r="AF262" s="187">
        <f t="shared" si="203"/>
        <v>33333.333333333336</v>
      </c>
      <c r="AG262" s="290">
        <f>(Y262+Y263)/SUM(Y262:Y267)</f>
        <v>0.7142857142857143</v>
      </c>
      <c r="AH262" s="58">
        <f t="shared" si="185"/>
        <v>33333.333333333336</v>
      </c>
      <c r="AI262" s="60">
        <f t="shared" si="207"/>
        <v>40000</v>
      </c>
      <c r="AJ262" s="49" t="str">
        <f t="shared" ref="AJ262:AJ269" si="222">TEXT(DATE(YEAR($F$2),MONTH($F$2)+1,0),"ГГГГ-ММ-ДД")</f>
        <v>2020-01-31</v>
      </c>
      <c r="AK262" s="189" t="str">
        <f t="shared" si="187"/>
        <v>888431110247</v>
      </c>
      <c r="AL262" s="45" t="str">
        <f t="shared" si="188"/>
        <v>11100000541</v>
      </c>
      <c r="AM262" s="256" t="str">
        <f>TEXT(DATE(YEAR($F$2),MONTH($F$2),1),"ГГГГ-ММ-ДД")</f>
        <v>2020-01-01</v>
      </c>
      <c r="AN262" s="256" t="str">
        <f>TEXT(DATE(YEAR($F$2),MONTH($F$2)+1,0),"ГГГГ-ММ-ДД")</f>
        <v>2020-01-31</v>
      </c>
      <c r="AO262" s="102">
        <v>1</v>
      </c>
      <c r="AP262" s="102" t="str">
        <f>"99"&amp;AE262</f>
        <v>99431110247</v>
      </c>
      <c r="AQ262" s="45"/>
      <c r="AR262" s="45"/>
      <c r="AS262" s="146" t="str">
        <f t="shared" si="189"/>
        <v>888431110247</v>
      </c>
      <c r="AT262" s="143" t="str">
        <f t="shared" si="190"/>
        <v>5531110247</v>
      </c>
      <c r="AU262" s="137" t="str">
        <f t="shared" si="191"/>
        <v>9931110247</v>
      </c>
      <c r="AV262" s="137">
        <f t="shared" si="192"/>
        <v>7</v>
      </c>
      <c r="AW262" s="137" t="str">
        <f t="shared" si="193"/>
        <v>7731110247</v>
      </c>
      <c r="AX262" s="147" t="str">
        <f t="shared" si="194"/>
        <v>77431110247</v>
      </c>
      <c r="AY262" s="183">
        <v>0</v>
      </c>
      <c r="AZ262" s="183">
        <v>0</v>
      </c>
      <c r="BA262" s="43" t="str">
        <f t="shared" ref="BA262:BA269" si="223">TEXT(DATE(YEAR($F$2),MONTH($F$2),1),"ГГГГ-ММ-ДД")</f>
        <v>2020-01-01</v>
      </c>
      <c r="BB262" s="43" t="str">
        <f t="shared" ref="BB262:BB269" si="224">TEXT(DATE(YEAR($F$2),MONTH($F$2)+1,0),"ГГГГ-ММ-ДД")</f>
        <v>2020-01-31</v>
      </c>
      <c r="BC262" s="148" t="s">
        <v>90</v>
      </c>
      <c r="BD262" s="131" t="str">
        <f t="shared" si="197"/>
        <v>a31110247</v>
      </c>
      <c r="BE262" s="143"/>
      <c r="BF262" s="189"/>
      <c r="BG262" s="186"/>
      <c r="BH262" s="149"/>
      <c r="BI262" s="149"/>
      <c r="BJ262" s="149"/>
      <c r="BK262" s="149"/>
      <c r="BL262" s="149"/>
      <c r="BM262" s="149"/>
      <c r="BN262" s="149"/>
      <c r="BO262" s="340" t="s">
        <v>187</v>
      </c>
      <c r="BP262" s="328">
        <v>7</v>
      </c>
      <c r="BQ262" s="242">
        <f>SUM(AF262:AF267)</f>
        <v>175000</v>
      </c>
      <c r="BR262" s="242">
        <f>BQ262*0.06</f>
        <v>10500</v>
      </c>
      <c r="BS262" s="242">
        <f>BR262</f>
        <v>10500</v>
      </c>
      <c r="BU262" s="357" t="str">
        <f ca="1">IF(((LEN(C262)&gt;0) *(C262&lt;&gt;C261)=1), "insert into x_t_contract2(TMP_ID,ID,EXTERNAL_ID,CLIENT_ID) values(s_x_t_contract2.NEXTVAL, "&amp;C262&amp;", '"&amp;D262&amp;"',"&amp;G262&amp;");","")&amp;IF(((LEN(C262)&gt;0) *(C262&lt;&gt;C261)=1), "insert into x_t_contract_collateral(TMP_ID,ID,CONTRACT2_ID,DT,IS_SIGNED) values(s_x_t_contract_collateral.NEXTVAL, "&amp;AL262&amp;", "&amp;C262&amp;", date'"&amp;E262&amp;"', date'"&amp;E262&amp;"');","")&amp;         IF(((LEN(C262)&gt;0) *(C262&lt;&gt;C261)=1),"insert into x_mv_contract_signed_attr (TMP_ID,CONTRACT_ID,COLLATERAL_ID,CODE,VALUE_DT) values (s_x_mv_contract_signed_attr.NEXTVAL, "&amp;C262&amp;", "&amp;AL262&amp;",'FINISH_DT' ,date'"&amp;F262&amp;"');","")&amp;
IF(((LEN(C262)&gt;0) *(C262&lt;&gt;C261)=1), "insert into x_mv_contract_signed_attr_hist(TMP_ID,VALUE_NUM,UPDATE_DT,CONTRACT2_ID,CODE,CL_DT,STAMP,DT) values(s_x_mv_contract_signed_attr_hist.NEXTVAL, "&amp;$E$2&amp;", date'"&amp;E262&amp;"', "&amp;C262&amp;",'FIRM',date'"&amp;E262&amp;"',"&amp;AS262&amp;",date'"&amp;E262&amp;"');","")&amp;IF(((LEN(C262)&gt;0) *(C262&lt;&gt;C261)*($G$2="opt")=1), "insert into x_mv_contract_signed_attr_hist(TMP_ID,VALUE_NUM,UPDATE_DT,CONTRACT2_ID,CODE,CL_DT,STAMP,DT) values(s_x_mv_contract_signed_attr_hist.NEXTVAL, "&amp;H262&amp;", date'"&amp;E262&amp;"', "&amp;C262&amp;",'WHOLESALE_AGENT_PREMIUM_AWARDS_SCALE_TYPE',date'"&amp;E262&amp;"',"&amp;AS262&amp;",date'"&amp;E262&amp;"');","")&amp;IF(((LEN(C262)&gt;0) *(C262&lt;&gt;C261)*($G$2="comm")=1), "insert into x_mv_contract_signed_attr(TMP_ID,VALUE_NUM,CONTRACT_ID,CODE,DT,COLLATERAL_ID) values(s_x_mv_contract_signed_attr.NEXTVAL, "&amp;H262&amp;","&amp;C262&amp;",'COMMISSION_TYPE',date'"&amp;E262&amp;"', "&amp;AL262&amp;");","")&amp;IF(((LEN(C262)&gt;0) *(C262&lt;&gt;C261)*($G$2="opt")=1), "insert into x_mv_contract_signed_attr_hist(TMP_ID,VALUE_NUM,UPDATE_DT,CONTRACT2_ID,CODE,CL_DT,STAMP,DT) values(s_x_mv_contract_signed_attr_hist.NEXTVAL, "&amp;I262&amp;", date'"&amp;E262&amp;"', "&amp;C262&amp;",'PAYMENT_TYPE',date'"&amp;E262&amp;"',"&amp;AS262&amp;",date'"&amp;E262&amp;"');","")&amp;IF(((LEN(C262)&gt;0) *(C262&lt;&gt;C261)*($G$2="comm")=1), "insert into x_mv_contract_signed_attr(TMP_ID,VALUE_NUM,CONTRACT_ID,CODE,DT,COLLATERAL_ID) values(s_x_mv_contract_signed_attr.NEXTVAL,  "&amp;I262&amp;","&amp;C262&amp;",'PAYMENT_TYPE',date'"&amp;E262&amp;"', "&amp;AL262&amp;");","")&amp;IF(LEN(BG262)&gt;0, "insert into x_mv_contract_signed_attr_hist(TMP_ID,VALUE_NUM,UPDATE_DT,CONTRACT2_ID,CODE,CL_DT,STAMP,DT) values(s_x_mv_contract_signed_attr_hist.NEXTVAL, "&amp;BG262&amp;", date'"&amp;E262&amp;"', "&amp;C262&amp;",'AR_PAYMENT_CONTROL_TYPE',date'"&amp;E262&amp;"',"&amp;AS262&amp;",date'"&amp;E262&amp;"');","")&amp;
IF(((LEN(J262)&gt;0) *(J262&lt;&gt;J261)*(N262&lt;&gt;"null")=1), "insert into x_t_invoice (TMP_ID,ID,DT, CLIENT_ID,EXTERNAL_ID,CONTRACT_ID,TOTAL_SUM,CURRENCY,DISCOUNT_TYPE,COMMISSION_TYPE,TYPE,LOYAL_CLIENTS,NDS,NDS_PCT,PERSON_ID) values (s_x_t_invoice.NEXTVAL, "&amp;J262&amp;", date'"&amp;L262&amp;"',"&amp;G262&amp;",'"&amp;K262&amp;"',"&amp;IF((LEN(C262)&gt;0),""&amp;C262&amp;"","null")&amp;","&amp;N262&amp;",'"&amp;O262&amp;"',"&amp;R262&amp;","&amp;R262&amp;",'"&amp;M262&amp;"',"&amp;AD262&amp;","&amp;P262&amp;","&amp;Q262&amp;", "&amp;AX262&amp;");","")&amp;IF(((LEN(AX262)&gt;0) *(AX262&lt;&gt;AX261)=1), "insert into x_t_person (TMP_ID,ID) values (s_x_t_person.NEXTVAL, "&amp;AX262&amp;");","")&amp;
IF(AQ262=1,"insert into x_t_extprops(TMP_ID, CLASSNAME,ATTRNAME,OBJECT_ID,VALUE_NUM) values (s_x_t_extprops.NEXTVAL, 'PersonalAccount', 'subclient_id',"&amp;AR262&amp;" , "&amp;AE262&amp;");insert into x_t_invoice_repayment(TMP_ID, INVOICE_ID,REPAYMENT_INVOICE_ID) values (s_x_t_invoice_repayment.NEXTVAL,"&amp;AR262&amp;" , "&amp;J262&amp;");","")&amp;IF(((LEN(T262)&gt;0) *(T262&lt;&gt;T261)=1), "insert into x_t_act_internal(TMP_ID,ID,DT,CLIENT_ID,INVOICE_ID,HIDDEN,AMOUNT,EXTERNAL_ID,PAYMENT_TERM_DT,IS_LOYAL,TYPE) values (s_x_t_act_internal.NEXTVAL, "&amp;T262&amp;",date'"&amp;W262&amp;"',"&amp;G262&amp;", "&amp;J262&amp;"    ,"&amp;V262&amp;",  "&amp;AC262&amp;"  ,'"&amp;U262&amp;"',"&amp;IF((LEN(X262)&gt;0),"date'"&amp;X262&amp;"'","null")&amp;", "&amp;AD262&amp;",'generic');","")&amp;
IF(((LEN(T262)&gt;0) *(Y262&lt;&gt;"null")=1),"insert into x_t_act_trans(TMP_ID, ACT_ID, CONSUME_ID, AMOUNT, AMOUNT_NDS, AMOUNT_NSP, NETTING, COMMISSION_TYPE) values (s_x_t_act_trans.NEXTVAL, "&amp;T262&amp;",  "&amp;AT262&amp;", "&amp;Y262&amp;", "&amp;Z262&amp;",  "&amp;AA262&amp;","&amp;AB262&amp;", "&amp;S262&amp;");","")&amp;
IF(((LEN(AT262)&gt;0)*(AT262&lt;&gt;AT261)=1),"insert into x_t_consume (TMP_ID, ID, PARENT_ORDER_ID) values (s_x_t_consume.NEXTVAL, "&amp;AT262&amp;",  "&amp;AU262&amp;");","")&amp;
IF(((LEN(AU262)&gt;0)*(AU262&lt;&gt;AU261))=1,"insert into x_t_order(TMP_ID, ID, SERVICE_ID, SERVICE_ORDER_ID, CLIENT_ID) values (s_x_t_order.NEXTVAL, "&amp;AU262&amp;",  "&amp;AV262&amp;",  "&amp;AW262&amp;",  "&amp;AE262&amp;" );","")&amp;IF(LEN(AI262)&gt;0,"insert into x_mv_oebs_receipts_2(TMP_ID, INVOICE_EID, SUM, DT, DOC_DATE, COMISS_DATE, PAYMENT_NUMBER, SOURCE_TYPE) values (s_x_mv_oebs_receipts_2.NEXTVAL, '"&amp;K262&amp;"', "&amp;AI262&amp;", date'"&amp;AJ262&amp;"',date'"&amp;AJ262&amp;"', null, '"&amp;AK262&amp;"' ,'PAYCASH');","")&amp;
IF(((AP262&lt;&gt;AP261)* (AP263&lt;&gt;"null")=1),"insert into x_mv_ui_contract_apex (TMP_ID,CONTRACT_ID,CONTRACT_EID,DT,FINISH_DT,CLIENT_ID,AGENCY_ID) values (s_x_mv_ui_contract_apex.NEXTVAL, "&amp;C262&amp;", '"&amp;D262&amp;"',"&amp;IF((LEN(AM262)&gt;0),"date'"&amp;AM262&amp;"'","null")&amp;", "&amp;IF((LEN(AN262)&gt;0),"date'"&amp;AN262&amp;"'","null")&amp;","&amp;AP262&amp;","&amp;G262&amp;" );","")&amp;IF(AP262&lt;&gt;"null","insert into x_mv_contract_signed_attr (TMP_ID,CONTRACT_ID,COLLATERAL_ID,CODE,KEY_NUM,COLLATERAL_DT,VALUE_NUM) values (s_x_mv_contract_signed_attr.NEXTVAL, "&amp;C262&amp;", "&amp;AL262&amp;",'BRAND_CLIENTS' , "&amp;AE262&amp;", "&amp;IF((LEN(AM262)&gt;0),"date'"&amp;AM262&amp;"'","null")&amp;",  "&amp;AO262&amp;");","")&amp;IF(LEN(BA262)&gt;0,"insert into x_yt_ar_direct_domain_stats (ID,IS_GRAY,DOMAIN,IS_BLACKLIST,SERVICE_ID,COST,BILLING_EXPORT_ID,FROM_DT,TILL_DT,SERVICE_ORDER_ID) values(s_x_yt_ar_direct_domain_stats.NEXTVAL, "&amp;AY262&amp;", '"&amp;BD262&amp;"', "&amp;AZ262&amp;","&amp;AV262&amp;","&amp;BC262&amp;","&amp;AW262&amp;",  date'"&amp;BA262&amp;"',to_date('"&amp;BB262&amp;"'||' '||'23:59:59','YYYY-MM-DD HH24:MI:SS'),"&amp;AW262&amp;");","")&amp;IF(LEN(BE262)&gt;0,"insert into x_yt_fin_docs (ID, CONTRACT_EID, AGENCY_ID, FROM_DT, RECEIVE_DT) values (s_x_yt_fin_docs.NEXTVAL, '"&amp;D262&amp;"', "&amp;G262&amp;", date'"&amp;BE262&amp;"', date'"&amp;BF262&amp;"');","")&amp; IF(((LEN(BL262)&gt;0)*(LEN(BM262)&gt;0)=1), "insert into x_mv_contract_signed_attr_hist(TMP_ID,VALUE_DT,CODE,COLLATERAL_ID,CL_DT,CONTRACT2_ID) values(s_x_mv_contract_signed_attr_hist.NEXTVAL, date'"&amp;AN262&amp;"', 'CONSOLIDATION_FINISH_DT', "&amp;AL262&amp;",date'"&amp;AM262&amp;"',"&amp;C262&amp;");insert into x_mv_contract_signed_attr_hist(TMP_ID,VALUE_NUM,CODE,COLLATERAL_ID,CL_DT,CONTRACT2_ID,KEY_NUM) values(s_x_mv_contract_signed_attr_hist.NEXTVAL, "&amp;AO262&amp;", 'LINKED_REWARD_CONTRACTS', "&amp;AL262&amp;",date'"&amp;AM262&amp;"',"&amp;C262&amp;","&amp;BL262&amp;");","")&amp; IF(((LEN(BL262)&gt;0)*(LEN(BM262)=0)=1), "insert into x_mv_contract_signed_attr_hist(TMP_ID,VALUE_NUM,CODE,COLLATERAL_ID,CL_DT,CONTRACT2_ID,KEY_NUM) values(s_x_mv_contract_signed_attr_hist.NEXTVAL, "&amp;AO262&amp;", 'LINKED_REWARD_CONTRACTS', "&amp;AL262&amp;",date'"&amp;AM262&amp;"',"&amp;C262&amp;","&amp;BL262&amp;");","")&amp;IF(LEN(BM262)&gt;0, "insert into x_mv_contract_signed_attr_hist(TMP_ID,VALUE_NUM,CL_DT,CODE,COLLATERAL_ID,CONTRACT2_ID) values(s_x_mv_contract_signed_attr_hist.NEXTVAL,"&amp;BM262&amp;", date'"&amp;AM262&amp;"','REWARD_CONSOLIDATION_PERIOD', "&amp;AL262&amp;","&amp;C262&amp;");","")&amp;IF(LEN(BN262)&gt;0, "insert into x_mv_contract_signed_attr_hist(TMP_ID,VALUE_NUM,CL_DT,CODE,COLLATERAL_ID,CONTRACT2_ID) values(s_x_mv_contract_signed_attr_hist.NEXTVAL,"&amp;BN262&amp;", date'"&amp;AM262&amp;"','REWARD_CONSOLIDATION_TYPE', "&amp;AL262&amp;","&amp;C262&amp;");","")&amp;IF(LEN(BH262)&gt;0, "insert into x_yt_loyal_domains(TMP_ID,DOMAIN,PERIOD) values(s_x_yt_loyal_domains.NEXTVAL,'"&amp;BD262&amp;"', date'"&amp;BI262&amp;"');","")&amp;IF(LEN(BJ262)&gt;0, "insert into x_yt_new_domains(TMP_ID,DOMAIN,PERIOD) values(s_x_yt_new_domains.NEXTVAL,'"&amp;BD262&amp;"', date'"&amp;BK262&amp;"');","")</f>
        <v>insert into x_t_contract2(TMP_ID,ID,EXTERNAL_ID,CLIENT_ID) values(s_x_t_contract2.NEXTVAL, 1110000054, '1110000054/20',21110000054);insert into x_t_contract_collateral(TMP_ID,ID,CONTRACT2_ID,DT,IS_SIGNED) values(s_x_t_contract_collateral.NEXTVAL, 11100000541, 1110000054, date'2020-01-01', date'2020-01-01');insert into x_mv_contract_signed_attr (TMP_ID,CONTRACT_ID,COLLATERAL_ID,CODE,VALUE_DT) values (s_x_mv_contract_signed_attr.NEXTVAL, 1110000054, 11100000541,'FINISH_DT' ,date'2021-01-01');insert into x_mv_contract_signed_attr_hist(TMP_ID,VALUE_NUM,UPDATE_DT,CONTRACT2_ID,CODE,CL_DT,STAMP,DT) values(s_x_mv_contract_signed_attr_hist.NEXTVAL, 1, date'2020-01-01', 1110000054,'FIRM',date'2020-01-01',888431110247,date'2020-01-01');insert into x_mv_contract_signed_attr_hist(TMP_ID,VALUE_NUM,UPDATE_DT,CONTRACT2_ID,CODE,CL_DT,STAMP,DT) values(s_x_mv_contract_signed_attr_hist.NEXTVAL, 1, date'2020-01-01', 1110000054,'WHOLESALE_AGENT_PREMIUM_AWARDS_SCALE_TYPE',date'2020-01-01',888431110247,date'2020-01-01');insert into x_mv_contract_signed_attr_hist(TMP_ID,VALUE_NUM,UPDATE_DT,CONTRACT2_ID,CODE,CL_DT,STAMP,DT) values(s_x_mv_contract_signed_attr_hist.NEXTVAL, 3, date'2020-01-01', 1110000054,'PAYMENT_TYPE',date'2020-01-01',888431110247,date'2020-01-01');insert into x_t_invoice (TMP_ID,ID,DT, CLIENT_ID,EXTERNAL_ID,CONTRACT_ID,TOTAL_SUM,CURRENCY,DISCOUNT_TYPE,COMMISSION_TYPE,TYPE,LOYAL_CLIENTS,NDS,NDS_PCT,PERSON_ID) values (s_x_t_invoice.NEXTVAL, 31110247, date'2020-01-01',21110000054,'Б-31110247-1',1110000054,40000,'RUR',7,7,'y_invoice',0,1,20, 77431110247);insert into x_t_person (TMP_ID,ID) values (s_x_t_person.NEXTVAL, 77431110247);insert into x_t_act_internal(TMP_ID,ID,DT,CLIENT_ID,INVOICE_ID,HIDDEN,AMOUNT,EXTERNAL_ID,PAYMENT_TERM_DT,IS_LOYAL,TYPE) values (s_x_t_act_internal.NEXTVAL, 4311102471,date'2020-01-05',21110000054, 31110247    ,1,  40000  ,'43111024711',null, 0,'generic');insert into x_t_act_trans(TMP_ID, ACT_ID, CONSUME_ID, AMOUNT, AMOUNT_NDS, AMOUNT_NSP, NETTING, COMMISSION_TYPE) values (s_x_t_act_trans.NEXTVAL, 4311102471,  5531110247, 40000, 6666.66666666666,  0,null, 7);insert into x_t_consume (TMP_ID, ID, PARENT_ORDER_ID) values (s_x_t_consume.NEXTVAL, 5531110247,  9931110247);insert into x_t_order(TMP_ID, ID, SERVICE_ID, SERVICE_ORDER_ID, CLIENT_ID) values (s_x_t_order.NEXTVAL, 9931110247,  7,  7731110247,  431110247 );insert into x_mv_oebs_receipts_2(TMP_ID, INVOICE_EID, SUM, DT, DOC_DATE, COMISS_DATE, PAYMENT_NUMBER, SOURCE_TYPE) values (s_x_mv_oebs_receipts_2.NEXTVAL, 'Б-31110247-1', 40000, date'2020-01-31',date'2020-01-31', null, '888431110247' ,'PAYCASH');insert into x_mv_ui_contract_apex (TMP_ID,CONTRACT_ID,CONTRACT_EID,DT,FINISH_DT,CLIENT_ID,AGENCY_ID) values (s_x_mv_ui_contract_apex.NEXTVAL, 1110000054, '1110000054/20',date'2020-01-01', date'2020-01-31',99431110247,21110000054 );insert into x_mv_contract_signed_attr (TMP_ID,CONTRACT_ID,COLLATERAL_ID,CODE,KEY_NUM,COLLATERAL_DT,VALUE_NUM) values (s_x_mv_contract_signed_attr.NEXTVAL, 1110000054, 11100000541,'BRAND_CLIENTS' , 431110247, date'2020-01-01',  1);insert into x_yt_ar_direct_domain_stats (ID,IS_GRAY,DOMAIN,IS_BLACKLIST,SERVICE_ID,COST,BILLING_EXPORT_ID,FROM_DT,TILL_DT,SERVICE_ORDER_ID) values(s_x_yt_ar_direct_domain_stats.NEXTVAL, 0, 'a31110247', 0,7,3330000000,7731110247,  date'2020-01-01',to_date('2020-01-31'||' '||'23:59:59','YYYY-MM-DD HH24:MI:SS'),7731110247);</v>
      </c>
    </row>
    <row r="263" spans="1:73" s="195" customFormat="1" x14ac:dyDescent="0.35">
      <c r="A263" s="127">
        <v>54</v>
      </c>
      <c r="B263" s="178"/>
      <c r="C263" s="129" t="str">
        <f t="shared" si="172"/>
        <v>1110000054</v>
      </c>
      <c r="D263" s="129" t="str">
        <f t="shared" si="173"/>
        <v>1110000054/20</v>
      </c>
      <c r="E263" s="130" t="str">
        <f t="shared" si="174"/>
        <v>2020-01-01</v>
      </c>
      <c r="F263" s="130" t="str">
        <f t="shared" si="175"/>
        <v>2021-01-01</v>
      </c>
      <c r="G263" s="131" t="str">
        <f t="shared" si="176"/>
        <v>21110000054</v>
      </c>
      <c r="H263" s="132">
        <f t="shared" si="218"/>
        <v>1</v>
      </c>
      <c r="I263" s="133">
        <v>3</v>
      </c>
      <c r="J263" s="134">
        <f t="shared" si="199"/>
        <v>31110248</v>
      </c>
      <c r="K263" s="129" t="str">
        <f t="shared" si="177"/>
        <v>Б-31110248-1</v>
      </c>
      <c r="L263" s="130" t="str">
        <f t="shared" si="219"/>
        <v>2020-01-01</v>
      </c>
      <c r="M263" s="129" t="s">
        <v>87</v>
      </c>
      <c r="N263" s="135">
        <f t="shared" si="179"/>
        <v>110000</v>
      </c>
      <c r="O263" s="129" t="s">
        <v>88</v>
      </c>
      <c r="P263" s="133">
        <v>1</v>
      </c>
      <c r="Q263" s="129">
        <v>20</v>
      </c>
      <c r="R263" s="219">
        <f t="shared" si="220"/>
        <v>7</v>
      </c>
      <c r="S263" s="219">
        <v>7</v>
      </c>
      <c r="T263" s="134" t="str">
        <f t="shared" si="180"/>
        <v>4311102481</v>
      </c>
      <c r="U263" s="137" t="str">
        <f t="shared" si="181"/>
        <v>43111024811</v>
      </c>
      <c r="V263" s="129">
        <v>1</v>
      </c>
      <c r="W263" s="130" t="str">
        <f t="shared" ca="1" si="221"/>
        <v>2020-01-05</v>
      </c>
      <c r="X263" s="129"/>
      <c r="Y263" s="139">
        <v>110000</v>
      </c>
      <c r="Z263" s="139">
        <f t="shared" si="169"/>
        <v>18333.333333333328</v>
      </c>
      <c r="AA263" s="42">
        <v>0</v>
      </c>
      <c r="AB263" s="186" t="s">
        <v>89</v>
      </c>
      <c r="AC263" s="185">
        <f t="shared" si="183"/>
        <v>110000</v>
      </c>
      <c r="AD263" s="45">
        <v>0</v>
      </c>
      <c r="AE263" s="255" t="str">
        <f t="shared" si="184"/>
        <v>431110248</v>
      </c>
      <c r="AF263" s="187">
        <f t="shared" si="203"/>
        <v>91666.666666666672</v>
      </c>
      <c r="AG263" s="240"/>
      <c r="AH263" s="58">
        <f t="shared" si="185"/>
        <v>91666.666666666672</v>
      </c>
      <c r="AI263" s="60">
        <f t="shared" si="207"/>
        <v>110000</v>
      </c>
      <c r="AJ263" s="49" t="str">
        <f t="shared" si="222"/>
        <v>2020-01-31</v>
      </c>
      <c r="AK263" s="189" t="str">
        <f t="shared" si="187"/>
        <v>888431110248</v>
      </c>
      <c r="AL263" s="45" t="str">
        <f t="shared" si="188"/>
        <v>11100000541</v>
      </c>
      <c r="AM263" s="256" t="str">
        <f>TEXT(DATE(YEAR($F$2),MONTH($F$2),1),"ГГГГ-ММ-ДД")</f>
        <v>2020-01-01</v>
      </c>
      <c r="AN263" s="256" t="str">
        <f>TEXT(DATE(YEAR($F$2),MONTH($F$2)+1,0),"ГГГГ-ММ-ДД")</f>
        <v>2020-01-31</v>
      </c>
      <c r="AO263" s="102">
        <v>1</v>
      </c>
      <c r="AP263" s="102" t="str">
        <f>AP262</f>
        <v>99431110247</v>
      </c>
      <c r="AQ263" s="45"/>
      <c r="AR263" s="45"/>
      <c r="AS263" s="146" t="str">
        <f t="shared" si="189"/>
        <v>888431110248</v>
      </c>
      <c r="AT263" s="143" t="str">
        <f t="shared" si="190"/>
        <v>5531110248</v>
      </c>
      <c r="AU263" s="137" t="str">
        <f t="shared" si="191"/>
        <v>9931110248</v>
      </c>
      <c r="AV263" s="137">
        <f t="shared" si="192"/>
        <v>7</v>
      </c>
      <c r="AW263" s="137" t="str">
        <f t="shared" si="193"/>
        <v>7731110248</v>
      </c>
      <c r="AX263" s="147" t="str">
        <f t="shared" si="194"/>
        <v>77431110248</v>
      </c>
      <c r="AY263" s="183">
        <v>0</v>
      </c>
      <c r="AZ263" s="183">
        <v>0</v>
      </c>
      <c r="BA263" s="43" t="str">
        <f t="shared" si="223"/>
        <v>2020-01-01</v>
      </c>
      <c r="BB263" s="43" t="str">
        <f t="shared" si="224"/>
        <v>2020-01-31</v>
      </c>
      <c r="BC263" s="148" t="s">
        <v>90</v>
      </c>
      <c r="BD263" s="131" t="str">
        <f t="shared" si="197"/>
        <v>a31110248</v>
      </c>
      <c r="BE263" s="143"/>
      <c r="BF263" s="189"/>
      <c r="BG263" s="186"/>
      <c r="BH263" s="149"/>
      <c r="BI263" s="149"/>
      <c r="BJ263" s="149"/>
      <c r="BK263" s="149"/>
      <c r="BL263" s="149"/>
      <c r="BM263" s="149"/>
      <c r="BN263" s="149"/>
      <c r="BO263" s="342" t="s">
        <v>180</v>
      </c>
      <c r="BP263" s="328">
        <v>1</v>
      </c>
      <c r="BQ263" s="242">
        <f>AF268</f>
        <v>16666.666666666668</v>
      </c>
      <c r="BR263" s="242">
        <f>BQ263*0.13</f>
        <v>2166.666666666667</v>
      </c>
      <c r="BS263" s="242">
        <f>BR263</f>
        <v>2166.666666666667</v>
      </c>
      <c r="BU263" s="357" t="str">
        <f t="shared" ref="BU263:BU293" ca="1" si="225">IF(((LEN(C263)&gt;0) *(C263&lt;&gt;C262)=1), "insert into x_t_contract2(TMP_ID,ID,EXTERNAL_ID,CLIENT_ID) values(s_x_t_contract2.NEXTVAL, "&amp;C263&amp;", '"&amp;D263&amp;"',"&amp;G263&amp;");","")&amp;IF(((LEN(C263)&gt;0) *(C263&lt;&gt;C262)=1), "insert into x_t_contract_collateral(TMP_ID,ID,CONTRACT2_ID,DT,IS_SIGNED) values(s_x_t_contract_collateral.NEXTVAL, "&amp;AL263&amp;", "&amp;C263&amp;", date'"&amp;E263&amp;"', date'"&amp;E263&amp;"');","")&amp;         IF(((LEN(C263)&gt;0) *(C263&lt;&gt;C262)=1),"insert into x_mv_contract_signed_attr (TMP_ID,CONTRACT_ID,COLLATERAL_ID,CODE,VALUE_DT) values (s_x_mv_contract_signed_attr.NEXTVAL, "&amp;C263&amp;", "&amp;AL263&amp;",'FINISH_DT' ,date'"&amp;F263&amp;"');","")&amp;
IF(((LEN(C263)&gt;0) *(C263&lt;&gt;C262)=1), "insert into x_mv_contract_signed_attr_hist(TMP_ID,VALUE_NUM,UPDATE_DT,CONTRACT2_ID,CODE,CL_DT,STAMP,DT) values(s_x_mv_contract_signed_attr_hist.NEXTVAL, "&amp;$E$2&amp;", date'"&amp;E263&amp;"', "&amp;C263&amp;",'FIRM',date'"&amp;E263&amp;"',"&amp;AS263&amp;",date'"&amp;E263&amp;"');","")&amp;IF(((LEN(C263)&gt;0) *(C263&lt;&gt;C262)*($G$2="opt")=1), "insert into x_mv_contract_signed_attr_hist(TMP_ID,VALUE_NUM,UPDATE_DT,CONTRACT2_ID,CODE,CL_DT,STAMP,DT) values(s_x_mv_contract_signed_attr_hist.NEXTVAL, "&amp;H263&amp;", date'"&amp;E263&amp;"', "&amp;C263&amp;",'WHOLESALE_AGENT_PREMIUM_AWARDS_SCALE_TYPE',date'"&amp;E263&amp;"',"&amp;AS263&amp;",date'"&amp;E263&amp;"');","")&amp;IF(((LEN(C263)&gt;0) *(C263&lt;&gt;C262)*($G$2="comm")=1), "insert into x_mv_contract_signed_attr(TMP_ID,VALUE_NUM,CONTRACT_ID,CODE,DT,COLLATERAL_ID) values(s_x_mv_contract_signed_attr.NEXTVAL, "&amp;H263&amp;","&amp;C263&amp;",'COMMISSION_TYPE',date'"&amp;E263&amp;"', "&amp;AL263&amp;");","")&amp;IF(((LEN(C263)&gt;0) *(C263&lt;&gt;C262)*($G$2="opt")=1), "insert into x_mv_contract_signed_attr_hist(TMP_ID,VALUE_NUM,UPDATE_DT,CONTRACT2_ID,CODE,CL_DT,STAMP,DT) values(s_x_mv_contract_signed_attr_hist.NEXTVAL, "&amp;I263&amp;", date'"&amp;E263&amp;"', "&amp;C263&amp;",'PAYMENT_TYPE',date'"&amp;E263&amp;"',"&amp;AS263&amp;",date'"&amp;E263&amp;"');","")&amp;IF(((LEN(C263)&gt;0) *(C263&lt;&gt;C262)*($G$2="comm")=1), "insert into x_mv_contract_signed_attr(TMP_ID,VALUE_NUM,CONTRACT_ID,CODE,DT,COLLATERAL_ID) values(s_x_mv_contract_signed_attr.NEXTVAL,  "&amp;I263&amp;","&amp;C263&amp;",'PAYMENT_TYPE',date'"&amp;E263&amp;"', "&amp;AL263&amp;");","")&amp;IF(LEN(BG263)&gt;0, "insert into x_mv_contract_signed_attr_hist(TMP_ID,VALUE_NUM,UPDATE_DT,CONTRACT2_ID,CODE,CL_DT,STAMP,DT) values(s_x_mv_contract_signed_attr_hist.NEXTVAL, "&amp;BG263&amp;", date'"&amp;E263&amp;"', "&amp;C263&amp;",'AR_PAYMENT_CONTROL_TYPE',date'"&amp;E263&amp;"',"&amp;AS263&amp;",date'"&amp;E263&amp;"');","")&amp;
IF(((LEN(J263)&gt;0) *(J263&lt;&gt;J262)*(N263&lt;&gt;"null")=1), "insert into x_t_invoice (TMP_ID,ID,DT, CLIENT_ID,EXTERNAL_ID,CONTRACT_ID,TOTAL_SUM,CURRENCY,DISCOUNT_TYPE,COMMISSION_TYPE,TYPE,LOYAL_CLIENTS,NDS,NDS_PCT,PERSON_ID) values (s_x_t_invoice.NEXTVAL, "&amp;J263&amp;", date'"&amp;L263&amp;"',"&amp;G263&amp;",'"&amp;K263&amp;"',"&amp;IF((LEN(C263)&gt;0),""&amp;C263&amp;"","null")&amp;","&amp;N263&amp;",'"&amp;O263&amp;"',"&amp;R263&amp;","&amp;R263&amp;",'"&amp;M263&amp;"',"&amp;AD263&amp;","&amp;P263&amp;","&amp;Q263&amp;", "&amp;AX263&amp;");","")&amp;IF(((LEN(AX263)&gt;0) *(AX263&lt;&gt;AX262)=1), "insert into x_t_person (TMP_ID,ID) values (s_x_t_person.NEXTVAL, "&amp;AX263&amp;");","")&amp;
IF(AQ263=1,"insert into x_t_extprops(TMP_ID, CLASSNAME,ATTRNAME,OBJECT_ID,VALUE_NUM) values (s_x_t_extprops.NEXTVAL, 'PersonalAccount', 'subclient_id',"&amp;AR263&amp;" , "&amp;AE263&amp;");insert into x_t_invoice_repayment(TMP_ID, INVOICE_ID,REPAYMENT_INVOICE_ID) values (s_x_t_invoice_repayment.NEXTVAL,"&amp;AR263&amp;" , "&amp;J263&amp;");","")&amp;IF(((LEN(T263)&gt;0) *(T263&lt;&gt;T262)=1), "insert into x_t_act_internal(TMP_ID,ID,DT,CLIENT_ID,INVOICE_ID,HIDDEN,AMOUNT,EXTERNAL_ID,PAYMENT_TERM_DT,IS_LOYAL,TYPE) values (s_x_t_act_internal.NEXTVAL, "&amp;T263&amp;",date'"&amp;W263&amp;"',"&amp;G263&amp;", "&amp;J263&amp;"    ,"&amp;V263&amp;",  "&amp;AC263&amp;"  ,'"&amp;U263&amp;"',"&amp;IF((LEN(X263)&gt;0),"date'"&amp;X263&amp;"'","null")&amp;", "&amp;AD263&amp;",'generic');","")&amp;
IF(((LEN(T263)&gt;0) *(Y263&lt;&gt;"null")=1),"insert into x_t_act_trans(TMP_ID, ACT_ID, CONSUME_ID, AMOUNT, AMOUNT_NDS, AMOUNT_NSP, NETTING, COMMISSION_TYPE) values (s_x_t_act_trans.NEXTVAL, "&amp;T263&amp;",  "&amp;AT263&amp;", "&amp;Y263&amp;", "&amp;Z263&amp;",  "&amp;AA263&amp;","&amp;AB263&amp;", "&amp;S263&amp;");","")&amp;
IF(((LEN(AT263)&gt;0)*(AT263&lt;&gt;AT262)=1),"insert into x_t_consume (TMP_ID, ID, PARENT_ORDER_ID) values (s_x_t_consume.NEXTVAL, "&amp;AT263&amp;",  "&amp;AU263&amp;");","")&amp;
IF(((LEN(AU263)&gt;0)*(AU263&lt;&gt;AU262))=1,"insert into x_t_order(TMP_ID, ID, SERVICE_ID, SERVICE_ORDER_ID, CLIENT_ID) values (s_x_t_order.NEXTVAL, "&amp;AU263&amp;",  "&amp;AV263&amp;",  "&amp;AW263&amp;",  "&amp;AE263&amp;" );","")&amp;IF(LEN(AI263)&gt;0,"insert into x_mv_oebs_receipts_2(TMP_ID, INVOICE_EID, SUM, DT, DOC_DATE, COMISS_DATE, PAYMENT_NUMBER, SOURCE_TYPE) values (s_x_mv_oebs_receipts_2.NEXTVAL, '"&amp;K263&amp;"', "&amp;AI263&amp;", date'"&amp;AJ263&amp;"',date'"&amp;AJ263&amp;"', null, '"&amp;AK263&amp;"' ,'PAYCASH');","")&amp;
IF(((AP263&lt;&gt;AP262)* (AP264&lt;&gt;"null")=1),"insert into x_mv_ui_contract_apex (TMP_ID,CONTRACT_ID,CONTRACT_EID,DT,FINISH_DT,CLIENT_ID,AGENCY_ID) values (s_x_mv_ui_contract_apex.NEXTVAL, "&amp;C263&amp;", '"&amp;D263&amp;"',"&amp;IF((LEN(AM263)&gt;0),"date'"&amp;AM263&amp;"'","null")&amp;", "&amp;IF((LEN(AN263)&gt;0),"date'"&amp;AN263&amp;"'","null")&amp;","&amp;AP263&amp;","&amp;G263&amp;" );","")&amp;IF(AP263&lt;&gt;"null","insert into x_mv_contract_signed_attr (TMP_ID,CONTRACT_ID,COLLATERAL_ID,CODE,KEY_NUM,COLLATERAL_DT,VALUE_NUM) values (s_x_mv_contract_signed_attr.NEXTVAL, "&amp;C263&amp;", "&amp;AL263&amp;",'BRAND_CLIENTS' , "&amp;AE263&amp;", "&amp;IF((LEN(AM263)&gt;0),"date'"&amp;AM263&amp;"'","null")&amp;",  "&amp;AO263&amp;");","")&amp;IF(LEN(BA263)&gt;0,"insert into x_yt_ar_direct_domain_stats (ID,IS_GRAY,DOMAIN,IS_BLACKLIST,SERVICE_ID,COST,BILLING_EXPORT_ID,FROM_DT,TILL_DT,SERVICE_ORDER_ID) values(s_x_yt_ar_direct_domain_stats.NEXTVAL, "&amp;AY263&amp;", '"&amp;BD263&amp;"', "&amp;AZ263&amp;","&amp;AV263&amp;","&amp;BC263&amp;","&amp;AW263&amp;",  date'"&amp;BA263&amp;"',to_date('"&amp;BB263&amp;"'||' '||'23:59:59','YYYY-MM-DD HH24:MI:SS'),"&amp;AW263&amp;");","")&amp;IF(LEN(BE263)&gt;0,"insert into x_yt_fin_docs (ID, CONTRACT_EID, AGENCY_ID, FROM_DT, RECEIVE_DT) values (s_x_yt_fin_docs.NEXTVAL, '"&amp;D263&amp;"', "&amp;G263&amp;", date'"&amp;BE263&amp;"', date'"&amp;BF263&amp;"');","")&amp; IF(((LEN(BL263)&gt;0)*(LEN(BM263)&gt;0)=1), "insert into x_mv_contract_signed_attr_hist(TMP_ID,VALUE_DT,CODE,COLLATERAL_ID,CL_DT,CONTRACT2_ID) values(s_x_mv_contract_signed_attr_hist.NEXTVAL, date'"&amp;AN263&amp;"', 'CONSOLIDATION_FINISH_DT', "&amp;AL263&amp;",date'"&amp;AM263&amp;"',"&amp;C263&amp;");insert into x_mv_contract_signed_attr_hist(TMP_ID,VALUE_NUM,CODE,COLLATERAL_ID,CL_DT,CONTRACT2_ID,KEY_NUM) values(s_x_mv_contract_signed_attr_hist.NEXTVAL, "&amp;AO263&amp;", 'LINKED_REWARD_CONTRACTS', "&amp;AL263&amp;",date'"&amp;AM263&amp;"',"&amp;C263&amp;","&amp;BL263&amp;");","")&amp; IF(((LEN(BL263)&gt;0)*(LEN(BM263)=0)=1), "insert into x_mv_contract_signed_attr_hist(TMP_ID,VALUE_NUM,CODE,COLLATERAL_ID,CL_DT,CONTRACT2_ID,KEY_NUM) values(s_x_mv_contract_signed_attr_hist.NEXTVAL, "&amp;AO263&amp;", 'LINKED_REWARD_CONTRACTS', "&amp;AL263&amp;",date'"&amp;AM263&amp;"',"&amp;C263&amp;","&amp;BL263&amp;");","")&amp;IF(LEN(BM263)&gt;0, "insert into x_mv_contract_signed_attr_hist(TMP_ID,VALUE_NUM,CL_DT,CODE,COLLATERAL_ID,CONTRACT2_ID) values(s_x_mv_contract_signed_attr_hist.NEXTVAL,"&amp;BM263&amp;", date'"&amp;AM263&amp;"','REWARD_CONSOLIDATION_PERIOD', "&amp;AL263&amp;","&amp;C263&amp;");","")&amp;IF(LEN(BN263)&gt;0, "insert into x_mv_contract_signed_attr_hist(TMP_ID,VALUE_NUM,CL_DT,CODE,COLLATERAL_ID,CONTRACT2_ID) values(s_x_mv_contract_signed_attr_hist.NEXTVAL,"&amp;BN263&amp;", date'"&amp;AM263&amp;"','REWARD_CONSOLIDATION_TYPE', "&amp;AL263&amp;","&amp;C263&amp;");","")&amp;IF(LEN(BH263)&gt;0, "insert into x_yt_loyal_domains(TMP_ID,DOMAIN,PERIOD) values(s_x_yt_loyal_domains.NEXTVAL,'"&amp;BD263&amp;"', date'"&amp;BI263&amp;"');","")&amp;IF(LEN(BJ263)&gt;0, "insert into x_yt_new_domains(TMP_ID,DOMAIN,PERIOD) values(s_x_yt_new_domains.NEXTVAL,'"&amp;BD263&amp;"', date'"&amp;BK263&amp;"');","")</f>
        <v>insert into x_t_invoice (TMP_ID,ID,DT, CLIENT_ID,EXTERNAL_ID,CONTRACT_ID,TOTAL_SUM,CURRENCY,DISCOUNT_TYPE,COMMISSION_TYPE,TYPE,LOYAL_CLIENTS,NDS,NDS_PCT,PERSON_ID) values (s_x_t_invoice.NEXTVAL, 31110248, date'2020-01-01',21110000054,'Б-31110248-1',1110000054,110000,'RUR',7,7,'y_invoice',0,1,20, 77431110248);insert into x_t_person (TMP_ID,ID) values (s_x_t_person.NEXTVAL, 77431110248);insert into x_t_act_internal(TMP_ID,ID,DT,CLIENT_ID,INVOICE_ID,HIDDEN,AMOUNT,EXTERNAL_ID,PAYMENT_TERM_DT,IS_LOYAL,TYPE) values (s_x_t_act_internal.NEXTVAL, 4311102481,date'2020-01-05',21110000054, 31110248    ,1,  110000  ,'43111024811',null, 0,'generic');insert into x_t_act_trans(TMP_ID, ACT_ID, CONSUME_ID, AMOUNT, AMOUNT_NDS, AMOUNT_NSP, NETTING, COMMISSION_TYPE) values (s_x_t_act_trans.NEXTVAL, 4311102481,  5531110248, 110000, 18333.3333333333,  0,null, 7);insert into x_t_consume (TMP_ID, ID, PARENT_ORDER_ID) values (s_x_t_consume.NEXTVAL, 5531110248,  9931110248);insert into x_t_order(TMP_ID, ID, SERVICE_ID, SERVICE_ORDER_ID, CLIENT_ID) values (s_x_t_order.NEXTVAL, 9931110248,  7,  7731110248,  431110248 );insert into x_mv_oebs_receipts_2(TMP_ID, INVOICE_EID, SUM, DT, DOC_DATE, COMISS_DATE, PAYMENT_NUMBER, SOURCE_TYPE) values (s_x_mv_oebs_receipts_2.NEXTVAL, 'Б-31110248-1', 110000, date'2020-01-31',date'2020-01-31', null, '888431110248' ,'PAYCASH');insert into x_mv_contract_signed_attr (TMP_ID,CONTRACT_ID,COLLATERAL_ID,CODE,KEY_NUM,COLLATERAL_DT,VALUE_NUM) values (s_x_mv_contract_signed_attr.NEXTVAL, 1110000054, 11100000541,'BRAND_CLIENTS' , 431110248, date'2020-01-01',  1);insert into x_yt_ar_direct_domain_stats (ID,IS_GRAY,DOMAIN,IS_BLACKLIST,SERVICE_ID,COST,BILLING_EXPORT_ID,FROM_DT,TILL_DT,SERVICE_ORDER_ID) values(s_x_yt_ar_direct_domain_stats.NEXTVAL, 0, 'a31110248', 0,7,3330000000,7731110248,  date'2020-01-01',to_date('2020-01-31'||' '||'23:59:59','YYYY-MM-DD HH24:MI:SS'),7731110248);</v>
      </c>
    </row>
    <row r="264" spans="1:73" s="195" customFormat="1" x14ac:dyDescent="0.35">
      <c r="A264" s="127">
        <v>54</v>
      </c>
      <c r="B264" s="178"/>
      <c r="C264" s="129" t="str">
        <f t="shared" si="172"/>
        <v>1110000054</v>
      </c>
      <c r="D264" s="129" t="str">
        <f t="shared" si="173"/>
        <v>1110000054/20</v>
      </c>
      <c r="E264" s="130" t="str">
        <f t="shared" si="174"/>
        <v>2020-01-01</v>
      </c>
      <c r="F264" s="130" t="str">
        <f t="shared" si="175"/>
        <v>2021-01-01</v>
      </c>
      <c r="G264" s="131" t="str">
        <f t="shared" si="176"/>
        <v>21110000054</v>
      </c>
      <c r="H264" s="132">
        <f t="shared" si="218"/>
        <v>1</v>
      </c>
      <c r="I264" s="133">
        <v>3</v>
      </c>
      <c r="J264" s="134">
        <f t="shared" si="199"/>
        <v>31110249</v>
      </c>
      <c r="K264" s="129" t="str">
        <f t="shared" si="177"/>
        <v>Б-31110249-1</v>
      </c>
      <c r="L264" s="130" t="str">
        <f t="shared" si="219"/>
        <v>2020-01-01</v>
      </c>
      <c r="M264" s="129" t="s">
        <v>87</v>
      </c>
      <c r="N264" s="135">
        <f t="shared" si="179"/>
        <v>10000</v>
      </c>
      <c r="O264" s="129" t="s">
        <v>88</v>
      </c>
      <c r="P264" s="133">
        <v>1</v>
      </c>
      <c r="Q264" s="129">
        <v>20</v>
      </c>
      <c r="R264" s="219">
        <f t="shared" si="220"/>
        <v>7</v>
      </c>
      <c r="S264" s="219">
        <v>7</v>
      </c>
      <c r="T264" s="134" t="str">
        <f t="shared" si="180"/>
        <v>4311102491</v>
      </c>
      <c r="U264" s="137" t="str">
        <f t="shared" si="181"/>
        <v>43111024911</v>
      </c>
      <c r="V264" s="129">
        <v>1</v>
      </c>
      <c r="W264" s="130" t="str">
        <f t="shared" ca="1" si="221"/>
        <v>2020-01-03</v>
      </c>
      <c r="X264" s="129"/>
      <c r="Y264" s="139">
        <v>10000</v>
      </c>
      <c r="Z264" s="139">
        <f t="shared" ref="Z264:Z269" si="226">Y264-(Y264/1.2)</f>
        <v>1666.6666666666661</v>
      </c>
      <c r="AA264" s="42">
        <v>0</v>
      </c>
      <c r="AB264" s="186" t="s">
        <v>89</v>
      </c>
      <c r="AC264" s="185">
        <f t="shared" si="183"/>
        <v>10000</v>
      </c>
      <c r="AD264" s="45">
        <v>0</v>
      </c>
      <c r="AE264" s="52" t="str">
        <f>4&amp;J264</f>
        <v>431110249</v>
      </c>
      <c r="AF264" s="187">
        <f t="shared" si="203"/>
        <v>8333.3333333333339</v>
      </c>
      <c r="AG264" s="240"/>
      <c r="AH264" s="58">
        <f t="shared" si="185"/>
        <v>8333.3333333333339</v>
      </c>
      <c r="AI264" s="60">
        <f t="shared" si="207"/>
        <v>10000</v>
      </c>
      <c r="AJ264" s="49" t="str">
        <f t="shared" si="222"/>
        <v>2020-01-31</v>
      </c>
      <c r="AK264" s="189" t="str">
        <f t="shared" si="187"/>
        <v>888431110249</v>
      </c>
      <c r="AL264" s="45" t="str">
        <f t="shared" si="188"/>
        <v>11100000541</v>
      </c>
      <c r="AM264" s="190"/>
      <c r="AN264" s="190"/>
      <c r="AO264" s="45" t="s">
        <v>89</v>
      </c>
      <c r="AP264" s="145" t="s">
        <v>89</v>
      </c>
      <c r="AQ264" s="45"/>
      <c r="AR264" s="45"/>
      <c r="AS264" s="146" t="str">
        <f t="shared" si="189"/>
        <v>888431110249</v>
      </c>
      <c r="AT264" s="143" t="str">
        <f t="shared" si="190"/>
        <v>5531110249</v>
      </c>
      <c r="AU264" s="137" t="str">
        <f t="shared" si="191"/>
        <v>9931110249</v>
      </c>
      <c r="AV264" s="137">
        <f t="shared" si="192"/>
        <v>7</v>
      </c>
      <c r="AW264" s="137" t="str">
        <f t="shared" si="193"/>
        <v>7731110249</v>
      </c>
      <c r="AX264" s="147" t="str">
        <f t="shared" si="194"/>
        <v>77431110249</v>
      </c>
      <c r="AY264" s="183">
        <v>0</v>
      </c>
      <c r="AZ264" s="183">
        <v>0</v>
      </c>
      <c r="BA264" s="43" t="str">
        <f t="shared" si="223"/>
        <v>2020-01-01</v>
      </c>
      <c r="BB264" s="43" t="str">
        <f t="shared" si="224"/>
        <v>2020-01-31</v>
      </c>
      <c r="BC264" s="148" t="s">
        <v>90</v>
      </c>
      <c r="BD264" s="131" t="str">
        <f t="shared" si="197"/>
        <v>a31110249</v>
      </c>
      <c r="BE264" s="143"/>
      <c r="BF264" s="189"/>
      <c r="BG264" s="186"/>
      <c r="BH264" s="149"/>
      <c r="BI264" s="149"/>
      <c r="BJ264" s="149"/>
      <c r="BK264" s="149"/>
      <c r="BL264" s="149"/>
      <c r="BM264" s="149"/>
      <c r="BN264" s="149"/>
      <c r="BO264" s="342" t="s">
        <v>188</v>
      </c>
      <c r="BP264" s="328">
        <v>37</v>
      </c>
      <c r="BQ264" s="242">
        <f>AF269</f>
        <v>16666.666666666668</v>
      </c>
      <c r="BR264" s="242">
        <f>BQ264*0.11</f>
        <v>1833.3333333333335</v>
      </c>
      <c r="BS264" s="242">
        <f>BR264</f>
        <v>1833.3333333333335</v>
      </c>
      <c r="BU264" s="357" t="str">
        <f t="shared" ca="1" si="225"/>
        <v>insert into x_t_invoice (TMP_ID,ID,DT, CLIENT_ID,EXTERNAL_ID,CONTRACT_ID,TOTAL_SUM,CURRENCY,DISCOUNT_TYPE,COMMISSION_TYPE,TYPE,LOYAL_CLIENTS,NDS,NDS_PCT,PERSON_ID) values (s_x_t_invoice.NEXTVAL, 31110249, date'2020-01-01',21110000054,'Б-31110249-1',1110000054,10000,'RUR',7,7,'y_invoice',0,1,20, 77431110249);insert into x_t_person (TMP_ID,ID) values (s_x_t_person.NEXTVAL, 77431110249);insert into x_t_act_internal(TMP_ID,ID,DT,CLIENT_ID,INVOICE_ID,HIDDEN,AMOUNT,EXTERNAL_ID,PAYMENT_TERM_DT,IS_LOYAL,TYPE) values (s_x_t_act_internal.NEXTVAL, 4311102491,date'2020-01-03',21110000054, 31110249    ,1,  10000  ,'43111024911',null, 0,'generic');insert into x_t_act_trans(TMP_ID, ACT_ID, CONSUME_ID, AMOUNT, AMOUNT_NDS, AMOUNT_NSP, NETTING, COMMISSION_TYPE) values (s_x_t_act_trans.NEXTVAL, 4311102491,  5531110249, 10000, 1666.66666666667,  0,null, 7);insert into x_t_consume (TMP_ID, ID, PARENT_ORDER_ID) values (s_x_t_consume.NEXTVAL, 5531110249,  9931110249);insert into x_t_order(TMP_ID, ID, SERVICE_ID, SERVICE_ORDER_ID, CLIENT_ID) values (s_x_t_order.NEXTVAL, 9931110249,  7,  7731110249,  431110249 );insert into x_mv_oebs_receipts_2(TMP_ID, INVOICE_EID, SUM, DT, DOC_DATE, COMISS_DATE, PAYMENT_NUMBER, SOURCE_TYPE) values (s_x_mv_oebs_receipts_2.NEXTVAL, 'Б-31110249-1', 10000, date'2020-01-31',date'2020-01-31', null, '888431110249' ,'PAYCASH');insert into x_yt_ar_direct_domain_stats (ID,IS_GRAY,DOMAIN,IS_BLACKLIST,SERVICE_ID,COST,BILLING_EXPORT_ID,FROM_DT,TILL_DT,SERVICE_ORDER_ID) values(s_x_yt_ar_direct_domain_stats.NEXTVAL, 0, 'a31110249', 0,7,3330000000,7731110249,  date'2020-01-01',to_date('2020-01-31'||' '||'23:59:59','YYYY-MM-DD HH24:MI:SS'),7731110249);</v>
      </c>
    </row>
    <row r="265" spans="1:73" s="195" customFormat="1" x14ac:dyDescent="0.35">
      <c r="A265" s="127">
        <v>54</v>
      </c>
      <c r="B265" s="178"/>
      <c r="C265" s="129" t="str">
        <f t="shared" si="172"/>
        <v>1110000054</v>
      </c>
      <c r="D265" s="129" t="str">
        <f t="shared" si="173"/>
        <v>1110000054/20</v>
      </c>
      <c r="E265" s="130" t="str">
        <f t="shared" si="174"/>
        <v>2020-01-01</v>
      </c>
      <c r="F265" s="130" t="str">
        <f t="shared" si="175"/>
        <v>2021-01-01</v>
      </c>
      <c r="G265" s="131" t="str">
        <f t="shared" si="176"/>
        <v>21110000054</v>
      </c>
      <c r="H265" s="132">
        <f t="shared" si="218"/>
        <v>1</v>
      </c>
      <c r="I265" s="133">
        <v>3</v>
      </c>
      <c r="J265" s="134">
        <f t="shared" si="199"/>
        <v>31110250</v>
      </c>
      <c r="K265" s="129" t="str">
        <f t="shared" si="177"/>
        <v>Б-31110250-1</v>
      </c>
      <c r="L265" s="130" t="str">
        <f t="shared" si="219"/>
        <v>2020-01-01</v>
      </c>
      <c r="M265" s="129" t="s">
        <v>87</v>
      </c>
      <c r="N265" s="135">
        <f t="shared" si="179"/>
        <v>10000</v>
      </c>
      <c r="O265" s="129" t="s">
        <v>88</v>
      </c>
      <c r="P265" s="133">
        <v>1</v>
      </c>
      <c r="Q265" s="129">
        <v>20</v>
      </c>
      <c r="R265" s="219">
        <f t="shared" si="220"/>
        <v>7</v>
      </c>
      <c r="S265" s="219">
        <v>7</v>
      </c>
      <c r="T265" s="134" t="str">
        <f t="shared" si="180"/>
        <v>4311102501</v>
      </c>
      <c r="U265" s="137" t="str">
        <f t="shared" si="181"/>
        <v>43111025011</v>
      </c>
      <c r="V265" s="129">
        <v>1</v>
      </c>
      <c r="W265" s="130" t="str">
        <f t="shared" ca="1" si="221"/>
        <v>2020-01-02</v>
      </c>
      <c r="X265" s="129"/>
      <c r="Y265" s="139">
        <v>10000</v>
      </c>
      <c r="Z265" s="139">
        <f t="shared" si="226"/>
        <v>1666.6666666666661</v>
      </c>
      <c r="AA265" s="42">
        <v>0</v>
      </c>
      <c r="AB265" s="186" t="s">
        <v>89</v>
      </c>
      <c r="AC265" s="185">
        <f t="shared" si="183"/>
        <v>10000</v>
      </c>
      <c r="AD265" s="45">
        <v>0</v>
      </c>
      <c r="AE265" s="52" t="str">
        <f>4&amp;J265</f>
        <v>431110250</v>
      </c>
      <c r="AF265" s="187">
        <f t="shared" si="203"/>
        <v>8333.3333333333339</v>
      </c>
      <c r="AG265" s="240"/>
      <c r="AH265" s="58">
        <f t="shared" si="185"/>
        <v>8333.3333333333339</v>
      </c>
      <c r="AI265" s="60">
        <f t="shared" si="207"/>
        <v>10000</v>
      </c>
      <c r="AJ265" s="49" t="str">
        <f t="shared" si="222"/>
        <v>2020-01-31</v>
      </c>
      <c r="AK265" s="189" t="str">
        <f t="shared" si="187"/>
        <v>888431110250</v>
      </c>
      <c r="AL265" s="45" t="str">
        <f t="shared" si="188"/>
        <v>11100000541</v>
      </c>
      <c r="AM265" s="190"/>
      <c r="AN265" s="190"/>
      <c r="AO265" s="45" t="s">
        <v>89</v>
      </c>
      <c r="AP265" s="145" t="s">
        <v>89</v>
      </c>
      <c r="AQ265" s="45"/>
      <c r="AR265" s="45"/>
      <c r="AS265" s="146" t="str">
        <f t="shared" si="189"/>
        <v>888431110250</v>
      </c>
      <c r="AT265" s="143" t="str">
        <f t="shared" si="190"/>
        <v>5531110250</v>
      </c>
      <c r="AU265" s="137" t="str">
        <f t="shared" si="191"/>
        <v>9931110250</v>
      </c>
      <c r="AV265" s="137">
        <f t="shared" si="192"/>
        <v>7</v>
      </c>
      <c r="AW265" s="137" t="str">
        <f t="shared" si="193"/>
        <v>7731110250</v>
      </c>
      <c r="AX265" s="147" t="str">
        <f t="shared" si="194"/>
        <v>77431110250</v>
      </c>
      <c r="AY265" s="183">
        <v>0</v>
      </c>
      <c r="AZ265" s="183">
        <v>0</v>
      </c>
      <c r="BA265" s="43" t="str">
        <f t="shared" si="223"/>
        <v>2020-01-01</v>
      </c>
      <c r="BB265" s="43" t="str">
        <f t="shared" si="224"/>
        <v>2020-01-31</v>
      </c>
      <c r="BC265" s="148" t="s">
        <v>90</v>
      </c>
      <c r="BD265" s="131" t="str">
        <f t="shared" si="197"/>
        <v>a31110250</v>
      </c>
      <c r="BE265" s="143"/>
      <c r="BF265" s="189"/>
      <c r="BG265" s="186"/>
      <c r="BH265" s="149"/>
      <c r="BI265" s="149"/>
      <c r="BJ265" s="149"/>
      <c r="BK265" s="149"/>
      <c r="BL265" s="149"/>
      <c r="BM265" s="149"/>
      <c r="BN265" s="149"/>
      <c r="BO265" s="343" t="s">
        <v>189</v>
      </c>
      <c r="BP265" s="330"/>
      <c r="BU265" s="357" t="str">
        <f t="shared" ca="1" si="225"/>
        <v>insert into x_t_invoice (TMP_ID,ID,DT, CLIENT_ID,EXTERNAL_ID,CONTRACT_ID,TOTAL_SUM,CURRENCY,DISCOUNT_TYPE,COMMISSION_TYPE,TYPE,LOYAL_CLIENTS,NDS,NDS_PCT,PERSON_ID) values (s_x_t_invoice.NEXTVAL, 31110250, date'2020-01-01',21110000054,'Б-31110250-1',1110000054,10000,'RUR',7,7,'y_invoice',0,1,20, 77431110250);insert into x_t_person (TMP_ID,ID) values (s_x_t_person.NEXTVAL, 77431110250);insert into x_t_act_internal(TMP_ID,ID,DT,CLIENT_ID,INVOICE_ID,HIDDEN,AMOUNT,EXTERNAL_ID,PAYMENT_TERM_DT,IS_LOYAL,TYPE) values (s_x_t_act_internal.NEXTVAL, 4311102501,date'2020-01-02',21110000054, 31110250    ,1,  10000  ,'43111025011',null, 0,'generic');insert into x_t_act_trans(TMP_ID, ACT_ID, CONSUME_ID, AMOUNT, AMOUNT_NDS, AMOUNT_NSP, NETTING, COMMISSION_TYPE) values (s_x_t_act_trans.NEXTVAL, 4311102501,  5531110250, 10000, 1666.66666666667,  0,null, 7);insert into x_t_consume (TMP_ID, ID, PARENT_ORDER_ID) values (s_x_t_consume.NEXTVAL, 5531110250,  9931110250);insert into x_t_order(TMP_ID, ID, SERVICE_ID, SERVICE_ORDER_ID, CLIENT_ID) values (s_x_t_order.NEXTVAL, 9931110250,  7,  7731110250,  431110250 );insert into x_mv_oebs_receipts_2(TMP_ID, INVOICE_EID, SUM, DT, DOC_DATE, COMISS_DATE, PAYMENT_NUMBER, SOURCE_TYPE) values (s_x_mv_oebs_receipts_2.NEXTVAL, 'Б-31110250-1', 10000, date'2020-01-31',date'2020-01-31', null, '888431110250' ,'PAYCASH');insert into x_yt_ar_direct_domain_stats (ID,IS_GRAY,DOMAIN,IS_BLACKLIST,SERVICE_ID,COST,BILLING_EXPORT_ID,FROM_DT,TILL_DT,SERVICE_ORDER_ID) values(s_x_yt_ar_direct_domain_stats.NEXTVAL, 0, 'a31110250', 0,7,3330000000,7731110250,  date'2020-01-01',to_date('2020-01-31'||' '||'23:59:59','YYYY-MM-DD HH24:MI:SS'),7731110250);</v>
      </c>
    </row>
    <row r="266" spans="1:73" s="195" customFormat="1" ht="15" thickBot="1" x14ac:dyDescent="0.4">
      <c r="A266" s="127">
        <v>54</v>
      </c>
      <c r="B266" s="178"/>
      <c r="C266" s="129" t="str">
        <f t="shared" si="172"/>
        <v>1110000054</v>
      </c>
      <c r="D266" s="129" t="str">
        <f t="shared" si="173"/>
        <v>1110000054/20</v>
      </c>
      <c r="E266" s="130" t="str">
        <f t="shared" si="174"/>
        <v>2020-01-01</v>
      </c>
      <c r="F266" s="130" t="str">
        <f t="shared" si="175"/>
        <v>2021-01-01</v>
      </c>
      <c r="G266" s="131" t="str">
        <f t="shared" si="176"/>
        <v>21110000054</v>
      </c>
      <c r="H266" s="132">
        <f t="shared" si="218"/>
        <v>1</v>
      </c>
      <c r="I266" s="133">
        <v>3</v>
      </c>
      <c r="J266" s="134">
        <f t="shared" si="199"/>
        <v>31110251</v>
      </c>
      <c r="K266" s="129" t="str">
        <f t="shared" si="177"/>
        <v>Б-31110251-1</v>
      </c>
      <c r="L266" s="130" t="str">
        <f t="shared" si="219"/>
        <v>2020-01-01</v>
      </c>
      <c r="M266" s="129" t="s">
        <v>87</v>
      </c>
      <c r="N266" s="135">
        <f t="shared" si="179"/>
        <v>20000</v>
      </c>
      <c r="O266" s="129" t="s">
        <v>88</v>
      </c>
      <c r="P266" s="133">
        <v>1</v>
      </c>
      <c r="Q266" s="129">
        <v>20</v>
      </c>
      <c r="R266" s="219">
        <f t="shared" si="220"/>
        <v>7</v>
      </c>
      <c r="S266" s="219">
        <v>7</v>
      </c>
      <c r="T266" s="134" t="str">
        <f t="shared" si="180"/>
        <v>4311102511</v>
      </c>
      <c r="U266" s="137" t="str">
        <f t="shared" si="181"/>
        <v>43111025111</v>
      </c>
      <c r="V266" s="129">
        <v>1</v>
      </c>
      <c r="W266" s="130" t="str">
        <f t="shared" ca="1" si="221"/>
        <v>2020-01-03</v>
      </c>
      <c r="X266" s="129"/>
      <c r="Y266" s="139">
        <v>20000</v>
      </c>
      <c r="Z266" s="139">
        <f t="shared" si="226"/>
        <v>3333.3333333333321</v>
      </c>
      <c r="AA266" s="42">
        <v>0</v>
      </c>
      <c r="AB266" s="186" t="s">
        <v>89</v>
      </c>
      <c r="AC266" s="185">
        <f t="shared" si="183"/>
        <v>20000</v>
      </c>
      <c r="AD266" s="45">
        <v>0</v>
      </c>
      <c r="AE266" s="52" t="str">
        <f t="shared" ref="AE266:AE271" si="227">4&amp;J266</f>
        <v>431110251</v>
      </c>
      <c r="AF266" s="187">
        <f t="shared" si="203"/>
        <v>16666.666666666668</v>
      </c>
      <c r="AG266" s="240"/>
      <c r="AH266" s="58">
        <f t="shared" si="185"/>
        <v>16666.666666666668</v>
      </c>
      <c r="AI266" s="60">
        <f t="shared" si="207"/>
        <v>20000</v>
      </c>
      <c r="AJ266" s="49" t="str">
        <f t="shared" si="222"/>
        <v>2020-01-31</v>
      </c>
      <c r="AK266" s="189" t="str">
        <f t="shared" si="187"/>
        <v>888431110251</v>
      </c>
      <c r="AL266" s="45" t="str">
        <f t="shared" si="188"/>
        <v>11100000541</v>
      </c>
      <c r="AM266" s="190"/>
      <c r="AN266" s="190"/>
      <c r="AO266" s="45" t="s">
        <v>89</v>
      </c>
      <c r="AP266" s="145" t="s">
        <v>89</v>
      </c>
      <c r="AQ266" s="45"/>
      <c r="AR266" s="45"/>
      <c r="AS266" s="146" t="str">
        <f t="shared" si="189"/>
        <v>888431110251</v>
      </c>
      <c r="AT266" s="143" t="str">
        <f t="shared" si="190"/>
        <v>5531110251</v>
      </c>
      <c r="AU266" s="137" t="str">
        <f t="shared" si="191"/>
        <v>9931110251</v>
      </c>
      <c r="AV266" s="137">
        <f t="shared" si="192"/>
        <v>7</v>
      </c>
      <c r="AW266" s="137" t="str">
        <f t="shared" si="193"/>
        <v>7731110251</v>
      </c>
      <c r="AX266" s="147" t="str">
        <f t="shared" si="194"/>
        <v>77431110251</v>
      </c>
      <c r="AY266" s="183">
        <v>0</v>
      </c>
      <c r="AZ266" s="183">
        <v>0</v>
      </c>
      <c r="BA266" s="43" t="str">
        <f t="shared" si="223"/>
        <v>2020-01-01</v>
      </c>
      <c r="BB266" s="43" t="str">
        <f t="shared" si="224"/>
        <v>2020-01-31</v>
      </c>
      <c r="BC266" s="148" t="s">
        <v>90</v>
      </c>
      <c r="BD266" s="131" t="str">
        <f t="shared" si="197"/>
        <v>a31110251</v>
      </c>
      <c r="BE266" s="143"/>
      <c r="BF266" s="189"/>
      <c r="BG266" s="186"/>
      <c r="BH266" s="174"/>
      <c r="BI266" s="174"/>
      <c r="BJ266" s="174"/>
      <c r="BK266" s="174"/>
      <c r="BL266" s="149"/>
      <c r="BM266" s="149"/>
      <c r="BN266" s="149"/>
      <c r="BO266" s="345">
        <f>SUM(AF262:AF269)</f>
        <v>208333.33333333331</v>
      </c>
      <c r="BP266" s="328"/>
      <c r="BQ266" s="242"/>
      <c r="BR266" s="242"/>
      <c r="BS266" s="242"/>
      <c r="BU266" s="357" t="str">
        <f t="shared" ca="1" si="225"/>
        <v>insert into x_t_invoice (TMP_ID,ID,DT, CLIENT_ID,EXTERNAL_ID,CONTRACT_ID,TOTAL_SUM,CURRENCY,DISCOUNT_TYPE,COMMISSION_TYPE,TYPE,LOYAL_CLIENTS,NDS,NDS_PCT,PERSON_ID) values (s_x_t_invoice.NEXTVAL, 31110251, date'2020-01-01',21110000054,'Б-31110251-1',1110000054,20000,'RUR',7,7,'y_invoice',0,1,20, 77431110251);insert into x_t_person (TMP_ID,ID) values (s_x_t_person.NEXTVAL, 77431110251);insert into x_t_act_internal(TMP_ID,ID,DT,CLIENT_ID,INVOICE_ID,HIDDEN,AMOUNT,EXTERNAL_ID,PAYMENT_TERM_DT,IS_LOYAL,TYPE) values (s_x_t_act_internal.NEXTVAL, 4311102511,date'2020-01-03',21110000054, 31110251    ,1,  20000  ,'43111025111',null, 0,'generic');insert into x_t_act_trans(TMP_ID, ACT_ID, CONSUME_ID, AMOUNT, AMOUNT_NDS, AMOUNT_NSP, NETTING, COMMISSION_TYPE) values (s_x_t_act_trans.NEXTVAL, 4311102511,  5531110251, 20000, 3333.33333333333,  0,null, 7);insert into x_t_consume (TMP_ID, ID, PARENT_ORDER_ID) values (s_x_t_consume.NEXTVAL, 5531110251,  9931110251);insert into x_t_order(TMP_ID, ID, SERVICE_ID, SERVICE_ORDER_ID, CLIENT_ID) values (s_x_t_order.NEXTVAL, 9931110251,  7,  7731110251,  431110251 );insert into x_mv_oebs_receipts_2(TMP_ID, INVOICE_EID, SUM, DT, DOC_DATE, COMISS_DATE, PAYMENT_NUMBER, SOURCE_TYPE) values (s_x_mv_oebs_receipts_2.NEXTVAL, 'Б-31110251-1', 20000, date'2020-01-31',date'2020-01-31', null, '888431110251' ,'PAYCASH');insert into x_yt_ar_direct_domain_stats (ID,IS_GRAY,DOMAIN,IS_BLACKLIST,SERVICE_ID,COST,BILLING_EXPORT_ID,FROM_DT,TILL_DT,SERVICE_ORDER_ID) values(s_x_yt_ar_direct_domain_stats.NEXTVAL, 0, 'a31110251', 0,7,3330000000,7731110251,  date'2020-01-01',to_date('2020-01-31'||' '||'23:59:59','YYYY-MM-DD HH24:MI:SS'),7731110251);</v>
      </c>
    </row>
    <row r="267" spans="1:73" s="195" customFormat="1" x14ac:dyDescent="0.35">
      <c r="A267" s="127">
        <v>54</v>
      </c>
      <c r="B267" s="178"/>
      <c r="C267" s="129" t="str">
        <f t="shared" si="172"/>
        <v>1110000054</v>
      </c>
      <c r="D267" s="129" t="str">
        <f t="shared" si="173"/>
        <v>1110000054/20</v>
      </c>
      <c r="E267" s="130" t="str">
        <f t="shared" si="174"/>
        <v>2020-01-01</v>
      </c>
      <c r="F267" s="130" t="str">
        <f t="shared" si="175"/>
        <v>2021-01-01</v>
      </c>
      <c r="G267" s="131" t="str">
        <f t="shared" si="176"/>
        <v>21110000054</v>
      </c>
      <c r="H267" s="132">
        <f t="shared" si="218"/>
        <v>1</v>
      </c>
      <c r="I267" s="133">
        <v>3</v>
      </c>
      <c r="J267" s="134">
        <f t="shared" si="199"/>
        <v>31110252</v>
      </c>
      <c r="K267" s="129" t="str">
        <f t="shared" si="177"/>
        <v>Б-31110252-1</v>
      </c>
      <c r="L267" s="130" t="str">
        <f t="shared" si="219"/>
        <v>2020-01-01</v>
      </c>
      <c r="M267" s="129" t="s">
        <v>87</v>
      </c>
      <c r="N267" s="135">
        <f t="shared" si="179"/>
        <v>20000</v>
      </c>
      <c r="O267" s="129" t="s">
        <v>88</v>
      </c>
      <c r="P267" s="133">
        <v>1</v>
      </c>
      <c r="Q267" s="129">
        <v>20</v>
      </c>
      <c r="R267" s="219">
        <f t="shared" si="220"/>
        <v>7</v>
      </c>
      <c r="S267" s="219">
        <v>7</v>
      </c>
      <c r="T267" s="134" t="str">
        <f t="shared" si="180"/>
        <v>4311102521</v>
      </c>
      <c r="U267" s="137" t="str">
        <f t="shared" si="181"/>
        <v>43111025211</v>
      </c>
      <c r="V267" s="129">
        <v>1</v>
      </c>
      <c r="W267" s="130" t="str">
        <f t="shared" ca="1" si="221"/>
        <v>2020-01-03</v>
      </c>
      <c r="X267" s="129"/>
      <c r="Y267" s="139">
        <v>20000</v>
      </c>
      <c r="Z267" s="139">
        <f t="shared" si="226"/>
        <v>3333.3333333333321</v>
      </c>
      <c r="AA267" s="42">
        <v>0</v>
      </c>
      <c r="AB267" s="186" t="s">
        <v>89</v>
      </c>
      <c r="AC267" s="185">
        <f t="shared" si="183"/>
        <v>20000</v>
      </c>
      <c r="AD267" s="45">
        <v>0</v>
      </c>
      <c r="AE267" s="52" t="str">
        <f t="shared" si="227"/>
        <v>431110252</v>
      </c>
      <c r="AF267" s="187">
        <f t="shared" si="203"/>
        <v>16666.666666666668</v>
      </c>
      <c r="AG267" s="240"/>
      <c r="AH267" s="58">
        <f t="shared" si="185"/>
        <v>16666.666666666668</v>
      </c>
      <c r="AI267" s="60">
        <f t="shared" si="207"/>
        <v>20000</v>
      </c>
      <c r="AJ267" s="49" t="str">
        <f t="shared" si="222"/>
        <v>2020-01-31</v>
      </c>
      <c r="AK267" s="189" t="str">
        <f t="shared" si="187"/>
        <v>888431110252</v>
      </c>
      <c r="AL267" s="45" t="str">
        <f t="shared" si="188"/>
        <v>11100000541</v>
      </c>
      <c r="AM267" s="190"/>
      <c r="AN267" s="190"/>
      <c r="AO267" s="45" t="s">
        <v>89</v>
      </c>
      <c r="AP267" s="145" t="s">
        <v>89</v>
      </c>
      <c r="AQ267" s="45"/>
      <c r="AR267" s="45"/>
      <c r="AS267" s="146" t="str">
        <f t="shared" si="189"/>
        <v>888431110252</v>
      </c>
      <c r="AT267" s="143" t="str">
        <f t="shared" si="190"/>
        <v>5531110252</v>
      </c>
      <c r="AU267" s="137" t="str">
        <f t="shared" si="191"/>
        <v>9931110252</v>
      </c>
      <c r="AV267" s="137">
        <f t="shared" si="192"/>
        <v>7</v>
      </c>
      <c r="AW267" s="137" t="str">
        <f t="shared" si="193"/>
        <v>7731110252</v>
      </c>
      <c r="AX267" s="147" t="str">
        <f t="shared" si="194"/>
        <v>77431110252</v>
      </c>
      <c r="AY267" s="183">
        <v>0</v>
      </c>
      <c r="AZ267" s="183">
        <v>0</v>
      </c>
      <c r="BA267" s="43" t="str">
        <f t="shared" si="223"/>
        <v>2020-01-01</v>
      </c>
      <c r="BB267" s="43" t="str">
        <f t="shared" si="224"/>
        <v>2020-01-31</v>
      </c>
      <c r="BC267" s="148" t="s">
        <v>90</v>
      </c>
      <c r="BD267" s="131" t="str">
        <f t="shared" si="197"/>
        <v>a31110252</v>
      </c>
      <c r="BE267" s="143"/>
      <c r="BF267" s="189"/>
      <c r="BG267" s="186"/>
      <c r="BH267" s="246"/>
      <c r="BI267" s="246"/>
      <c r="BJ267" s="246"/>
      <c r="BK267" s="246"/>
      <c r="BL267" s="149"/>
      <c r="BM267" s="149"/>
      <c r="BN267" s="149"/>
      <c r="BO267" s="345"/>
      <c r="BP267" s="328"/>
      <c r="BQ267" s="242"/>
      <c r="BR267" s="242"/>
      <c r="BS267" s="242"/>
      <c r="BU267" s="357" t="str">
        <f t="shared" ca="1" si="225"/>
        <v>insert into x_t_invoice (TMP_ID,ID,DT, CLIENT_ID,EXTERNAL_ID,CONTRACT_ID,TOTAL_SUM,CURRENCY,DISCOUNT_TYPE,COMMISSION_TYPE,TYPE,LOYAL_CLIENTS,NDS,NDS_PCT,PERSON_ID) values (s_x_t_invoice.NEXTVAL, 31110252, date'2020-01-01',21110000054,'Б-31110252-1',1110000054,20000,'RUR',7,7,'y_invoice',0,1,20, 77431110252);insert into x_t_person (TMP_ID,ID) values (s_x_t_person.NEXTVAL, 77431110252);insert into x_t_act_internal(TMP_ID,ID,DT,CLIENT_ID,INVOICE_ID,HIDDEN,AMOUNT,EXTERNAL_ID,PAYMENT_TERM_DT,IS_LOYAL,TYPE) values (s_x_t_act_internal.NEXTVAL, 4311102521,date'2020-01-03',21110000054, 31110252    ,1,  20000  ,'43111025211',null, 0,'generic');insert into x_t_act_trans(TMP_ID, ACT_ID, CONSUME_ID, AMOUNT, AMOUNT_NDS, AMOUNT_NSP, NETTING, COMMISSION_TYPE) values (s_x_t_act_trans.NEXTVAL, 4311102521,  5531110252, 20000, 3333.33333333333,  0,null, 7);insert into x_t_consume (TMP_ID, ID, PARENT_ORDER_ID) values (s_x_t_consume.NEXTVAL, 5531110252,  9931110252);insert into x_t_order(TMP_ID, ID, SERVICE_ID, SERVICE_ORDER_ID, CLIENT_ID) values (s_x_t_order.NEXTVAL, 9931110252,  7,  7731110252,  431110252 );insert into x_mv_oebs_receipts_2(TMP_ID, INVOICE_EID, SUM, DT, DOC_DATE, COMISS_DATE, PAYMENT_NUMBER, SOURCE_TYPE) values (s_x_mv_oebs_receipts_2.NEXTVAL, 'Б-31110252-1', 20000, date'2020-01-31',date'2020-01-31', null, '888431110252' ,'PAYCASH');insert into x_yt_ar_direct_domain_stats (ID,IS_GRAY,DOMAIN,IS_BLACKLIST,SERVICE_ID,COST,BILLING_EXPORT_ID,FROM_DT,TILL_DT,SERVICE_ORDER_ID) values(s_x_yt_ar_direct_domain_stats.NEXTVAL, 0, 'a31110252', 0,7,3330000000,7731110252,  date'2020-01-01',to_date('2020-01-31'||' '||'23:59:59','YYYY-MM-DD HH24:MI:SS'),7731110252);</v>
      </c>
    </row>
    <row r="268" spans="1:73" s="195" customFormat="1" x14ac:dyDescent="0.35">
      <c r="A268" s="127">
        <v>54</v>
      </c>
      <c r="B268" s="178"/>
      <c r="C268" s="129" t="str">
        <f t="shared" si="172"/>
        <v>1110000054</v>
      </c>
      <c r="D268" s="129" t="str">
        <f t="shared" si="173"/>
        <v>1110000054/20</v>
      </c>
      <c r="E268" s="130" t="str">
        <f t="shared" si="174"/>
        <v>2020-01-01</v>
      </c>
      <c r="F268" s="130" t="str">
        <f t="shared" si="175"/>
        <v>2021-01-01</v>
      </c>
      <c r="G268" s="131" t="str">
        <f t="shared" si="176"/>
        <v>21110000054</v>
      </c>
      <c r="H268" s="132">
        <f t="shared" si="218"/>
        <v>1</v>
      </c>
      <c r="I268" s="133">
        <v>3</v>
      </c>
      <c r="J268" s="134">
        <f t="shared" si="199"/>
        <v>31110253</v>
      </c>
      <c r="K268" s="129" t="str">
        <f t="shared" si="177"/>
        <v>Б-31110253-1</v>
      </c>
      <c r="L268" s="130" t="str">
        <f t="shared" si="219"/>
        <v>2020-01-01</v>
      </c>
      <c r="M268" s="129" t="s">
        <v>87</v>
      </c>
      <c r="N268" s="135">
        <f t="shared" si="179"/>
        <v>20000</v>
      </c>
      <c r="O268" s="129" t="s">
        <v>88</v>
      </c>
      <c r="P268" s="133">
        <v>1</v>
      </c>
      <c r="Q268" s="129">
        <v>20</v>
      </c>
      <c r="R268" s="224">
        <v>1</v>
      </c>
      <c r="S268" s="224">
        <v>1</v>
      </c>
      <c r="T268" s="134" t="str">
        <f t="shared" si="180"/>
        <v>4311102531</v>
      </c>
      <c r="U268" s="137" t="str">
        <f t="shared" si="181"/>
        <v>43111025311</v>
      </c>
      <c r="V268" s="129">
        <v>1</v>
      </c>
      <c r="W268" s="130" t="str">
        <f t="shared" ca="1" si="221"/>
        <v>2020-01-01</v>
      </c>
      <c r="X268" s="129"/>
      <c r="Y268" s="139">
        <v>20000</v>
      </c>
      <c r="Z268" s="139">
        <f t="shared" si="226"/>
        <v>3333.3333333333321</v>
      </c>
      <c r="AA268" s="42">
        <v>0</v>
      </c>
      <c r="AB268" s="186" t="s">
        <v>89</v>
      </c>
      <c r="AC268" s="185">
        <f t="shared" si="183"/>
        <v>20000</v>
      </c>
      <c r="AD268" s="45">
        <v>0</v>
      </c>
      <c r="AE268" s="52" t="str">
        <f t="shared" si="227"/>
        <v>431110253</v>
      </c>
      <c r="AF268" s="187">
        <f t="shared" si="203"/>
        <v>16666.666666666668</v>
      </c>
      <c r="AG268" s="283">
        <f>SUM(AF262:AF269)</f>
        <v>208333.33333333331</v>
      </c>
      <c r="AH268" s="58">
        <f t="shared" si="185"/>
        <v>16666.666666666668</v>
      </c>
      <c r="AI268" s="60">
        <f t="shared" si="207"/>
        <v>20000</v>
      </c>
      <c r="AJ268" s="49" t="str">
        <f t="shared" si="222"/>
        <v>2020-01-31</v>
      </c>
      <c r="AK268" s="189" t="str">
        <f t="shared" si="187"/>
        <v>888431110253</v>
      </c>
      <c r="AL268" s="45" t="str">
        <f t="shared" si="188"/>
        <v>11100000541</v>
      </c>
      <c r="AM268" s="190"/>
      <c r="AN268" s="190"/>
      <c r="AO268" s="45" t="s">
        <v>89</v>
      </c>
      <c r="AP268" s="145" t="s">
        <v>89</v>
      </c>
      <c r="AQ268" s="45"/>
      <c r="AR268" s="45"/>
      <c r="AS268" s="146" t="str">
        <f t="shared" si="189"/>
        <v>888431110253</v>
      </c>
      <c r="AT268" s="143" t="str">
        <f t="shared" si="190"/>
        <v>5531110253</v>
      </c>
      <c r="AU268" s="137" t="str">
        <f t="shared" si="191"/>
        <v>9931110253</v>
      </c>
      <c r="AV268" s="137">
        <f t="shared" si="192"/>
        <v>1</v>
      </c>
      <c r="AW268" s="137" t="str">
        <f t="shared" si="193"/>
        <v>7731110253</v>
      </c>
      <c r="AX268" s="147" t="str">
        <f t="shared" si="194"/>
        <v>77431110253</v>
      </c>
      <c r="AY268" s="183">
        <v>0</v>
      </c>
      <c r="AZ268" s="183">
        <v>0</v>
      </c>
      <c r="BA268" s="43" t="str">
        <f t="shared" si="223"/>
        <v>2020-01-01</v>
      </c>
      <c r="BB268" s="43" t="str">
        <f t="shared" si="224"/>
        <v>2020-01-31</v>
      </c>
      <c r="BC268" s="148" t="s">
        <v>90</v>
      </c>
      <c r="BD268" s="131" t="str">
        <f t="shared" si="197"/>
        <v>a31110253</v>
      </c>
      <c r="BE268" s="143"/>
      <c r="BF268" s="189"/>
      <c r="BG268" s="186"/>
      <c r="BH268" s="149"/>
      <c r="BI268" s="149"/>
      <c r="BJ268" s="149"/>
      <c r="BK268" s="149"/>
      <c r="BL268" s="149"/>
      <c r="BM268" s="149"/>
      <c r="BN268" s="149"/>
      <c r="BO268" s="342"/>
      <c r="BP268" s="328"/>
      <c r="BQ268" s="242"/>
      <c r="BR268" s="242"/>
      <c r="BS268" s="242"/>
      <c r="BU268" s="357" t="str">
        <f t="shared" ca="1" si="225"/>
        <v>insert into x_t_invoice (TMP_ID,ID,DT, CLIENT_ID,EXTERNAL_ID,CONTRACT_ID,TOTAL_SUM,CURRENCY,DISCOUNT_TYPE,COMMISSION_TYPE,TYPE,LOYAL_CLIENTS,NDS,NDS_PCT,PERSON_ID) values (s_x_t_invoice.NEXTVAL, 31110253, date'2020-01-01',21110000054,'Б-31110253-1',1110000054,20000,'RUR',1,1,'y_invoice',0,1,20, 77431110253);insert into x_t_person (TMP_ID,ID) values (s_x_t_person.NEXTVAL, 77431110253);insert into x_t_act_internal(TMP_ID,ID,DT,CLIENT_ID,INVOICE_ID,HIDDEN,AMOUNT,EXTERNAL_ID,PAYMENT_TERM_DT,IS_LOYAL,TYPE) values (s_x_t_act_internal.NEXTVAL, 4311102531,date'2020-01-01',21110000054, 31110253    ,1,  20000  ,'43111025311',null, 0,'generic');insert into x_t_act_trans(TMP_ID, ACT_ID, CONSUME_ID, AMOUNT, AMOUNT_NDS, AMOUNT_NSP, NETTING, COMMISSION_TYPE) values (s_x_t_act_trans.NEXTVAL, 4311102531,  5531110253, 20000, 3333.33333333333,  0,null, 1);insert into x_t_consume (TMP_ID, ID, PARENT_ORDER_ID) values (s_x_t_consume.NEXTVAL, 5531110253,  9931110253);insert into x_t_order(TMP_ID, ID, SERVICE_ID, SERVICE_ORDER_ID, CLIENT_ID) values (s_x_t_order.NEXTVAL, 9931110253,  1,  7731110253,  431110253 );insert into x_mv_oebs_receipts_2(TMP_ID, INVOICE_EID, SUM, DT, DOC_DATE, COMISS_DATE, PAYMENT_NUMBER, SOURCE_TYPE) values (s_x_mv_oebs_receipts_2.NEXTVAL, 'Б-31110253-1', 20000, date'2020-01-31',date'2020-01-31', null, '888431110253' ,'PAYCASH');insert into x_yt_ar_direct_domain_stats (ID,IS_GRAY,DOMAIN,IS_BLACKLIST,SERVICE_ID,COST,BILLING_EXPORT_ID,FROM_DT,TILL_DT,SERVICE_ORDER_ID) values(s_x_yt_ar_direct_domain_stats.NEXTVAL, 0, 'a31110253', 0,1,3330000000,7731110253,  date'2020-01-01',to_date('2020-01-31'||' '||'23:59:59','YYYY-MM-DD HH24:MI:SS'),7731110253);</v>
      </c>
    </row>
    <row r="269" spans="1:73" s="305" customFormat="1" x14ac:dyDescent="0.35">
      <c r="A269" s="127">
        <v>54</v>
      </c>
      <c r="B269" s="291"/>
      <c r="C269" s="129" t="str">
        <f t="shared" si="172"/>
        <v>1110000054</v>
      </c>
      <c r="D269" s="129" t="str">
        <f t="shared" si="173"/>
        <v>1110000054/20</v>
      </c>
      <c r="E269" s="130" t="str">
        <f t="shared" si="174"/>
        <v>2020-01-01</v>
      </c>
      <c r="F269" s="261" t="str">
        <f t="shared" si="175"/>
        <v>2021-01-01</v>
      </c>
      <c r="G269" s="131" t="str">
        <f t="shared" si="176"/>
        <v>21110000054</v>
      </c>
      <c r="H269" s="132">
        <f t="shared" si="218"/>
        <v>1</v>
      </c>
      <c r="I269" s="262">
        <v>3</v>
      </c>
      <c r="J269" s="263">
        <f t="shared" si="199"/>
        <v>31110254</v>
      </c>
      <c r="K269" s="264" t="str">
        <f t="shared" si="177"/>
        <v>Б-31110254-1</v>
      </c>
      <c r="L269" s="261" t="str">
        <f t="shared" si="219"/>
        <v>2020-01-01</v>
      </c>
      <c r="M269" s="264" t="s">
        <v>87</v>
      </c>
      <c r="N269" s="265">
        <f t="shared" si="179"/>
        <v>20000</v>
      </c>
      <c r="O269" s="264" t="s">
        <v>88</v>
      </c>
      <c r="P269" s="262">
        <v>1</v>
      </c>
      <c r="Q269" s="264">
        <v>20</v>
      </c>
      <c r="R269" s="263">
        <v>37</v>
      </c>
      <c r="S269" s="263">
        <v>37</v>
      </c>
      <c r="T269" s="134" t="str">
        <f t="shared" si="180"/>
        <v>4311102541</v>
      </c>
      <c r="U269" s="266" t="str">
        <f t="shared" si="181"/>
        <v>43111025411</v>
      </c>
      <c r="V269" s="264">
        <v>1</v>
      </c>
      <c r="W269" s="261" t="str">
        <f t="shared" ca="1" si="221"/>
        <v>2020-01-01</v>
      </c>
      <c r="X269" s="264"/>
      <c r="Y269" s="267">
        <v>20000</v>
      </c>
      <c r="Z269" s="267">
        <f t="shared" si="226"/>
        <v>3333.3333333333321</v>
      </c>
      <c r="AA269" s="292">
        <v>0</v>
      </c>
      <c r="AB269" s="293" t="s">
        <v>89</v>
      </c>
      <c r="AC269" s="294">
        <f t="shared" si="183"/>
        <v>20000</v>
      </c>
      <c r="AD269" s="295">
        <v>0</v>
      </c>
      <c r="AE269" s="270" t="str">
        <f t="shared" si="227"/>
        <v>431110254</v>
      </c>
      <c r="AF269" s="296">
        <f t="shared" si="203"/>
        <v>16666.666666666668</v>
      </c>
      <c r="AG269" s="297"/>
      <c r="AH269" s="58">
        <f t="shared" si="185"/>
        <v>16666.666666666668</v>
      </c>
      <c r="AI269" s="273">
        <f t="shared" si="207"/>
        <v>20000</v>
      </c>
      <c r="AJ269" s="274" t="str">
        <f t="shared" si="222"/>
        <v>2020-01-31</v>
      </c>
      <c r="AK269" s="298" t="str">
        <f t="shared" si="187"/>
        <v>888431110254</v>
      </c>
      <c r="AL269" s="295" t="str">
        <f t="shared" si="188"/>
        <v>11100000541</v>
      </c>
      <c r="AM269" s="299"/>
      <c r="AN269" s="299"/>
      <c r="AO269" s="295" t="s">
        <v>89</v>
      </c>
      <c r="AP269" s="145" t="s">
        <v>89</v>
      </c>
      <c r="AQ269" s="295"/>
      <c r="AR269" s="295"/>
      <c r="AS269" s="277" t="str">
        <f t="shared" si="189"/>
        <v>888431110254</v>
      </c>
      <c r="AT269" s="275" t="str">
        <f t="shared" si="190"/>
        <v>5531110254</v>
      </c>
      <c r="AU269" s="266" t="str">
        <f t="shared" si="191"/>
        <v>9931110254</v>
      </c>
      <c r="AV269" s="266">
        <f t="shared" si="192"/>
        <v>37</v>
      </c>
      <c r="AW269" s="266" t="str">
        <f t="shared" si="193"/>
        <v>7731110254</v>
      </c>
      <c r="AX269" s="147" t="str">
        <f t="shared" si="194"/>
        <v>77431110254</v>
      </c>
      <c r="AY269" s="300">
        <v>0</v>
      </c>
      <c r="AZ269" s="300">
        <v>0</v>
      </c>
      <c r="BA269" s="301" t="str">
        <f t="shared" si="223"/>
        <v>2020-01-01</v>
      </c>
      <c r="BB269" s="301" t="str">
        <f t="shared" si="224"/>
        <v>2020-01-31</v>
      </c>
      <c r="BC269" s="278" t="s">
        <v>90</v>
      </c>
      <c r="BD269" s="279" t="str">
        <f t="shared" si="197"/>
        <v>a31110254</v>
      </c>
      <c r="BE269" s="275"/>
      <c r="BF269" s="298"/>
      <c r="BG269" s="293"/>
      <c r="BH269" s="149"/>
      <c r="BI269" s="149"/>
      <c r="BJ269" s="149"/>
      <c r="BK269" s="149"/>
      <c r="BL269" s="149"/>
      <c r="BM269" s="149"/>
      <c r="BN269" s="149"/>
      <c r="BO269" s="353"/>
      <c r="BP269" s="331"/>
      <c r="BQ269" s="303"/>
      <c r="BR269" s="304"/>
      <c r="BS269" s="304"/>
      <c r="BU269" s="357" t="str">
        <f t="shared" ca="1" si="225"/>
        <v>insert into x_t_invoice (TMP_ID,ID,DT, CLIENT_ID,EXTERNAL_ID,CONTRACT_ID,TOTAL_SUM,CURRENCY,DISCOUNT_TYPE,COMMISSION_TYPE,TYPE,LOYAL_CLIENTS,NDS,NDS_PCT,PERSON_ID) values (s_x_t_invoice.NEXTVAL, 31110254, date'2020-01-01',21110000054,'Б-31110254-1',1110000054,20000,'RUR',37,37,'y_invoice',0,1,20, 77431110254);insert into x_t_person (TMP_ID,ID) values (s_x_t_person.NEXTVAL, 77431110254);insert into x_t_act_internal(TMP_ID,ID,DT,CLIENT_ID,INVOICE_ID,HIDDEN,AMOUNT,EXTERNAL_ID,PAYMENT_TERM_DT,IS_LOYAL,TYPE) values (s_x_t_act_internal.NEXTVAL, 4311102541,date'2020-01-01',21110000054, 31110254    ,1,  20000  ,'43111025411',null, 0,'generic');insert into x_t_act_trans(TMP_ID, ACT_ID, CONSUME_ID, AMOUNT, AMOUNT_NDS, AMOUNT_NSP, NETTING, COMMISSION_TYPE) values (s_x_t_act_trans.NEXTVAL, 4311102541,  5531110254, 20000, 3333.33333333333,  0,null, 37);insert into x_t_consume (TMP_ID, ID, PARENT_ORDER_ID) values (s_x_t_consume.NEXTVAL, 5531110254,  9931110254);insert into x_t_order(TMP_ID, ID, SERVICE_ID, SERVICE_ORDER_ID, CLIENT_ID) values (s_x_t_order.NEXTVAL, 9931110254,  37,  7731110254,  431110254 );insert into x_mv_oebs_receipts_2(TMP_ID, INVOICE_EID, SUM, DT, DOC_DATE, COMISS_DATE, PAYMENT_NUMBER, SOURCE_TYPE) values (s_x_mv_oebs_receipts_2.NEXTVAL, 'Б-31110254-1', 20000, date'2020-01-31',date'2020-01-31', null, '888431110254' ,'PAYCASH');insert into x_yt_ar_direct_domain_stats (ID,IS_GRAY,DOMAIN,IS_BLACKLIST,SERVICE_ID,COST,BILLING_EXPORT_ID,FROM_DT,TILL_DT,SERVICE_ORDER_ID) values(s_x_yt_ar_direct_domain_stats.NEXTVAL, 0, 'a31110254', 0,37,3330000000,7731110254,  date'2020-01-01',to_date('2020-01-31'||' '||'23:59:59','YYYY-MM-DD HH24:MI:SS'),7731110254);</v>
      </c>
    </row>
    <row r="270" spans="1:73" s="195" customFormat="1" x14ac:dyDescent="0.35">
      <c r="A270" s="127">
        <v>54</v>
      </c>
      <c r="B270" s="178"/>
      <c r="C270" s="129" t="str">
        <f t="shared" si="172"/>
        <v>1110000054</v>
      </c>
      <c r="D270" s="129" t="str">
        <f t="shared" si="173"/>
        <v>1110000054/20</v>
      </c>
      <c r="E270" s="130" t="str">
        <f t="shared" si="174"/>
        <v>2020-01-01</v>
      </c>
      <c r="F270" s="130" t="str">
        <f t="shared" si="175"/>
        <v>2021-01-01</v>
      </c>
      <c r="G270" s="131" t="str">
        <f t="shared" si="176"/>
        <v>21110000054</v>
      </c>
      <c r="H270" s="132">
        <f t="shared" si="218"/>
        <v>1</v>
      </c>
      <c r="I270" s="133">
        <v>3</v>
      </c>
      <c r="J270" s="134">
        <f t="shared" si="199"/>
        <v>31110255</v>
      </c>
      <c r="K270" s="129" t="str">
        <f t="shared" si="177"/>
        <v>Б-31110255-1</v>
      </c>
      <c r="L270" s="138" t="str">
        <f t="shared" ref="L270:L277" si="228">TEXT(DATE(YEAR($F$2),MONTH($F$2)+1,1),"ГГГГ-ММ-ДД")</f>
        <v>2020-02-01</v>
      </c>
      <c r="M270" s="129" t="s">
        <v>87</v>
      </c>
      <c r="N270" s="135">
        <f t="shared" si="179"/>
        <v>40000</v>
      </c>
      <c r="O270" s="129" t="s">
        <v>88</v>
      </c>
      <c r="P270" s="133">
        <v>1</v>
      </c>
      <c r="Q270" s="129">
        <v>20</v>
      </c>
      <c r="R270" s="219">
        <f t="shared" ref="R270:R275" si="229">S270</f>
        <v>7</v>
      </c>
      <c r="S270" s="219">
        <v>7</v>
      </c>
      <c r="T270" s="134" t="str">
        <f t="shared" si="180"/>
        <v>4311102551</v>
      </c>
      <c r="U270" s="137" t="str">
        <f t="shared" si="181"/>
        <v>43111025511</v>
      </c>
      <c r="V270" s="129">
        <v>1</v>
      </c>
      <c r="W270" s="138" t="str">
        <f t="shared" ref="W270:W277" ca="1" si="230">TEXT(DATE(YEAR($F$2),MONTH($F$2)+1,RANDBETWEEN(1,9)),"ГГГГ-ММ-ДД")</f>
        <v>2020-02-06</v>
      </c>
      <c r="X270" s="129"/>
      <c r="Y270" s="139">
        <v>40000</v>
      </c>
      <c r="Z270" s="139">
        <f>Y270-(Y270/1.2)</f>
        <v>6666.6666666666642</v>
      </c>
      <c r="AA270" s="42">
        <v>0</v>
      </c>
      <c r="AB270" s="186" t="s">
        <v>89</v>
      </c>
      <c r="AC270" s="185">
        <f t="shared" si="183"/>
        <v>40000</v>
      </c>
      <c r="AD270" s="45">
        <v>0</v>
      </c>
      <c r="AE270" s="255" t="str">
        <f t="shared" si="227"/>
        <v>431110255</v>
      </c>
      <c r="AF270" s="187">
        <f t="shared" si="203"/>
        <v>33333.333333333336</v>
      </c>
      <c r="AG270" s="290">
        <f>(Y270+Y271)/SUM(Y270:Y275)</f>
        <v>0.7142857142857143</v>
      </c>
      <c r="AH270" s="58">
        <f t="shared" si="185"/>
        <v>33333.333333333336</v>
      </c>
      <c r="AI270" s="60">
        <f t="shared" si="207"/>
        <v>40000</v>
      </c>
      <c r="AJ270" s="112" t="str">
        <f t="shared" ref="AJ270:AJ277" si="231">TEXT(DATE(YEAR($F$2),MONTH($F$2)+2,0),"ГГГГ-ММ-ДД")</f>
        <v>2020-02-29</v>
      </c>
      <c r="AK270" s="189" t="str">
        <f t="shared" si="187"/>
        <v>888431110255</v>
      </c>
      <c r="AL270" s="102" t="str">
        <f>C270&amp;2</f>
        <v>11100000542</v>
      </c>
      <c r="AM270" s="256" t="str">
        <f>TEXT(DATE(YEAR($F$2),MONTH($F$2)+1,1),"ГГГГ-ММ-ДД")</f>
        <v>2020-02-01</v>
      </c>
      <c r="AN270" s="256" t="str">
        <f>TEXT(DATE(YEAR($F$2),MONTH($F$2)+2,0),"ГГГГ-ММ-ДД")</f>
        <v>2020-02-29</v>
      </c>
      <c r="AO270" s="102">
        <v>1</v>
      </c>
      <c r="AP270" s="102" t="str">
        <f>"99"&amp;AE270</f>
        <v>99431110255</v>
      </c>
      <c r="AQ270" s="45"/>
      <c r="AR270" s="45"/>
      <c r="AS270" s="146" t="str">
        <f t="shared" si="189"/>
        <v>888431110255</v>
      </c>
      <c r="AT270" s="143" t="str">
        <f t="shared" si="190"/>
        <v>5531110255</v>
      </c>
      <c r="AU270" s="137" t="str">
        <f t="shared" si="191"/>
        <v>9931110255</v>
      </c>
      <c r="AV270" s="137">
        <f t="shared" si="192"/>
        <v>7</v>
      </c>
      <c r="AW270" s="137" t="str">
        <f t="shared" si="193"/>
        <v>7731110255</v>
      </c>
      <c r="AX270" s="147" t="str">
        <f t="shared" si="194"/>
        <v>77431110255</v>
      </c>
      <c r="AY270" s="183">
        <v>0</v>
      </c>
      <c r="AZ270" s="183">
        <v>0</v>
      </c>
      <c r="BA270" s="138" t="str">
        <f t="shared" ref="BA270:BA277" si="232">TEXT(DATE(YEAR($F$2),MONTH($F$2)+1,1),"ГГГГ-ММ-ДД")</f>
        <v>2020-02-01</v>
      </c>
      <c r="BB270" s="138" t="str">
        <f t="shared" ref="BB270:BB277" si="233">TEXT(DATE(YEAR($F$2),MONTH($F$2)+2,0),"ГГГГ-ММ-ДД")</f>
        <v>2020-02-29</v>
      </c>
      <c r="BC270" s="148" t="s">
        <v>90</v>
      </c>
      <c r="BD270" s="131" t="str">
        <f t="shared" si="197"/>
        <v>a31110255</v>
      </c>
      <c r="BE270" s="143"/>
      <c r="BF270" s="189"/>
      <c r="BG270" s="186"/>
      <c r="BH270" s="149"/>
      <c r="BI270" s="149"/>
      <c r="BJ270" s="149"/>
      <c r="BK270" s="149"/>
      <c r="BL270" s="149"/>
      <c r="BM270" s="149"/>
      <c r="BN270" s="149"/>
      <c r="BO270" s="342" t="s">
        <v>190</v>
      </c>
      <c r="BP270" s="328">
        <v>7</v>
      </c>
      <c r="BQ270" s="242">
        <f>SUM(AF270:AF275)</f>
        <v>175000</v>
      </c>
      <c r="BR270" s="242" t="s">
        <v>152</v>
      </c>
      <c r="BS270" s="242" t="str">
        <f>BR270</f>
        <v>-</v>
      </c>
      <c r="BU270" s="357" t="str">
        <f t="shared" ca="1" si="225"/>
        <v>insert into x_t_invoice (TMP_ID,ID,DT, CLIENT_ID,EXTERNAL_ID,CONTRACT_ID,TOTAL_SUM,CURRENCY,DISCOUNT_TYPE,COMMISSION_TYPE,TYPE,LOYAL_CLIENTS,NDS,NDS_PCT,PERSON_ID) values (s_x_t_invoice.NEXTVAL, 31110255, date'2020-02-01',21110000054,'Б-31110255-1',1110000054,40000,'RUR',7,7,'y_invoice',0,1,20, 77431110255);insert into x_t_person (TMP_ID,ID) values (s_x_t_person.NEXTVAL, 77431110255);insert into x_t_act_internal(TMP_ID,ID,DT,CLIENT_ID,INVOICE_ID,HIDDEN,AMOUNT,EXTERNAL_ID,PAYMENT_TERM_DT,IS_LOYAL,TYPE) values (s_x_t_act_internal.NEXTVAL, 4311102551,date'2020-02-06',21110000054, 31110255    ,1,  40000  ,'43111025511',null, 0,'generic');insert into x_t_act_trans(TMP_ID, ACT_ID, CONSUME_ID, AMOUNT, AMOUNT_NDS, AMOUNT_NSP, NETTING, COMMISSION_TYPE) values (s_x_t_act_trans.NEXTVAL, 4311102551,  5531110255, 40000, 6666.66666666666,  0,null, 7);insert into x_t_consume (TMP_ID, ID, PARENT_ORDER_ID) values (s_x_t_consume.NEXTVAL, 5531110255,  9931110255);insert into x_t_order(TMP_ID, ID, SERVICE_ID, SERVICE_ORDER_ID, CLIENT_ID) values (s_x_t_order.NEXTVAL, 9931110255,  7,  7731110255,  431110255 );insert into x_mv_oebs_receipts_2(TMP_ID, INVOICE_EID, SUM, DT, DOC_DATE, COMISS_DATE, PAYMENT_NUMBER, SOURCE_TYPE) values (s_x_mv_oebs_receipts_2.NEXTVAL, 'Б-31110255-1', 40000, date'2020-02-29',date'2020-02-29', null, '888431110255' ,'PAYCASH');insert into x_mv_ui_contract_apex (TMP_ID,CONTRACT_ID,CONTRACT_EID,DT,FINISH_DT,CLIENT_ID,AGENCY_ID) values (s_x_mv_ui_contract_apex.NEXTVAL, 1110000054, '1110000054/20',date'2020-02-01', date'2020-02-29',99431110255,21110000054 );insert into x_mv_contract_signed_attr (TMP_ID,CONTRACT_ID,COLLATERAL_ID,CODE,KEY_NUM,COLLATERAL_DT,VALUE_NUM) values (s_x_mv_contract_signed_attr.NEXTVAL, 1110000054, 11100000542,'BRAND_CLIENTS' , 431110255, date'2020-02-01',  1);insert into x_yt_ar_direct_domain_stats (ID,IS_GRAY,DOMAIN,IS_BLACKLIST,SERVICE_ID,COST,BILLING_EXPORT_ID,FROM_DT,TILL_DT,SERVICE_ORDER_ID) values(s_x_yt_ar_direct_domain_stats.NEXTVAL, 0, 'a31110255', 0,7,3330000000,7731110255,  date'2020-02-01',to_date('2020-02-29'||' '||'23:59:59','YYYY-MM-DD HH24:MI:SS'),7731110255);</v>
      </c>
    </row>
    <row r="271" spans="1:73" s="195" customFormat="1" x14ac:dyDescent="0.35">
      <c r="A271" s="127">
        <v>54</v>
      </c>
      <c r="B271" s="178"/>
      <c r="C271" s="129" t="str">
        <f t="shared" si="172"/>
        <v>1110000054</v>
      </c>
      <c r="D271" s="129" t="str">
        <f t="shared" si="173"/>
        <v>1110000054/20</v>
      </c>
      <c r="E271" s="130" t="str">
        <f t="shared" si="174"/>
        <v>2020-01-01</v>
      </c>
      <c r="F271" s="130" t="str">
        <f t="shared" si="175"/>
        <v>2021-01-01</v>
      </c>
      <c r="G271" s="131" t="str">
        <f t="shared" si="176"/>
        <v>21110000054</v>
      </c>
      <c r="H271" s="132">
        <f t="shared" si="218"/>
        <v>1</v>
      </c>
      <c r="I271" s="133">
        <v>3</v>
      </c>
      <c r="J271" s="134">
        <f t="shared" si="199"/>
        <v>31110256</v>
      </c>
      <c r="K271" s="129" t="str">
        <f t="shared" si="177"/>
        <v>Б-31110256-1</v>
      </c>
      <c r="L271" s="138" t="str">
        <f t="shared" si="228"/>
        <v>2020-02-01</v>
      </c>
      <c r="M271" s="129" t="s">
        <v>87</v>
      </c>
      <c r="N271" s="135">
        <f t="shared" si="179"/>
        <v>110000</v>
      </c>
      <c r="O271" s="129" t="s">
        <v>88</v>
      </c>
      <c r="P271" s="133">
        <v>1</v>
      </c>
      <c r="Q271" s="129">
        <v>20</v>
      </c>
      <c r="R271" s="219">
        <f t="shared" si="229"/>
        <v>7</v>
      </c>
      <c r="S271" s="219">
        <v>7</v>
      </c>
      <c r="T271" s="134" t="str">
        <f t="shared" si="180"/>
        <v>4311102561</v>
      </c>
      <c r="U271" s="137" t="str">
        <f t="shared" si="181"/>
        <v>43111025611</v>
      </c>
      <c r="V271" s="129">
        <v>1</v>
      </c>
      <c r="W271" s="138" t="str">
        <f t="shared" ca="1" si="230"/>
        <v>2020-02-06</v>
      </c>
      <c r="X271" s="129"/>
      <c r="Y271" s="139">
        <v>110000</v>
      </c>
      <c r="Z271" s="139">
        <f t="shared" ref="Z271:Z277" si="234">Y271-(Y271/1.2)</f>
        <v>18333.333333333328</v>
      </c>
      <c r="AA271" s="42">
        <v>0</v>
      </c>
      <c r="AB271" s="186" t="s">
        <v>89</v>
      </c>
      <c r="AC271" s="185">
        <f t="shared" si="183"/>
        <v>110000</v>
      </c>
      <c r="AD271" s="45">
        <v>0</v>
      </c>
      <c r="AE271" s="255" t="str">
        <f t="shared" si="227"/>
        <v>431110256</v>
      </c>
      <c r="AF271" s="187">
        <f t="shared" si="203"/>
        <v>91666.666666666672</v>
      </c>
      <c r="AG271" s="240"/>
      <c r="AH271" s="58">
        <f t="shared" si="185"/>
        <v>91666.666666666672</v>
      </c>
      <c r="AI271" s="60">
        <f t="shared" si="207"/>
        <v>110000</v>
      </c>
      <c r="AJ271" s="112" t="str">
        <f t="shared" si="231"/>
        <v>2020-02-29</v>
      </c>
      <c r="AK271" s="189" t="str">
        <f t="shared" si="187"/>
        <v>888431110256</v>
      </c>
      <c r="AL271" s="102" t="str">
        <f t="shared" ref="AL271:AL277" si="235">C271&amp;2</f>
        <v>11100000542</v>
      </c>
      <c r="AM271" s="256" t="str">
        <f>TEXT(DATE(YEAR($F$2),MONTH($F$2)+1,1),"ГГГГ-ММ-ДД")</f>
        <v>2020-02-01</v>
      </c>
      <c r="AN271" s="256" t="str">
        <f>TEXT(DATE(YEAR($F$2),MONTH($F$2)+2,0),"ГГГГ-ММ-ДД")</f>
        <v>2020-02-29</v>
      </c>
      <c r="AO271" s="102">
        <v>1</v>
      </c>
      <c r="AP271" s="102" t="str">
        <f>AP270</f>
        <v>99431110255</v>
      </c>
      <c r="AQ271" s="45"/>
      <c r="AR271" s="45"/>
      <c r="AS271" s="146" t="str">
        <f t="shared" si="189"/>
        <v>888431110256</v>
      </c>
      <c r="AT271" s="143" t="str">
        <f t="shared" si="190"/>
        <v>5531110256</v>
      </c>
      <c r="AU271" s="137" t="str">
        <f t="shared" si="191"/>
        <v>9931110256</v>
      </c>
      <c r="AV271" s="137">
        <f t="shared" si="192"/>
        <v>7</v>
      </c>
      <c r="AW271" s="137" t="str">
        <f t="shared" si="193"/>
        <v>7731110256</v>
      </c>
      <c r="AX271" s="147" t="str">
        <f t="shared" si="194"/>
        <v>77431110256</v>
      </c>
      <c r="AY271" s="183">
        <v>0</v>
      </c>
      <c r="AZ271" s="183">
        <v>0</v>
      </c>
      <c r="BA271" s="138" t="str">
        <f t="shared" si="232"/>
        <v>2020-02-01</v>
      </c>
      <c r="BB271" s="138" t="str">
        <f t="shared" si="233"/>
        <v>2020-02-29</v>
      </c>
      <c r="BC271" s="148" t="s">
        <v>90</v>
      </c>
      <c r="BD271" s="131" t="str">
        <f t="shared" si="197"/>
        <v>a31110256</v>
      </c>
      <c r="BE271" s="143"/>
      <c r="BF271" s="189"/>
      <c r="BG271" s="186"/>
      <c r="BH271" s="149"/>
      <c r="BI271" s="149"/>
      <c r="BJ271" s="149"/>
      <c r="BK271" s="149"/>
      <c r="BL271" s="149"/>
      <c r="BM271" s="149"/>
      <c r="BN271" s="149"/>
      <c r="BO271" s="342"/>
      <c r="BP271" s="328">
        <v>1</v>
      </c>
      <c r="BQ271" s="242">
        <f>AF276</f>
        <v>16666.666666666668</v>
      </c>
      <c r="BR271" s="242">
        <f>BQ271*0.13</f>
        <v>2166.666666666667</v>
      </c>
      <c r="BS271" s="242">
        <f>BR271</f>
        <v>2166.666666666667</v>
      </c>
      <c r="BU271" s="357" t="str">
        <f t="shared" ca="1" si="225"/>
        <v>insert into x_t_invoice (TMP_ID,ID,DT, CLIENT_ID,EXTERNAL_ID,CONTRACT_ID,TOTAL_SUM,CURRENCY,DISCOUNT_TYPE,COMMISSION_TYPE,TYPE,LOYAL_CLIENTS,NDS,NDS_PCT,PERSON_ID) values (s_x_t_invoice.NEXTVAL, 31110256, date'2020-02-01',21110000054,'Б-31110256-1',1110000054,110000,'RUR',7,7,'y_invoice',0,1,20, 77431110256);insert into x_t_person (TMP_ID,ID) values (s_x_t_person.NEXTVAL, 77431110256);insert into x_t_act_internal(TMP_ID,ID,DT,CLIENT_ID,INVOICE_ID,HIDDEN,AMOUNT,EXTERNAL_ID,PAYMENT_TERM_DT,IS_LOYAL,TYPE) values (s_x_t_act_internal.NEXTVAL, 4311102561,date'2020-02-06',21110000054, 31110256    ,1,  110000  ,'43111025611',null, 0,'generic');insert into x_t_act_trans(TMP_ID, ACT_ID, CONSUME_ID, AMOUNT, AMOUNT_NDS, AMOUNT_NSP, NETTING, COMMISSION_TYPE) values (s_x_t_act_trans.NEXTVAL, 4311102561,  5531110256, 110000, 18333.3333333333,  0,null, 7);insert into x_t_consume (TMP_ID, ID, PARENT_ORDER_ID) values (s_x_t_consume.NEXTVAL, 5531110256,  9931110256);insert into x_t_order(TMP_ID, ID, SERVICE_ID, SERVICE_ORDER_ID, CLIENT_ID) values (s_x_t_order.NEXTVAL, 9931110256,  7,  7731110256,  431110256 );insert into x_mv_oebs_receipts_2(TMP_ID, INVOICE_EID, SUM, DT, DOC_DATE, COMISS_DATE, PAYMENT_NUMBER, SOURCE_TYPE) values (s_x_mv_oebs_receipts_2.NEXTVAL, 'Б-31110256-1', 110000, date'2020-02-29',date'2020-02-29', null, '888431110256' ,'PAYCASH');insert into x_mv_contract_signed_attr (TMP_ID,CONTRACT_ID,COLLATERAL_ID,CODE,KEY_NUM,COLLATERAL_DT,VALUE_NUM) values (s_x_mv_contract_signed_attr.NEXTVAL, 1110000054, 11100000542,'BRAND_CLIENTS' , 431110256, date'2020-02-01',  1);insert into x_yt_ar_direct_domain_stats (ID,IS_GRAY,DOMAIN,IS_BLACKLIST,SERVICE_ID,COST,BILLING_EXPORT_ID,FROM_DT,TILL_DT,SERVICE_ORDER_ID) values(s_x_yt_ar_direct_domain_stats.NEXTVAL, 0, 'a31110256', 0,7,3330000000,7731110256,  date'2020-02-01',to_date('2020-02-29'||' '||'23:59:59','YYYY-MM-DD HH24:MI:SS'),7731110256);</v>
      </c>
    </row>
    <row r="272" spans="1:73" s="195" customFormat="1" x14ac:dyDescent="0.35">
      <c r="A272" s="127">
        <v>54</v>
      </c>
      <c r="B272" s="178"/>
      <c r="C272" s="129" t="str">
        <f t="shared" si="172"/>
        <v>1110000054</v>
      </c>
      <c r="D272" s="129" t="str">
        <f t="shared" si="173"/>
        <v>1110000054/20</v>
      </c>
      <c r="E272" s="130" t="str">
        <f t="shared" si="174"/>
        <v>2020-01-01</v>
      </c>
      <c r="F272" s="130" t="str">
        <f t="shared" si="175"/>
        <v>2021-01-01</v>
      </c>
      <c r="G272" s="131" t="str">
        <f t="shared" si="176"/>
        <v>21110000054</v>
      </c>
      <c r="H272" s="132">
        <f t="shared" si="218"/>
        <v>1</v>
      </c>
      <c r="I272" s="133">
        <v>3</v>
      </c>
      <c r="J272" s="134">
        <f t="shared" si="199"/>
        <v>31110257</v>
      </c>
      <c r="K272" s="129" t="str">
        <f t="shared" si="177"/>
        <v>Б-31110257-1</v>
      </c>
      <c r="L272" s="138" t="str">
        <f t="shared" si="228"/>
        <v>2020-02-01</v>
      </c>
      <c r="M272" s="129" t="s">
        <v>87</v>
      </c>
      <c r="N272" s="135">
        <f t="shared" si="179"/>
        <v>10000</v>
      </c>
      <c r="O272" s="129" t="s">
        <v>88</v>
      </c>
      <c r="P272" s="133">
        <v>1</v>
      </c>
      <c r="Q272" s="129">
        <v>20</v>
      </c>
      <c r="R272" s="219">
        <f t="shared" si="229"/>
        <v>7</v>
      </c>
      <c r="S272" s="219">
        <v>7</v>
      </c>
      <c r="T272" s="134" t="str">
        <f t="shared" si="180"/>
        <v>4311102571</v>
      </c>
      <c r="U272" s="137" t="str">
        <f t="shared" si="181"/>
        <v>43111025711</v>
      </c>
      <c r="V272" s="129">
        <v>1</v>
      </c>
      <c r="W272" s="138" t="str">
        <f t="shared" ca="1" si="230"/>
        <v>2020-02-05</v>
      </c>
      <c r="X272" s="129"/>
      <c r="Y272" s="139">
        <v>10000</v>
      </c>
      <c r="Z272" s="139">
        <f t="shared" si="234"/>
        <v>1666.6666666666661</v>
      </c>
      <c r="AA272" s="42">
        <v>0</v>
      </c>
      <c r="AB272" s="186" t="s">
        <v>89</v>
      </c>
      <c r="AC272" s="185">
        <f t="shared" si="183"/>
        <v>10000</v>
      </c>
      <c r="AD272" s="45">
        <v>0</v>
      </c>
      <c r="AE272" s="52" t="str">
        <f>4&amp;J272</f>
        <v>431110257</v>
      </c>
      <c r="AF272" s="187">
        <f t="shared" si="203"/>
        <v>8333.3333333333339</v>
      </c>
      <c r="AG272" s="240"/>
      <c r="AH272" s="58">
        <f t="shared" si="185"/>
        <v>8333.3333333333339</v>
      </c>
      <c r="AI272" s="60">
        <f t="shared" si="207"/>
        <v>10000</v>
      </c>
      <c r="AJ272" s="112" t="str">
        <f t="shared" si="231"/>
        <v>2020-02-29</v>
      </c>
      <c r="AK272" s="189" t="str">
        <f t="shared" si="187"/>
        <v>888431110257</v>
      </c>
      <c r="AL272" s="102" t="str">
        <f t="shared" si="235"/>
        <v>11100000542</v>
      </c>
      <c r="AM272" s="190"/>
      <c r="AN272" s="190"/>
      <c r="AO272" s="45" t="s">
        <v>89</v>
      </c>
      <c r="AP272" s="145" t="s">
        <v>89</v>
      </c>
      <c r="AQ272" s="45"/>
      <c r="AR272" s="45"/>
      <c r="AS272" s="146" t="str">
        <f t="shared" si="189"/>
        <v>888431110257</v>
      </c>
      <c r="AT272" s="143" t="str">
        <f t="shared" si="190"/>
        <v>5531110257</v>
      </c>
      <c r="AU272" s="137" t="str">
        <f t="shared" si="191"/>
        <v>9931110257</v>
      </c>
      <c r="AV272" s="137">
        <f t="shared" si="192"/>
        <v>7</v>
      </c>
      <c r="AW272" s="137" t="str">
        <f t="shared" si="193"/>
        <v>7731110257</v>
      </c>
      <c r="AX272" s="147" t="str">
        <f t="shared" si="194"/>
        <v>77431110257</v>
      </c>
      <c r="AY272" s="183">
        <v>0</v>
      </c>
      <c r="AZ272" s="183">
        <v>0</v>
      </c>
      <c r="BA272" s="138" t="str">
        <f t="shared" si="232"/>
        <v>2020-02-01</v>
      </c>
      <c r="BB272" s="138" t="str">
        <f t="shared" si="233"/>
        <v>2020-02-29</v>
      </c>
      <c r="BC272" s="148" t="s">
        <v>90</v>
      </c>
      <c r="BD272" s="131" t="str">
        <f t="shared" si="197"/>
        <v>a31110257</v>
      </c>
      <c r="BE272" s="143"/>
      <c r="BF272" s="189"/>
      <c r="BG272" s="186"/>
      <c r="BH272" s="149"/>
      <c r="BI272" s="149"/>
      <c r="BJ272" s="149"/>
      <c r="BK272" s="149"/>
      <c r="BL272" s="149"/>
      <c r="BM272" s="149"/>
      <c r="BN272" s="149"/>
      <c r="BO272" s="342"/>
      <c r="BP272" s="328">
        <v>37</v>
      </c>
      <c r="BQ272" s="242">
        <f>AF277</f>
        <v>16666.666666666668</v>
      </c>
      <c r="BR272" s="242">
        <f>BQ272*0.11</f>
        <v>1833.3333333333335</v>
      </c>
      <c r="BS272" s="242">
        <f>BR272</f>
        <v>1833.3333333333335</v>
      </c>
      <c r="BU272" s="357" t="str">
        <f t="shared" ca="1" si="225"/>
        <v>insert into x_t_invoice (TMP_ID,ID,DT, CLIENT_ID,EXTERNAL_ID,CONTRACT_ID,TOTAL_SUM,CURRENCY,DISCOUNT_TYPE,COMMISSION_TYPE,TYPE,LOYAL_CLIENTS,NDS,NDS_PCT,PERSON_ID) values (s_x_t_invoice.NEXTVAL, 31110257, date'2020-02-01',21110000054,'Б-31110257-1',1110000054,10000,'RUR',7,7,'y_invoice',0,1,20, 77431110257);insert into x_t_person (TMP_ID,ID) values (s_x_t_person.NEXTVAL, 77431110257);insert into x_t_act_internal(TMP_ID,ID,DT,CLIENT_ID,INVOICE_ID,HIDDEN,AMOUNT,EXTERNAL_ID,PAYMENT_TERM_DT,IS_LOYAL,TYPE) values (s_x_t_act_internal.NEXTVAL, 4311102571,date'2020-02-05',21110000054, 31110257    ,1,  10000  ,'43111025711',null, 0,'generic');insert into x_t_act_trans(TMP_ID, ACT_ID, CONSUME_ID, AMOUNT, AMOUNT_NDS, AMOUNT_NSP, NETTING, COMMISSION_TYPE) values (s_x_t_act_trans.NEXTVAL, 4311102571,  5531110257, 10000, 1666.66666666667,  0,null, 7);insert into x_t_consume (TMP_ID, ID, PARENT_ORDER_ID) values (s_x_t_consume.NEXTVAL, 5531110257,  9931110257);insert into x_t_order(TMP_ID, ID, SERVICE_ID, SERVICE_ORDER_ID, CLIENT_ID) values (s_x_t_order.NEXTVAL, 9931110257,  7,  7731110257,  431110257 );insert into x_mv_oebs_receipts_2(TMP_ID, INVOICE_EID, SUM, DT, DOC_DATE, COMISS_DATE, PAYMENT_NUMBER, SOURCE_TYPE) values (s_x_mv_oebs_receipts_2.NEXTVAL, 'Б-31110257-1', 10000, date'2020-02-29',date'2020-02-29', null, '888431110257' ,'PAYCASH');insert into x_yt_ar_direct_domain_stats (ID,IS_GRAY,DOMAIN,IS_BLACKLIST,SERVICE_ID,COST,BILLING_EXPORT_ID,FROM_DT,TILL_DT,SERVICE_ORDER_ID) values(s_x_yt_ar_direct_domain_stats.NEXTVAL, 0, 'a31110257', 0,7,3330000000,7731110257,  date'2020-02-01',to_date('2020-02-29'||' '||'23:59:59','YYYY-MM-DD HH24:MI:SS'),7731110257);</v>
      </c>
    </row>
    <row r="273" spans="1:73" s="195" customFormat="1" x14ac:dyDescent="0.35">
      <c r="A273" s="127">
        <v>54</v>
      </c>
      <c r="B273" s="178"/>
      <c r="C273" s="129" t="str">
        <f t="shared" si="172"/>
        <v>1110000054</v>
      </c>
      <c r="D273" s="129" t="str">
        <f t="shared" si="173"/>
        <v>1110000054/20</v>
      </c>
      <c r="E273" s="130" t="str">
        <f t="shared" si="174"/>
        <v>2020-01-01</v>
      </c>
      <c r="F273" s="130" t="str">
        <f t="shared" si="175"/>
        <v>2021-01-01</v>
      </c>
      <c r="G273" s="131" t="str">
        <f t="shared" si="176"/>
        <v>21110000054</v>
      </c>
      <c r="H273" s="132">
        <f t="shared" si="218"/>
        <v>1</v>
      </c>
      <c r="I273" s="133">
        <v>3</v>
      </c>
      <c r="J273" s="134">
        <f t="shared" si="199"/>
        <v>31110258</v>
      </c>
      <c r="K273" s="129" t="str">
        <f t="shared" si="177"/>
        <v>Б-31110258-1</v>
      </c>
      <c r="L273" s="138" t="str">
        <f t="shared" si="228"/>
        <v>2020-02-01</v>
      </c>
      <c r="M273" s="129" t="s">
        <v>87</v>
      </c>
      <c r="N273" s="135">
        <f t="shared" si="179"/>
        <v>10000</v>
      </c>
      <c r="O273" s="129" t="s">
        <v>88</v>
      </c>
      <c r="P273" s="133">
        <v>1</v>
      </c>
      <c r="Q273" s="129">
        <v>20</v>
      </c>
      <c r="R273" s="219">
        <f t="shared" si="229"/>
        <v>7</v>
      </c>
      <c r="S273" s="219">
        <v>7</v>
      </c>
      <c r="T273" s="134" t="str">
        <f t="shared" si="180"/>
        <v>4311102581</v>
      </c>
      <c r="U273" s="137" t="str">
        <f t="shared" si="181"/>
        <v>43111025811</v>
      </c>
      <c r="V273" s="129">
        <v>1</v>
      </c>
      <c r="W273" s="138" t="str">
        <f t="shared" ca="1" si="230"/>
        <v>2020-02-03</v>
      </c>
      <c r="X273" s="129"/>
      <c r="Y273" s="139">
        <v>10000</v>
      </c>
      <c r="Z273" s="139">
        <f t="shared" si="234"/>
        <v>1666.6666666666661</v>
      </c>
      <c r="AA273" s="42">
        <v>0</v>
      </c>
      <c r="AB273" s="186" t="s">
        <v>89</v>
      </c>
      <c r="AC273" s="185">
        <f t="shared" si="183"/>
        <v>10000</v>
      </c>
      <c r="AD273" s="45">
        <v>0</v>
      </c>
      <c r="AE273" s="52" t="str">
        <f>4&amp;J273</f>
        <v>431110258</v>
      </c>
      <c r="AF273" s="187">
        <f t="shared" si="203"/>
        <v>8333.3333333333339</v>
      </c>
      <c r="AG273" s="240"/>
      <c r="AH273" s="58">
        <f t="shared" si="185"/>
        <v>8333.3333333333339</v>
      </c>
      <c r="AI273" s="60">
        <f t="shared" si="207"/>
        <v>10000</v>
      </c>
      <c r="AJ273" s="112" t="str">
        <f t="shared" si="231"/>
        <v>2020-02-29</v>
      </c>
      <c r="AK273" s="189" t="str">
        <f t="shared" si="187"/>
        <v>888431110258</v>
      </c>
      <c r="AL273" s="102" t="str">
        <f t="shared" si="235"/>
        <v>11100000542</v>
      </c>
      <c r="AM273" s="190"/>
      <c r="AN273" s="190"/>
      <c r="AO273" s="45" t="s">
        <v>89</v>
      </c>
      <c r="AP273" s="145" t="s">
        <v>89</v>
      </c>
      <c r="AQ273" s="45"/>
      <c r="AR273" s="45"/>
      <c r="AS273" s="146" t="str">
        <f t="shared" si="189"/>
        <v>888431110258</v>
      </c>
      <c r="AT273" s="143" t="str">
        <f t="shared" si="190"/>
        <v>5531110258</v>
      </c>
      <c r="AU273" s="137" t="str">
        <f t="shared" si="191"/>
        <v>9931110258</v>
      </c>
      <c r="AV273" s="137">
        <f t="shared" si="192"/>
        <v>7</v>
      </c>
      <c r="AW273" s="137" t="str">
        <f t="shared" si="193"/>
        <v>7731110258</v>
      </c>
      <c r="AX273" s="147" t="str">
        <f t="shared" si="194"/>
        <v>77431110258</v>
      </c>
      <c r="AY273" s="183">
        <v>0</v>
      </c>
      <c r="AZ273" s="183">
        <v>0</v>
      </c>
      <c r="BA273" s="138" t="str">
        <f t="shared" si="232"/>
        <v>2020-02-01</v>
      </c>
      <c r="BB273" s="138" t="str">
        <f t="shared" si="233"/>
        <v>2020-02-29</v>
      </c>
      <c r="BC273" s="148" t="s">
        <v>90</v>
      </c>
      <c r="BD273" s="131" t="str">
        <f t="shared" si="197"/>
        <v>a31110258</v>
      </c>
      <c r="BE273" s="143"/>
      <c r="BF273" s="189"/>
      <c r="BG273" s="186"/>
      <c r="BH273" s="149"/>
      <c r="BI273" s="149"/>
      <c r="BJ273" s="149"/>
      <c r="BK273" s="149"/>
      <c r="BL273" s="149"/>
      <c r="BM273" s="149"/>
      <c r="BN273" s="149"/>
      <c r="BO273" s="343"/>
      <c r="BP273" s="330"/>
      <c r="BU273" s="357" t="str">
        <f t="shared" ca="1" si="225"/>
        <v>insert into x_t_invoice (TMP_ID,ID,DT, CLIENT_ID,EXTERNAL_ID,CONTRACT_ID,TOTAL_SUM,CURRENCY,DISCOUNT_TYPE,COMMISSION_TYPE,TYPE,LOYAL_CLIENTS,NDS,NDS_PCT,PERSON_ID) values (s_x_t_invoice.NEXTVAL, 31110258, date'2020-02-01',21110000054,'Б-31110258-1',1110000054,10000,'RUR',7,7,'y_invoice',0,1,20, 77431110258);insert into x_t_person (TMP_ID,ID) values (s_x_t_person.NEXTVAL, 77431110258);insert into x_t_act_internal(TMP_ID,ID,DT,CLIENT_ID,INVOICE_ID,HIDDEN,AMOUNT,EXTERNAL_ID,PAYMENT_TERM_DT,IS_LOYAL,TYPE) values (s_x_t_act_internal.NEXTVAL, 4311102581,date'2020-02-03',21110000054, 31110258    ,1,  10000  ,'43111025811',null, 0,'generic');insert into x_t_act_trans(TMP_ID, ACT_ID, CONSUME_ID, AMOUNT, AMOUNT_NDS, AMOUNT_NSP, NETTING, COMMISSION_TYPE) values (s_x_t_act_trans.NEXTVAL, 4311102581,  5531110258, 10000, 1666.66666666667,  0,null, 7);insert into x_t_consume (TMP_ID, ID, PARENT_ORDER_ID) values (s_x_t_consume.NEXTVAL, 5531110258,  9931110258);insert into x_t_order(TMP_ID, ID, SERVICE_ID, SERVICE_ORDER_ID, CLIENT_ID) values (s_x_t_order.NEXTVAL, 9931110258,  7,  7731110258,  431110258 );insert into x_mv_oebs_receipts_2(TMP_ID, INVOICE_EID, SUM, DT, DOC_DATE, COMISS_DATE, PAYMENT_NUMBER, SOURCE_TYPE) values (s_x_mv_oebs_receipts_2.NEXTVAL, 'Б-31110258-1', 10000, date'2020-02-29',date'2020-02-29', null, '888431110258' ,'PAYCASH');insert into x_yt_ar_direct_domain_stats (ID,IS_GRAY,DOMAIN,IS_BLACKLIST,SERVICE_ID,COST,BILLING_EXPORT_ID,FROM_DT,TILL_DT,SERVICE_ORDER_ID) values(s_x_yt_ar_direct_domain_stats.NEXTVAL, 0, 'a31110258', 0,7,3330000000,7731110258,  date'2020-02-01',to_date('2020-02-29'||' '||'23:59:59','YYYY-MM-DD HH24:MI:SS'),7731110258);</v>
      </c>
    </row>
    <row r="274" spans="1:73" s="195" customFormat="1" ht="15" thickBot="1" x14ac:dyDescent="0.4">
      <c r="A274" s="127">
        <v>54</v>
      </c>
      <c r="B274" s="178"/>
      <c r="C274" s="129" t="str">
        <f t="shared" si="172"/>
        <v>1110000054</v>
      </c>
      <c r="D274" s="129" t="str">
        <f t="shared" si="173"/>
        <v>1110000054/20</v>
      </c>
      <c r="E274" s="130" t="str">
        <f t="shared" si="174"/>
        <v>2020-01-01</v>
      </c>
      <c r="F274" s="130" t="str">
        <f t="shared" si="175"/>
        <v>2021-01-01</v>
      </c>
      <c r="G274" s="131" t="str">
        <f t="shared" si="176"/>
        <v>21110000054</v>
      </c>
      <c r="H274" s="132">
        <f t="shared" si="218"/>
        <v>1</v>
      </c>
      <c r="I274" s="133">
        <v>3</v>
      </c>
      <c r="J274" s="134">
        <f t="shared" si="199"/>
        <v>31110259</v>
      </c>
      <c r="K274" s="129" t="str">
        <f t="shared" si="177"/>
        <v>Б-31110259-1</v>
      </c>
      <c r="L274" s="138" t="str">
        <f t="shared" si="228"/>
        <v>2020-02-01</v>
      </c>
      <c r="M274" s="129" t="s">
        <v>87</v>
      </c>
      <c r="N274" s="135">
        <f t="shared" si="179"/>
        <v>20000</v>
      </c>
      <c r="O274" s="129" t="s">
        <v>88</v>
      </c>
      <c r="P274" s="133">
        <v>1</v>
      </c>
      <c r="Q274" s="129">
        <v>20</v>
      </c>
      <c r="R274" s="219">
        <f t="shared" si="229"/>
        <v>7</v>
      </c>
      <c r="S274" s="219">
        <v>7</v>
      </c>
      <c r="T274" s="134" t="str">
        <f t="shared" si="180"/>
        <v>4311102591</v>
      </c>
      <c r="U274" s="137" t="str">
        <f t="shared" si="181"/>
        <v>43111025911</v>
      </c>
      <c r="V274" s="129">
        <v>1</v>
      </c>
      <c r="W274" s="138" t="str">
        <f t="shared" ca="1" si="230"/>
        <v>2020-02-04</v>
      </c>
      <c r="X274" s="129"/>
      <c r="Y274" s="139">
        <v>20000</v>
      </c>
      <c r="Z274" s="139">
        <f t="shared" si="234"/>
        <v>3333.3333333333321</v>
      </c>
      <c r="AA274" s="42">
        <v>0</v>
      </c>
      <c r="AB274" s="186" t="s">
        <v>89</v>
      </c>
      <c r="AC274" s="185">
        <f t="shared" si="183"/>
        <v>20000</v>
      </c>
      <c r="AD274" s="45">
        <v>0</v>
      </c>
      <c r="AE274" s="52" t="str">
        <f t="shared" ref="AE274:AE279" si="236">4&amp;J274</f>
        <v>431110259</v>
      </c>
      <c r="AF274" s="187">
        <f t="shared" si="203"/>
        <v>16666.666666666668</v>
      </c>
      <c r="AG274" s="240"/>
      <c r="AH274" s="58">
        <f t="shared" si="185"/>
        <v>16666.666666666668</v>
      </c>
      <c r="AI274" s="60">
        <f t="shared" si="207"/>
        <v>20000</v>
      </c>
      <c r="AJ274" s="112" t="str">
        <f t="shared" si="231"/>
        <v>2020-02-29</v>
      </c>
      <c r="AK274" s="189" t="str">
        <f t="shared" si="187"/>
        <v>888431110259</v>
      </c>
      <c r="AL274" s="102" t="str">
        <f t="shared" si="235"/>
        <v>11100000542</v>
      </c>
      <c r="AM274" s="190"/>
      <c r="AN274" s="190"/>
      <c r="AO274" s="45" t="s">
        <v>89</v>
      </c>
      <c r="AP274" s="145" t="s">
        <v>89</v>
      </c>
      <c r="AQ274" s="45"/>
      <c r="AR274" s="45"/>
      <c r="AS274" s="146" t="str">
        <f t="shared" si="189"/>
        <v>888431110259</v>
      </c>
      <c r="AT274" s="143" t="str">
        <f t="shared" si="190"/>
        <v>5531110259</v>
      </c>
      <c r="AU274" s="137" t="str">
        <f t="shared" si="191"/>
        <v>9931110259</v>
      </c>
      <c r="AV274" s="137">
        <f t="shared" si="192"/>
        <v>7</v>
      </c>
      <c r="AW274" s="137" t="str">
        <f t="shared" si="193"/>
        <v>7731110259</v>
      </c>
      <c r="AX274" s="147" t="str">
        <f t="shared" si="194"/>
        <v>77431110259</v>
      </c>
      <c r="AY274" s="183">
        <v>0</v>
      </c>
      <c r="AZ274" s="183">
        <v>0</v>
      </c>
      <c r="BA274" s="138" t="str">
        <f t="shared" si="232"/>
        <v>2020-02-01</v>
      </c>
      <c r="BB274" s="138" t="str">
        <f t="shared" si="233"/>
        <v>2020-02-29</v>
      </c>
      <c r="BC274" s="148" t="s">
        <v>90</v>
      </c>
      <c r="BD274" s="131" t="str">
        <f t="shared" si="197"/>
        <v>a31110259</v>
      </c>
      <c r="BE274" s="143"/>
      <c r="BF274" s="189"/>
      <c r="BG274" s="186"/>
      <c r="BH274" s="174"/>
      <c r="BI274" s="174"/>
      <c r="BJ274" s="174"/>
      <c r="BK274" s="174"/>
      <c r="BL274" s="149"/>
      <c r="BM274" s="149"/>
      <c r="BN274" s="149"/>
      <c r="BO274" s="345"/>
      <c r="BP274" s="328"/>
      <c r="BQ274" s="242"/>
      <c r="BR274" s="242"/>
      <c r="BS274" s="242"/>
      <c r="BU274" s="357" t="str">
        <f t="shared" ca="1" si="225"/>
        <v>insert into x_t_invoice (TMP_ID,ID,DT, CLIENT_ID,EXTERNAL_ID,CONTRACT_ID,TOTAL_SUM,CURRENCY,DISCOUNT_TYPE,COMMISSION_TYPE,TYPE,LOYAL_CLIENTS,NDS,NDS_PCT,PERSON_ID) values (s_x_t_invoice.NEXTVAL, 31110259, date'2020-02-01',21110000054,'Б-31110259-1',1110000054,20000,'RUR',7,7,'y_invoice',0,1,20, 77431110259);insert into x_t_person (TMP_ID,ID) values (s_x_t_person.NEXTVAL, 77431110259);insert into x_t_act_internal(TMP_ID,ID,DT,CLIENT_ID,INVOICE_ID,HIDDEN,AMOUNT,EXTERNAL_ID,PAYMENT_TERM_DT,IS_LOYAL,TYPE) values (s_x_t_act_internal.NEXTVAL, 4311102591,date'2020-02-04',21110000054, 31110259    ,1,  20000  ,'43111025911',null, 0,'generic');insert into x_t_act_trans(TMP_ID, ACT_ID, CONSUME_ID, AMOUNT, AMOUNT_NDS, AMOUNT_NSP, NETTING, COMMISSION_TYPE) values (s_x_t_act_trans.NEXTVAL, 4311102591,  5531110259, 20000, 3333.33333333333,  0,null, 7);insert into x_t_consume (TMP_ID, ID, PARENT_ORDER_ID) values (s_x_t_consume.NEXTVAL, 5531110259,  9931110259);insert into x_t_order(TMP_ID, ID, SERVICE_ID, SERVICE_ORDER_ID, CLIENT_ID) values (s_x_t_order.NEXTVAL, 9931110259,  7,  7731110259,  431110259 );insert into x_mv_oebs_receipts_2(TMP_ID, INVOICE_EID, SUM, DT, DOC_DATE, COMISS_DATE, PAYMENT_NUMBER, SOURCE_TYPE) values (s_x_mv_oebs_receipts_2.NEXTVAL, 'Б-31110259-1', 20000, date'2020-02-29',date'2020-02-29', null, '888431110259' ,'PAYCASH');insert into x_yt_ar_direct_domain_stats (ID,IS_GRAY,DOMAIN,IS_BLACKLIST,SERVICE_ID,COST,BILLING_EXPORT_ID,FROM_DT,TILL_DT,SERVICE_ORDER_ID) values(s_x_yt_ar_direct_domain_stats.NEXTVAL, 0, 'a31110259', 0,7,3330000000,7731110259,  date'2020-02-01',to_date('2020-02-29'||' '||'23:59:59','YYYY-MM-DD HH24:MI:SS'),7731110259);</v>
      </c>
    </row>
    <row r="275" spans="1:73" s="195" customFormat="1" x14ac:dyDescent="0.35">
      <c r="A275" s="127">
        <v>54</v>
      </c>
      <c r="B275" s="178"/>
      <c r="C275" s="129" t="str">
        <f t="shared" si="172"/>
        <v>1110000054</v>
      </c>
      <c r="D275" s="129" t="str">
        <f t="shared" si="173"/>
        <v>1110000054/20</v>
      </c>
      <c r="E275" s="130" t="str">
        <f t="shared" si="174"/>
        <v>2020-01-01</v>
      </c>
      <c r="F275" s="130" t="str">
        <f t="shared" si="175"/>
        <v>2021-01-01</v>
      </c>
      <c r="G275" s="131" t="str">
        <f t="shared" si="176"/>
        <v>21110000054</v>
      </c>
      <c r="H275" s="132">
        <f t="shared" si="218"/>
        <v>1</v>
      </c>
      <c r="I275" s="133">
        <v>3</v>
      </c>
      <c r="J275" s="134">
        <f t="shared" si="199"/>
        <v>31110260</v>
      </c>
      <c r="K275" s="129" t="str">
        <f t="shared" si="177"/>
        <v>Б-31110260-1</v>
      </c>
      <c r="L275" s="138" t="str">
        <f t="shared" si="228"/>
        <v>2020-02-01</v>
      </c>
      <c r="M275" s="129" t="s">
        <v>87</v>
      </c>
      <c r="N275" s="135">
        <f t="shared" si="179"/>
        <v>20000</v>
      </c>
      <c r="O275" s="129" t="s">
        <v>88</v>
      </c>
      <c r="P275" s="133">
        <v>1</v>
      </c>
      <c r="Q275" s="129">
        <v>20</v>
      </c>
      <c r="R275" s="219">
        <f t="shared" si="229"/>
        <v>7</v>
      </c>
      <c r="S275" s="219">
        <v>7</v>
      </c>
      <c r="T275" s="134" t="str">
        <f t="shared" si="180"/>
        <v>4311102601</v>
      </c>
      <c r="U275" s="137" t="str">
        <f t="shared" si="181"/>
        <v>43111026011</v>
      </c>
      <c r="V275" s="129">
        <v>1</v>
      </c>
      <c r="W275" s="138" t="str">
        <f t="shared" ca="1" si="230"/>
        <v>2020-02-07</v>
      </c>
      <c r="X275" s="129"/>
      <c r="Y275" s="139">
        <v>20000</v>
      </c>
      <c r="Z275" s="139">
        <f t="shared" si="234"/>
        <v>3333.3333333333321</v>
      </c>
      <c r="AA275" s="42">
        <v>0</v>
      </c>
      <c r="AB275" s="186" t="s">
        <v>89</v>
      </c>
      <c r="AC275" s="185">
        <f t="shared" si="183"/>
        <v>20000</v>
      </c>
      <c r="AD275" s="45">
        <v>0</v>
      </c>
      <c r="AE275" s="52" t="str">
        <f t="shared" si="236"/>
        <v>431110260</v>
      </c>
      <c r="AF275" s="187">
        <f t="shared" si="203"/>
        <v>16666.666666666668</v>
      </c>
      <c r="AG275" s="240"/>
      <c r="AH275" s="58">
        <f t="shared" si="185"/>
        <v>16666.666666666668</v>
      </c>
      <c r="AI275" s="60">
        <f t="shared" si="207"/>
        <v>20000</v>
      </c>
      <c r="AJ275" s="112" t="str">
        <f t="shared" si="231"/>
        <v>2020-02-29</v>
      </c>
      <c r="AK275" s="189" t="str">
        <f t="shared" si="187"/>
        <v>888431110260</v>
      </c>
      <c r="AL275" s="102" t="str">
        <f t="shared" si="235"/>
        <v>11100000542</v>
      </c>
      <c r="AM275" s="190"/>
      <c r="AN275" s="190"/>
      <c r="AO275" s="45" t="s">
        <v>89</v>
      </c>
      <c r="AP275" s="145" t="s">
        <v>89</v>
      </c>
      <c r="AQ275" s="45"/>
      <c r="AR275" s="45"/>
      <c r="AS275" s="146" t="str">
        <f t="shared" si="189"/>
        <v>888431110260</v>
      </c>
      <c r="AT275" s="143" t="str">
        <f t="shared" si="190"/>
        <v>5531110260</v>
      </c>
      <c r="AU275" s="137" t="str">
        <f t="shared" si="191"/>
        <v>9931110260</v>
      </c>
      <c r="AV275" s="137">
        <f t="shared" si="192"/>
        <v>7</v>
      </c>
      <c r="AW275" s="137" t="str">
        <f t="shared" si="193"/>
        <v>7731110260</v>
      </c>
      <c r="AX275" s="147" t="str">
        <f t="shared" si="194"/>
        <v>77431110260</v>
      </c>
      <c r="AY275" s="183">
        <v>0</v>
      </c>
      <c r="AZ275" s="183">
        <v>0</v>
      </c>
      <c r="BA275" s="138" t="str">
        <f t="shared" si="232"/>
        <v>2020-02-01</v>
      </c>
      <c r="BB275" s="138" t="str">
        <f t="shared" si="233"/>
        <v>2020-02-29</v>
      </c>
      <c r="BC275" s="148" t="s">
        <v>90</v>
      </c>
      <c r="BD275" s="131" t="str">
        <f t="shared" si="197"/>
        <v>a31110260</v>
      </c>
      <c r="BE275" s="143"/>
      <c r="BF275" s="189"/>
      <c r="BG275" s="186"/>
      <c r="BH275" s="246"/>
      <c r="BI275" s="246"/>
      <c r="BJ275" s="246"/>
      <c r="BK275" s="246"/>
      <c r="BL275" s="149"/>
      <c r="BM275" s="149"/>
      <c r="BN275" s="149"/>
      <c r="BO275" s="345"/>
      <c r="BP275" s="328"/>
      <c r="BQ275" s="242"/>
      <c r="BR275" s="242"/>
      <c r="BS275" s="242"/>
      <c r="BU275" s="357" t="str">
        <f t="shared" ca="1" si="225"/>
        <v>insert into x_t_invoice (TMP_ID,ID,DT, CLIENT_ID,EXTERNAL_ID,CONTRACT_ID,TOTAL_SUM,CURRENCY,DISCOUNT_TYPE,COMMISSION_TYPE,TYPE,LOYAL_CLIENTS,NDS,NDS_PCT,PERSON_ID) values (s_x_t_invoice.NEXTVAL, 31110260, date'2020-02-01',21110000054,'Б-31110260-1',1110000054,20000,'RUR',7,7,'y_invoice',0,1,20, 77431110260);insert into x_t_person (TMP_ID,ID) values (s_x_t_person.NEXTVAL, 77431110260);insert into x_t_act_internal(TMP_ID,ID,DT,CLIENT_ID,INVOICE_ID,HIDDEN,AMOUNT,EXTERNAL_ID,PAYMENT_TERM_DT,IS_LOYAL,TYPE) values (s_x_t_act_internal.NEXTVAL, 4311102601,date'2020-02-07',21110000054, 31110260    ,1,  20000  ,'43111026011',null, 0,'generic');insert into x_t_act_trans(TMP_ID, ACT_ID, CONSUME_ID, AMOUNT, AMOUNT_NDS, AMOUNT_NSP, NETTING, COMMISSION_TYPE) values (s_x_t_act_trans.NEXTVAL, 4311102601,  5531110260, 20000, 3333.33333333333,  0,null, 7);insert into x_t_consume (TMP_ID, ID, PARENT_ORDER_ID) values (s_x_t_consume.NEXTVAL, 5531110260,  9931110260);insert into x_t_order(TMP_ID, ID, SERVICE_ID, SERVICE_ORDER_ID, CLIENT_ID) values (s_x_t_order.NEXTVAL, 9931110260,  7,  7731110260,  431110260 );insert into x_mv_oebs_receipts_2(TMP_ID, INVOICE_EID, SUM, DT, DOC_DATE, COMISS_DATE, PAYMENT_NUMBER, SOURCE_TYPE) values (s_x_mv_oebs_receipts_2.NEXTVAL, 'Б-31110260-1', 20000, date'2020-02-29',date'2020-02-29', null, '888431110260' ,'PAYCASH');insert into x_yt_ar_direct_domain_stats (ID,IS_GRAY,DOMAIN,IS_BLACKLIST,SERVICE_ID,COST,BILLING_EXPORT_ID,FROM_DT,TILL_DT,SERVICE_ORDER_ID) values(s_x_yt_ar_direct_domain_stats.NEXTVAL, 0, 'a31110260', 0,7,3330000000,7731110260,  date'2020-02-01',to_date('2020-02-29'||' '||'23:59:59','YYYY-MM-DD HH24:MI:SS'),7731110260);</v>
      </c>
    </row>
    <row r="276" spans="1:73" s="195" customFormat="1" x14ac:dyDescent="0.35">
      <c r="A276" s="127">
        <v>54</v>
      </c>
      <c r="B276" s="178"/>
      <c r="C276" s="129" t="str">
        <f t="shared" si="172"/>
        <v>1110000054</v>
      </c>
      <c r="D276" s="129" t="str">
        <f t="shared" si="173"/>
        <v>1110000054/20</v>
      </c>
      <c r="E276" s="130" t="str">
        <f t="shared" si="174"/>
        <v>2020-01-01</v>
      </c>
      <c r="F276" s="130" t="str">
        <f t="shared" si="175"/>
        <v>2021-01-01</v>
      </c>
      <c r="G276" s="131" t="str">
        <f t="shared" si="176"/>
        <v>21110000054</v>
      </c>
      <c r="H276" s="132">
        <f t="shared" si="218"/>
        <v>1</v>
      </c>
      <c r="I276" s="133">
        <v>3</v>
      </c>
      <c r="J276" s="134">
        <f t="shared" si="199"/>
        <v>31110261</v>
      </c>
      <c r="K276" s="129" t="str">
        <f t="shared" si="177"/>
        <v>Б-31110261-1</v>
      </c>
      <c r="L276" s="138" t="str">
        <f t="shared" si="228"/>
        <v>2020-02-01</v>
      </c>
      <c r="M276" s="129" t="s">
        <v>87</v>
      </c>
      <c r="N276" s="135">
        <f t="shared" si="179"/>
        <v>20000</v>
      </c>
      <c r="O276" s="129" t="s">
        <v>88</v>
      </c>
      <c r="P276" s="133">
        <v>1</v>
      </c>
      <c r="Q276" s="129">
        <v>20</v>
      </c>
      <c r="R276" s="224">
        <v>1</v>
      </c>
      <c r="S276" s="224">
        <v>1</v>
      </c>
      <c r="T276" s="134" t="str">
        <f t="shared" si="180"/>
        <v>4311102611</v>
      </c>
      <c r="U276" s="137" t="str">
        <f t="shared" si="181"/>
        <v>43111026111</v>
      </c>
      <c r="V276" s="129">
        <v>1</v>
      </c>
      <c r="W276" s="138" t="str">
        <f t="shared" ca="1" si="230"/>
        <v>2020-02-09</v>
      </c>
      <c r="X276" s="129"/>
      <c r="Y276" s="139">
        <v>20000</v>
      </c>
      <c r="Z276" s="139">
        <f t="shared" si="234"/>
        <v>3333.3333333333321</v>
      </c>
      <c r="AA276" s="42">
        <v>0</v>
      </c>
      <c r="AB276" s="186" t="s">
        <v>89</v>
      </c>
      <c r="AC276" s="185">
        <f t="shared" si="183"/>
        <v>20000</v>
      </c>
      <c r="AD276" s="45">
        <v>0</v>
      </c>
      <c r="AE276" s="52" t="str">
        <f t="shared" si="236"/>
        <v>431110261</v>
      </c>
      <c r="AF276" s="187">
        <f t="shared" si="203"/>
        <v>16666.666666666668</v>
      </c>
      <c r="AG276" s="283">
        <f>SUM(AF270:AF277)</f>
        <v>208333.33333333331</v>
      </c>
      <c r="AH276" s="58">
        <f t="shared" si="185"/>
        <v>16666.666666666668</v>
      </c>
      <c r="AI276" s="60">
        <f t="shared" si="207"/>
        <v>20000</v>
      </c>
      <c r="AJ276" s="112" t="str">
        <f t="shared" si="231"/>
        <v>2020-02-29</v>
      </c>
      <c r="AK276" s="189" t="str">
        <f t="shared" si="187"/>
        <v>888431110261</v>
      </c>
      <c r="AL276" s="102" t="str">
        <f t="shared" si="235"/>
        <v>11100000542</v>
      </c>
      <c r="AM276" s="190"/>
      <c r="AN276" s="190"/>
      <c r="AO276" s="45" t="s">
        <v>89</v>
      </c>
      <c r="AP276" s="145" t="s">
        <v>89</v>
      </c>
      <c r="AQ276" s="45"/>
      <c r="AR276" s="45"/>
      <c r="AS276" s="146" t="str">
        <f t="shared" si="189"/>
        <v>888431110261</v>
      </c>
      <c r="AT276" s="143" t="str">
        <f t="shared" si="190"/>
        <v>5531110261</v>
      </c>
      <c r="AU276" s="137" t="str">
        <f t="shared" si="191"/>
        <v>9931110261</v>
      </c>
      <c r="AV276" s="137">
        <f t="shared" si="192"/>
        <v>1</v>
      </c>
      <c r="AW276" s="137" t="str">
        <f t="shared" si="193"/>
        <v>7731110261</v>
      </c>
      <c r="AX276" s="147" t="str">
        <f t="shared" si="194"/>
        <v>77431110261</v>
      </c>
      <c r="AY276" s="183">
        <v>0</v>
      </c>
      <c r="AZ276" s="183">
        <v>0</v>
      </c>
      <c r="BA276" s="138" t="str">
        <f t="shared" si="232"/>
        <v>2020-02-01</v>
      </c>
      <c r="BB276" s="138" t="str">
        <f t="shared" si="233"/>
        <v>2020-02-29</v>
      </c>
      <c r="BC276" s="148" t="s">
        <v>90</v>
      </c>
      <c r="BD276" s="131" t="str">
        <f t="shared" si="197"/>
        <v>a31110261</v>
      </c>
      <c r="BE276" s="143"/>
      <c r="BF276" s="189"/>
      <c r="BG276" s="186"/>
      <c r="BH276" s="149"/>
      <c r="BI276" s="149"/>
      <c r="BJ276" s="149"/>
      <c r="BK276" s="149"/>
      <c r="BL276" s="149"/>
      <c r="BM276" s="149"/>
      <c r="BN276" s="149"/>
      <c r="BO276" s="342"/>
      <c r="BP276" s="328"/>
      <c r="BQ276" s="242"/>
      <c r="BR276" s="242"/>
      <c r="BS276" s="242"/>
      <c r="BU276" s="357" t="str">
        <f t="shared" ca="1" si="225"/>
        <v>insert into x_t_invoice (TMP_ID,ID,DT, CLIENT_ID,EXTERNAL_ID,CONTRACT_ID,TOTAL_SUM,CURRENCY,DISCOUNT_TYPE,COMMISSION_TYPE,TYPE,LOYAL_CLIENTS,NDS,NDS_PCT,PERSON_ID) values (s_x_t_invoice.NEXTVAL, 31110261, date'2020-02-01',21110000054,'Б-31110261-1',1110000054,20000,'RUR',1,1,'y_invoice',0,1,20, 77431110261);insert into x_t_person (TMP_ID,ID) values (s_x_t_person.NEXTVAL, 77431110261);insert into x_t_act_internal(TMP_ID,ID,DT,CLIENT_ID,INVOICE_ID,HIDDEN,AMOUNT,EXTERNAL_ID,PAYMENT_TERM_DT,IS_LOYAL,TYPE) values (s_x_t_act_internal.NEXTVAL, 4311102611,date'2020-02-09',21110000054, 31110261    ,1,  20000  ,'43111026111',null, 0,'generic');insert into x_t_act_trans(TMP_ID, ACT_ID, CONSUME_ID, AMOUNT, AMOUNT_NDS, AMOUNT_NSP, NETTING, COMMISSION_TYPE) values (s_x_t_act_trans.NEXTVAL, 4311102611,  5531110261, 20000, 3333.33333333333,  0,null, 1);insert into x_t_consume (TMP_ID, ID, PARENT_ORDER_ID) values (s_x_t_consume.NEXTVAL, 5531110261,  9931110261);insert into x_t_order(TMP_ID, ID, SERVICE_ID, SERVICE_ORDER_ID, CLIENT_ID) values (s_x_t_order.NEXTVAL, 9931110261,  1,  7731110261,  431110261 );insert into x_mv_oebs_receipts_2(TMP_ID, INVOICE_EID, SUM, DT, DOC_DATE, COMISS_DATE, PAYMENT_NUMBER, SOURCE_TYPE) values (s_x_mv_oebs_receipts_2.NEXTVAL, 'Б-31110261-1', 20000, date'2020-02-29',date'2020-02-29', null, '888431110261' ,'PAYCASH');insert into x_yt_ar_direct_domain_stats (ID,IS_GRAY,DOMAIN,IS_BLACKLIST,SERVICE_ID,COST,BILLING_EXPORT_ID,FROM_DT,TILL_DT,SERVICE_ORDER_ID) values(s_x_yt_ar_direct_domain_stats.NEXTVAL, 0, 'a31110261', 0,1,3330000000,7731110261,  date'2020-02-01',to_date('2020-02-29'||' '||'23:59:59','YYYY-MM-DD HH24:MI:SS'),7731110261);</v>
      </c>
    </row>
    <row r="277" spans="1:73" s="215" customFormat="1" ht="15" thickBot="1" x14ac:dyDescent="0.4">
      <c r="A277" s="152">
        <v>54</v>
      </c>
      <c r="B277" s="199"/>
      <c r="C277" s="154" t="str">
        <f t="shared" si="172"/>
        <v>1110000054</v>
      </c>
      <c r="D277" s="154" t="str">
        <f t="shared" si="173"/>
        <v>1110000054/20</v>
      </c>
      <c r="E277" s="155" t="str">
        <f t="shared" si="174"/>
        <v>2020-01-01</v>
      </c>
      <c r="F277" s="155" t="str">
        <f t="shared" si="175"/>
        <v>2021-01-01</v>
      </c>
      <c r="G277" s="156" t="str">
        <f t="shared" si="176"/>
        <v>21110000054</v>
      </c>
      <c r="H277" s="157">
        <f t="shared" si="218"/>
        <v>1</v>
      </c>
      <c r="I277" s="158">
        <v>3</v>
      </c>
      <c r="J277" s="159">
        <f t="shared" si="199"/>
        <v>31110262</v>
      </c>
      <c r="K277" s="154" t="str">
        <f t="shared" si="177"/>
        <v>Б-31110262-1</v>
      </c>
      <c r="L277" s="225" t="str">
        <f t="shared" si="228"/>
        <v>2020-02-01</v>
      </c>
      <c r="M277" s="154" t="s">
        <v>87</v>
      </c>
      <c r="N277" s="160">
        <f t="shared" si="179"/>
        <v>20000</v>
      </c>
      <c r="O277" s="154" t="s">
        <v>88</v>
      </c>
      <c r="P277" s="158">
        <v>1</v>
      </c>
      <c r="Q277" s="154">
        <v>20</v>
      </c>
      <c r="R277" s="159">
        <v>37</v>
      </c>
      <c r="S277" s="159">
        <v>37</v>
      </c>
      <c r="T277" s="159" t="str">
        <f t="shared" si="180"/>
        <v>4311102621</v>
      </c>
      <c r="U277" s="171" t="str">
        <f t="shared" si="181"/>
        <v>43111026211</v>
      </c>
      <c r="V277" s="154">
        <v>1</v>
      </c>
      <c r="W277" s="225" t="str">
        <f t="shared" ca="1" si="230"/>
        <v>2020-02-05</v>
      </c>
      <c r="X277" s="154"/>
      <c r="Y277" s="226">
        <v>20000</v>
      </c>
      <c r="Z277" s="226">
        <f t="shared" si="234"/>
        <v>3333.3333333333321</v>
      </c>
      <c r="AA277" s="76">
        <v>0</v>
      </c>
      <c r="AB277" s="206" t="s">
        <v>89</v>
      </c>
      <c r="AC277" s="205">
        <f t="shared" si="183"/>
        <v>20000</v>
      </c>
      <c r="AD277" s="79">
        <v>0</v>
      </c>
      <c r="AE277" s="81" t="str">
        <f t="shared" si="236"/>
        <v>431110262</v>
      </c>
      <c r="AF277" s="207">
        <f t="shared" si="203"/>
        <v>16666.666666666668</v>
      </c>
      <c r="AG277" s="208"/>
      <c r="AH277" s="91">
        <f t="shared" si="185"/>
        <v>16666.666666666668</v>
      </c>
      <c r="AI277" s="93">
        <f t="shared" si="207"/>
        <v>20000</v>
      </c>
      <c r="AJ277" s="114" t="str">
        <f t="shared" si="231"/>
        <v>2020-02-29</v>
      </c>
      <c r="AK277" s="209" t="str">
        <f t="shared" si="187"/>
        <v>888431110262</v>
      </c>
      <c r="AL277" s="103" t="str">
        <f t="shared" si="235"/>
        <v>11100000542</v>
      </c>
      <c r="AM277" s="210"/>
      <c r="AN277" s="210"/>
      <c r="AO277" s="79" t="s">
        <v>89</v>
      </c>
      <c r="AP277" s="169" t="s">
        <v>89</v>
      </c>
      <c r="AQ277" s="79"/>
      <c r="AR277" s="79"/>
      <c r="AS277" s="170" t="str">
        <f t="shared" si="189"/>
        <v>888431110262</v>
      </c>
      <c r="AT277" s="167" t="str">
        <f t="shared" si="190"/>
        <v>5531110262</v>
      </c>
      <c r="AU277" s="171" t="str">
        <f t="shared" si="191"/>
        <v>9931110262</v>
      </c>
      <c r="AV277" s="171">
        <f t="shared" si="192"/>
        <v>37</v>
      </c>
      <c r="AW277" s="171" t="str">
        <f t="shared" si="193"/>
        <v>7731110262</v>
      </c>
      <c r="AX277" s="172" t="str">
        <f t="shared" si="194"/>
        <v>77431110262</v>
      </c>
      <c r="AY277" s="203">
        <v>0</v>
      </c>
      <c r="AZ277" s="203">
        <v>0</v>
      </c>
      <c r="BA277" s="225" t="str">
        <f t="shared" si="232"/>
        <v>2020-02-01</v>
      </c>
      <c r="BB277" s="225" t="str">
        <f t="shared" si="233"/>
        <v>2020-02-29</v>
      </c>
      <c r="BC277" s="173" t="s">
        <v>90</v>
      </c>
      <c r="BD277" s="156" t="str">
        <f t="shared" si="197"/>
        <v>a31110262</v>
      </c>
      <c r="BE277" s="167"/>
      <c r="BF277" s="209"/>
      <c r="BG277" s="206"/>
      <c r="BH277" s="245"/>
      <c r="BI277" s="245"/>
      <c r="BJ277" s="245"/>
      <c r="BK277" s="245"/>
      <c r="BL277" s="174"/>
      <c r="BM277" s="174"/>
      <c r="BN277" s="174"/>
      <c r="BO277" s="341"/>
      <c r="BP277" s="329"/>
      <c r="BQ277" s="202"/>
      <c r="BR277" s="214"/>
      <c r="BS277" s="214"/>
      <c r="BU277" s="358" t="str">
        <f t="shared" ca="1" si="225"/>
        <v>insert into x_t_invoice (TMP_ID,ID,DT, CLIENT_ID,EXTERNAL_ID,CONTRACT_ID,TOTAL_SUM,CURRENCY,DISCOUNT_TYPE,COMMISSION_TYPE,TYPE,LOYAL_CLIENTS,NDS,NDS_PCT,PERSON_ID) values (s_x_t_invoice.NEXTVAL, 31110262, date'2020-02-01',21110000054,'Б-31110262-1',1110000054,20000,'RUR',37,37,'y_invoice',0,1,20, 77431110262);insert into x_t_person (TMP_ID,ID) values (s_x_t_person.NEXTVAL, 77431110262);insert into x_t_act_internal(TMP_ID,ID,DT,CLIENT_ID,INVOICE_ID,HIDDEN,AMOUNT,EXTERNAL_ID,PAYMENT_TERM_DT,IS_LOYAL,TYPE) values (s_x_t_act_internal.NEXTVAL, 4311102621,date'2020-02-05',21110000054, 31110262    ,1,  20000  ,'43111026211',null, 0,'generic');insert into x_t_act_trans(TMP_ID, ACT_ID, CONSUME_ID, AMOUNT, AMOUNT_NDS, AMOUNT_NSP, NETTING, COMMISSION_TYPE) values (s_x_t_act_trans.NEXTVAL, 4311102621,  5531110262, 20000, 3333.33333333333,  0,null, 37);insert into x_t_consume (TMP_ID, ID, PARENT_ORDER_ID) values (s_x_t_consume.NEXTVAL, 5531110262,  9931110262);insert into x_t_order(TMP_ID, ID, SERVICE_ID, SERVICE_ORDER_ID, CLIENT_ID) values (s_x_t_order.NEXTVAL, 9931110262,  37,  7731110262,  431110262 );insert into x_mv_oebs_receipts_2(TMP_ID, INVOICE_EID, SUM, DT, DOC_DATE, COMISS_DATE, PAYMENT_NUMBER, SOURCE_TYPE) values (s_x_mv_oebs_receipts_2.NEXTVAL, 'Б-31110262-1', 20000, date'2020-02-29',date'2020-02-29', null, '888431110262' ,'PAYCASH');insert into x_yt_ar_direct_domain_stats (ID,IS_GRAY,DOMAIN,IS_BLACKLIST,SERVICE_ID,COST,BILLING_EXPORT_ID,FROM_DT,TILL_DT,SERVICE_ORDER_ID) values(s_x_yt_ar_direct_domain_stats.NEXTVAL, 0, 'a31110262', 0,37,3330000000,7731110262,  date'2020-02-01',to_date('2020-02-29'||' '||'23:59:59','YYYY-MM-DD HH24:MI:SS'),7731110262);</v>
      </c>
    </row>
    <row r="278" spans="1:73" s="195" customFormat="1" x14ac:dyDescent="0.35">
      <c r="A278" s="127">
        <v>55</v>
      </c>
      <c r="B278" s="178"/>
      <c r="C278" s="129" t="str">
        <f t="shared" si="172"/>
        <v>1110000055</v>
      </c>
      <c r="D278" s="129" t="str">
        <f t="shared" si="173"/>
        <v>1110000055/20</v>
      </c>
      <c r="E278" s="130" t="str">
        <f t="shared" si="174"/>
        <v>2020-01-01</v>
      </c>
      <c r="F278" s="130" t="str">
        <f t="shared" si="175"/>
        <v>2021-01-01</v>
      </c>
      <c r="G278" s="131" t="str">
        <f t="shared" si="176"/>
        <v>21110000055</v>
      </c>
      <c r="H278" s="132">
        <f t="shared" si="218"/>
        <v>1</v>
      </c>
      <c r="I278" s="133">
        <v>3</v>
      </c>
      <c r="J278" s="134">
        <f t="shared" si="199"/>
        <v>31110263</v>
      </c>
      <c r="K278" s="129" t="str">
        <f t="shared" si="177"/>
        <v>Б-31110263-1</v>
      </c>
      <c r="L278" s="130" t="str">
        <f t="shared" ref="L278:L285" si="237">TEXT(DATE(YEAR($F$2),MONTH($F$2),1),"ГГГГ-ММ-ДД")</f>
        <v>2020-01-01</v>
      </c>
      <c r="M278" s="129" t="s">
        <v>87</v>
      </c>
      <c r="N278" s="135">
        <f t="shared" si="179"/>
        <v>40000</v>
      </c>
      <c r="O278" s="129" t="s">
        <v>88</v>
      </c>
      <c r="P278" s="133">
        <v>1</v>
      </c>
      <c r="Q278" s="129">
        <v>20</v>
      </c>
      <c r="R278" s="219">
        <f t="shared" ref="R278:R283" si="238">S278</f>
        <v>7</v>
      </c>
      <c r="S278" s="219">
        <v>7</v>
      </c>
      <c r="T278" s="134" t="str">
        <f t="shared" si="180"/>
        <v>4311102631</v>
      </c>
      <c r="U278" s="137" t="str">
        <f t="shared" si="181"/>
        <v>43111026311</v>
      </c>
      <c r="V278" s="129">
        <v>1</v>
      </c>
      <c r="W278" s="130" t="str">
        <f t="shared" ref="W278:W285" ca="1" si="239">TEXT(DATE(YEAR($F$2),MONTH($F$2),RANDBETWEEN(1,9)),"ГГГГ-ММ-ДД")</f>
        <v>2020-01-08</v>
      </c>
      <c r="X278" s="129"/>
      <c r="Y278" s="139">
        <v>40000</v>
      </c>
      <c r="Z278" s="139">
        <f>Y278-(Y278/1.2)</f>
        <v>6666.6666666666642</v>
      </c>
      <c r="AA278" s="42">
        <v>0</v>
      </c>
      <c r="AB278" s="186" t="s">
        <v>89</v>
      </c>
      <c r="AC278" s="185">
        <f t="shared" si="183"/>
        <v>40000</v>
      </c>
      <c r="AD278" s="45">
        <v>0</v>
      </c>
      <c r="AE278" s="255" t="str">
        <f t="shared" si="236"/>
        <v>431110263</v>
      </c>
      <c r="AF278" s="187">
        <f t="shared" si="203"/>
        <v>33333.333333333336</v>
      </c>
      <c r="AG278" s="290">
        <f>(Y278+Y279)/SUM(Y278:Y283)</f>
        <v>0.70149253731343286</v>
      </c>
      <c r="AH278" s="58">
        <f t="shared" si="185"/>
        <v>33333.333333333336</v>
      </c>
      <c r="AI278" s="60">
        <f t="shared" si="207"/>
        <v>40000</v>
      </c>
      <c r="AJ278" s="49" t="str">
        <f t="shared" ref="AJ278:AJ285" si="240">TEXT(DATE(YEAR($F$2),MONTH($F$2)+1,0),"ГГГГ-ММ-ДД")</f>
        <v>2020-01-31</v>
      </c>
      <c r="AK278" s="189" t="str">
        <f t="shared" si="187"/>
        <v>888431110263</v>
      </c>
      <c r="AL278" s="45" t="str">
        <f t="shared" si="188"/>
        <v>11100000551</v>
      </c>
      <c r="AM278" s="256" t="str">
        <f>TEXT(DATE(YEAR($F$2),MONTH($F$2),1),"ГГГГ-ММ-ДД")</f>
        <v>2020-01-01</v>
      </c>
      <c r="AN278" s="256" t="str">
        <f>TEXT(DATE(YEAR($F$2),MONTH($F$2)+1,0),"ГГГГ-ММ-ДД")</f>
        <v>2020-01-31</v>
      </c>
      <c r="AO278" s="102">
        <v>1</v>
      </c>
      <c r="AP278" s="102" t="str">
        <f>"99"&amp;AE278</f>
        <v>99431110263</v>
      </c>
      <c r="AQ278" s="45"/>
      <c r="AR278" s="45"/>
      <c r="AS278" s="146" t="str">
        <f t="shared" si="189"/>
        <v>888431110263</v>
      </c>
      <c r="AT278" s="143" t="str">
        <f t="shared" si="190"/>
        <v>5531110263</v>
      </c>
      <c r="AU278" s="137" t="str">
        <f t="shared" si="191"/>
        <v>9931110263</v>
      </c>
      <c r="AV278" s="137">
        <f t="shared" si="192"/>
        <v>7</v>
      </c>
      <c r="AW278" s="137" t="str">
        <f t="shared" si="193"/>
        <v>7731110263</v>
      </c>
      <c r="AX278" s="147" t="str">
        <f t="shared" si="194"/>
        <v>77431110263</v>
      </c>
      <c r="AY278" s="183">
        <v>0</v>
      </c>
      <c r="AZ278" s="183">
        <v>0</v>
      </c>
      <c r="BA278" s="43" t="str">
        <f t="shared" ref="BA278:BA285" si="241">TEXT(DATE(YEAR($F$2),MONTH($F$2),1),"ГГГГ-ММ-ДД")</f>
        <v>2020-01-01</v>
      </c>
      <c r="BB278" s="43" t="str">
        <f t="shared" ref="BB278:BB285" si="242">TEXT(DATE(YEAR($F$2),MONTH($F$2)+1,0),"ГГГГ-ММ-ДД")</f>
        <v>2020-01-31</v>
      </c>
      <c r="BC278" s="148" t="s">
        <v>90</v>
      </c>
      <c r="BD278" s="131" t="str">
        <f t="shared" si="197"/>
        <v>a31110263</v>
      </c>
      <c r="BE278" s="143"/>
      <c r="BF278" s="189"/>
      <c r="BG278" s="186"/>
      <c r="BH278" s="306"/>
      <c r="BI278" s="306"/>
      <c r="BJ278" s="306"/>
      <c r="BK278" s="306"/>
      <c r="BL278" s="149"/>
      <c r="BM278" s="149"/>
      <c r="BN278" s="149"/>
      <c r="BO278" s="340" t="s">
        <v>187</v>
      </c>
      <c r="BP278" s="328">
        <v>7</v>
      </c>
      <c r="BQ278" s="242">
        <f>SUM(AF278:AF283)</f>
        <v>167499.99999999997</v>
      </c>
      <c r="BR278" s="242">
        <f>BQ278*0.06</f>
        <v>10049.999999999998</v>
      </c>
      <c r="BS278" s="242">
        <f>BR278</f>
        <v>10049.999999999998</v>
      </c>
      <c r="BU278" s="357" t="str">
        <f t="shared" ca="1" si="225"/>
        <v>insert into x_t_contract2(TMP_ID,ID,EXTERNAL_ID,CLIENT_ID) values(s_x_t_contract2.NEXTVAL, 1110000055, '1110000055/20',21110000055);insert into x_t_contract_collateral(TMP_ID,ID,CONTRACT2_ID,DT,IS_SIGNED) values(s_x_t_contract_collateral.NEXTVAL, 11100000551, 1110000055, date'2020-01-01', date'2020-01-01');insert into x_mv_contract_signed_attr (TMP_ID,CONTRACT_ID,COLLATERAL_ID,CODE,VALUE_DT) values (s_x_mv_contract_signed_attr.NEXTVAL, 1110000055, 11100000551,'FINISH_DT' ,date'2021-01-01');insert into x_mv_contract_signed_attr_hist(TMP_ID,VALUE_NUM,UPDATE_DT,CONTRACT2_ID,CODE,CL_DT,STAMP,DT) values(s_x_mv_contract_signed_attr_hist.NEXTVAL, 1, date'2020-01-01', 1110000055,'FIRM',date'2020-01-01',888431110263,date'2020-01-01');insert into x_mv_contract_signed_attr_hist(TMP_ID,VALUE_NUM,UPDATE_DT,CONTRACT2_ID,CODE,CL_DT,STAMP,DT) values(s_x_mv_contract_signed_attr_hist.NEXTVAL, 1, date'2020-01-01', 1110000055,'WHOLESALE_AGENT_PREMIUM_AWARDS_SCALE_TYPE',date'2020-01-01',888431110263,date'2020-01-01');insert into x_mv_contract_signed_attr_hist(TMP_ID,VALUE_NUM,UPDATE_DT,CONTRACT2_ID,CODE,CL_DT,STAMP,DT) values(s_x_mv_contract_signed_attr_hist.NEXTVAL, 3, date'2020-01-01', 1110000055,'PAYMENT_TYPE',date'2020-01-01',888431110263,date'2020-01-01');insert into x_t_invoice (TMP_ID,ID,DT, CLIENT_ID,EXTERNAL_ID,CONTRACT_ID,TOTAL_SUM,CURRENCY,DISCOUNT_TYPE,COMMISSION_TYPE,TYPE,LOYAL_CLIENTS,NDS,NDS_PCT,PERSON_ID) values (s_x_t_invoice.NEXTVAL, 31110263, date'2020-01-01',21110000055,'Б-31110263-1',1110000055,40000,'RUR',7,7,'y_invoice',0,1,20, 77431110263);insert into x_t_person (TMP_ID,ID) values (s_x_t_person.NEXTVAL, 77431110263);insert into x_t_act_internal(TMP_ID,ID,DT,CLIENT_ID,INVOICE_ID,HIDDEN,AMOUNT,EXTERNAL_ID,PAYMENT_TERM_DT,IS_LOYAL,TYPE) values (s_x_t_act_internal.NEXTVAL, 4311102631,date'2020-01-08',21110000055, 31110263    ,1,  40000  ,'43111026311',null, 0,'generic');insert into x_t_act_trans(TMP_ID, ACT_ID, CONSUME_ID, AMOUNT, AMOUNT_NDS, AMOUNT_NSP, NETTING, COMMISSION_TYPE) values (s_x_t_act_trans.NEXTVAL, 4311102631,  5531110263, 40000, 6666.66666666666,  0,null, 7);insert into x_t_consume (TMP_ID, ID, PARENT_ORDER_ID) values (s_x_t_consume.NEXTVAL, 5531110263,  9931110263);insert into x_t_order(TMP_ID, ID, SERVICE_ID, SERVICE_ORDER_ID, CLIENT_ID) values (s_x_t_order.NEXTVAL, 9931110263,  7,  7731110263,  431110263 );insert into x_mv_oebs_receipts_2(TMP_ID, INVOICE_EID, SUM, DT, DOC_DATE, COMISS_DATE, PAYMENT_NUMBER, SOURCE_TYPE) values (s_x_mv_oebs_receipts_2.NEXTVAL, 'Б-31110263-1', 40000, date'2020-01-31',date'2020-01-31', null, '888431110263' ,'PAYCASH');insert into x_mv_ui_contract_apex (TMP_ID,CONTRACT_ID,CONTRACT_EID,DT,FINISH_DT,CLIENT_ID,AGENCY_ID) values (s_x_mv_ui_contract_apex.NEXTVAL, 1110000055, '1110000055/20',date'2020-01-01', date'2020-01-31',99431110263,21110000055 );insert into x_mv_contract_signed_attr (TMP_ID,CONTRACT_ID,COLLATERAL_ID,CODE,KEY_NUM,COLLATERAL_DT,VALUE_NUM) values (s_x_mv_contract_signed_attr.NEXTVAL, 1110000055, 11100000551,'BRAND_CLIENTS' , 431110263, date'2020-01-01',  1);insert into x_yt_ar_direct_domain_stats (ID,IS_GRAY,DOMAIN,IS_BLACKLIST,SERVICE_ID,COST,BILLING_EXPORT_ID,FROM_DT,TILL_DT,SERVICE_ORDER_ID) values(s_x_yt_ar_direct_domain_stats.NEXTVAL, 0, 'a31110263', 0,7,3330000000,7731110263,  date'2020-01-01',to_date('2020-01-31'||' '||'23:59:59','YYYY-MM-DD HH24:MI:SS'),7731110263);</v>
      </c>
    </row>
    <row r="279" spans="1:73" s="195" customFormat="1" x14ac:dyDescent="0.35">
      <c r="A279" s="127">
        <v>55</v>
      </c>
      <c r="B279" s="178"/>
      <c r="C279" s="129" t="str">
        <f t="shared" si="172"/>
        <v>1110000055</v>
      </c>
      <c r="D279" s="129" t="str">
        <f t="shared" si="173"/>
        <v>1110000055/20</v>
      </c>
      <c r="E279" s="130" t="str">
        <f t="shared" si="174"/>
        <v>2020-01-01</v>
      </c>
      <c r="F279" s="130" t="str">
        <f t="shared" si="175"/>
        <v>2021-01-01</v>
      </c>
      <c r="G279" s="131" t="str">
        <f t="shared" si="176"/>
        <v>21110000055</v>
      </c>
      <c r="H279" s="132">
        <f t="shared" si="218"/>
        <v>1</v>
      </c>
      <c r="I279" s="133">
        <v>3</v>
      </c>
      <c r="J279" s="134">
        <f t="shared" si="199"/>
        <v>31110264</v>
      </c>
      <c r="K279" s="129" t="str">
        <f t="shared" si="177"/>
        <v>Б-31110264-1</v>
      </c>
      <c r="L279" s="130" t="str">
        <f t="shared" si="237"/>
        <v>2020-01-01</v>
      </c>
      <c r="M279" s="129" t="s">
        <v>87</v>
      </c>
      <c r="N279" s="135">
        <f t="shared" si="179"/>
        <v>101000</v>
      </c>
      <c r="O279" s="129" t="s">
        <v>88</v>
      </c>
      <c r="P279" s="133">
        <v>1</v>
      </c>
      <c r="Q279" s="129">
        <v>20</v>
      </c>
      <c r="R279" s="219">
        <f t="shared" si="238"/>
        <v>7</v>
      </c>
      <c r="S279" s="219">
        <v>7</v>
      </c>
      <c r="T279" s="134" t="str">
        <f t="shared" si="180"/>
        <v>4311102641</v>
      </c>
      <c r="U279" s="137" t="str">
        <f t="shared" si="181"/>
        <v>43111026411</v>
      </c>
      <c r="V279" s="129">
        <v>1</v>
      </c>
      <c r="W279" s="130" t="str">
        <f t="shared" ca="1" si="239"/>
        <v>2020-01-02</v>
      </c>
      <c r="X279" s="129"/>
      <c r="Y279" s="139">
        <v>101000</v>
      </c>
      <c r="Z279" s="139">
        <f t="shared" ref="Z279:Z285" si="243">Y279-(Y279/1.2)</f>
        <v>16833.333333333328</v>
      </c>
      <c r="AA279" s="42">
        <v>0</v>
      </c>
      <c r="AB279" s="186" t="s">
        <v>89</v>
      </c>
      <c r="AC279" s="185">
        <f t="shared" si="183"/>
        <v>101000</v>
      </c>
      <c r="AD279" s="45">
        <v>0</v>
      </c>
      <c r="AE279" s="255" t="str">
        <f t="shared" si="236"/>
        <v>431110264</v>
      </c>
      <c r="AF279" s="187">
        <f t="shared" si="203"/>
        <v>84166.666666666672</v>
      </c>
      <c r="AG279" s="240"/>
      <c r="AH279" s="58">
        <f t="shared" si="185"/>
        <v>84166.666666666672</v>
      </c>
      <c r="AI279" s="60">
        <f t="shared" si="207"/>
        <v>101000</v>
      </c>
      <c r="AJ279" s="49" t="str">
        <f t="shared" si="240"/>
        <v>2020-01-31</v>
      </c>
      <c r="AK279" s="189" t="str">
        <f t="shared" si="187"/>
        <v>888431110264</v>
      </c>
      <c r="AL279" s="45" t="str">
        <f t="shared" si="188"/>
        <v>11100000551</v>
      </c>
      <c r="AM279" s="256" t="str">
        <f>TEXT(DATE(YEAR($F$2),MONTH($F$2),1),"ГГГГ-ММ-ДД")</f>
        <v>2020-01-01</v>
      </c>
      <c r="AN279" s="256" t="str">
        <f>TEXT(DATE(YEAR($F$2),MONTH($F$2)+1,0),"ГГГГ-ММ-ДД")</f>
        <v>2020-01-31</v>
      </c>
      <c r="AO279" s="102">
        <v>1</v>
      </c>
      <c r="AP279" s="102" t="str">
        <f>AP278</f>
        <v>99431110263</v>
      </c>
      <c r="AQ279" s="45"/>
      <c r="AR279" s="45"/>
      <c r="AS279" s="146" t="str">
        <f t="shared" si="189"/>
        <v>888431110264</v>
      </c>
      <c r="AT279" s="143" t="str">
        <f t="shared" si="190"/>
        <v>5531110264</v>
      </c>
      <c r="AU279" s="137" t="str">
        <f t="shared" si="191"/>
        <v>9931110264</v>
      </c>
      <c r="AV279" s="137">
        <f t="shared" si="192"/>
        <v>7</v>
      </c>
      <c r="AW279" s="137" t="str">
        <f t="shared" si="193"/>
        <v>7731110264</v>
      </c>
      <c r="AX279" s="147" t="str">
        <f t="shared" si="194"/>
        <v>77431110264</v>
      </c>
      <c r="AY279" s="183">
        <v>0</v>
      </c>
      <c r="AZ279" s="183">
        <v>0</v>
      </c>
      <c r="BA279" s="43" t="str">
        <f t="shared" si="241"/>
        <v>2020-01-01</v>
      </c>
      <c r="BB279" s="43" t="str">
        <f t="shared" si="242"/>
        <v>2020-01-31</v>
      </c>
      <c r="BC279" s="148" t="s">
        <v>90</v>
      </c>
      <c r="BD279" s="131" t="str">
        <f t="shared" si="197"/>
        <v>a31110264</v>
      </c>
      <c r="BE279" s="143"/>
      <c r="BF279" s="189"/>
      <c r="BG279" s="186"/>
      <c r="BH279" s="149"/>
      <c r="BI279" s="149"/>
      <c r="BJ279" s="149"/>
      <c r="BK279" s="149"/>
      <c r="BL279" s="149"/>
      <c r="BM279" s="149"/>
      <c r="BN279" s="149"/>
      <c r="BO279" s="342" t="s">
        <v>180</v>
      </c>
      <c r="BP279" s="328">
        <v>1</v>
      </c>
      <c r="BQ279" s="242">
        <f>AF284</f>
        <v>17500</v>
      </c>
      <c r="BR279" s="242">
        <f>BQ279*0.13</f>
        <v>2275</v>
      </c>
      <c r="BS279" s="242">
        <f>BR279</f>
        <v>2275</v>
      </c>
      <c r="BU279" s="357" t="str">
        <f t="shared" ca="1" si="225"/>
        <v>insert into x_t_invoice (TMP_ID,ID,DT, CLIENT_ID,EXTERNAL_ID,CONTRACT_ID,TOTAL_SUM,CURRENCY,DISCOUNT_TYPE,COMMISSION_TYPE,TYPE,LOYAL_CLIENTS,NDS,NDS_PCT,PERSON_ID) values (s_x_t_invoice.NEXTVAL, 31110264, date'2020-01-01',21110000055,'Б-31110264-1',1110000055,101000,'RUR',7,7,'y_invoice',0,1,20, 77431110264);insert into x_t_person (TMP_ID,ID) values (s_x_t_person.NEXTVAL, 77431110264);insert into x_t_act_internal(TMP_ID,ID,DT,CLIENT_ID,INVOICE_ID,HIDDEN,AMOUNT,EXTERNAL_ID,PAYMENT_TERM_DT,IS_LOYAL,TYPE) values (s_x_t_act_internal.NEXTVAL, 4311102641,date'2020-01-02',21110000055, 31110264    ,1,  101000  ,'43111026411',null, 0,'generic');insert into x_t_act_trans(TMP_ID, ACT_ID, CONSUME_ID, AMOUNT, AMOUNT_NDS, AMOUNT_NSP, NETTING, COMMISSION_TYPE) values (s_x_t_act_trans.NEXTVAL, 4311102641,  5531110264, 101000, 16833.3333333333,  0,null, 7);insert into x_t_consume (TMP_ID, ID, PARENT_ORDER_ID) values (s_x_t_consume.NEXTVAL, 5531110264,  9931110264);insert into x_t_order(TMP_ID, ID, SERVICE_ID, SERVICE_ORDER_ID, CLIENT_ID) values (s_x_t_order.NEXTVAL, 9931110264,  7,  7731110264,  431110264 );insert into x_mv_oebs_receipts_2(TMP_ID, INVOICE_EID, SUM, DT, DOC_DATE, COMISS_DATE, PAYMENT_NUMBER, SOURCE_TYPE) values (s_x_mv_oebs_receipts_2.NEXTVAL, 'Б-31110264-1', 101000, date'2020-01-31',date'2020-01-31', null, '888431110264' ,'PAYCASH');insert into x_mv_contract_signed_attr (TMP_ID,CONTRACT_ID,COLLATERAL_ID,CODE,KEY_NUM,COLLATERAL_DT,VALUE_NUM) values (s_x_mv_contract_signed_attr.NEXTVAL, 1110000055, 11100000551,'BRAND_CLIENTS' , 431110264, date'2020-01-01',  1);insert into x_yt_ar_direct_domain_stats (ID,IS_GRAY,DOMAIN,IS_BLACKLIST,SERVICE_ID,COST,BILLING_EXPORT_ID,FROM_DT,TILL_DT,SERVICE_ORDER_ID) values(s_x_yt_ar_direct_domain_stats.NEXTVAL, 0, 'a31110264', 0,7,3330000000,7731110264,  date'2020-01-01',to_date('2020-01-31'||' '||'23:59:59','YYYY-MM-DD HH24:MI:SS'),7731110264);</v>
      </c>
    </row>
    <row r="280" spans="1:73" s="195" customFormat="1" x14ac:dyDescent="0.35">
      <c r="A280" s="127">
        <v>55</v>
      </c>
      <c r="B280" s="178"/>
      <c r="C280" s="129" t="str">
        <f t="shared" ref="C280:C293" si="244">$H$2&amp;$C$2&amp;$D$2&amp;"00000"&amp;A280</f>
        <v>1110000055</v>
      </c>
      <c r="D280" s="129" t="str">
        <f t="shared" ref="D280:D293" si="245">C280&amp;"/"&amp;MID(YEAR($F$2),3,2)</f>
        <v>1110000055/20</v>
      </c>
      <c r="E280" s="130" t="str">
        <f t="shared" ref="E280:E293" si="246">TEXT(DATE(YEAR($F$2),MONTH($F$2),1),"ГГГГ-ММ-ДД")</f>
        <v>2020-01-01</v>
      </c>
      <c r="F280" s="130" t="str">
        <f t="shared" ref="F280:F293" si="247">TEXT(DATE(YEAR($F$2)+1,MONTH($F$2),1),"ГГГГ-ММ-ДД")</f>
        <v>2021-01-01</v>
      </c>
      <c r="G280" s="131" t="str">
        <f t="shared" ref="G280:G293" si="248">$I$2&amp;C280</f>
        <v>21110000055</v>
      </c>
      <c r="H280" s="132">
        <f t="shared" si="218"/>
        <v>1</v>
      </c>
      <c r="I280" s="133">
        <v>3</v>
      </c>
      <c r="J280" s="134">
        <f t="shared" si="199"/>
        <v>31110265</v>
      </c>
      <c r="K280" s="129" t="str">
        <f t="shared" ref="K280:K293" si="249">"Б-"&amp;J280&amp;"-1"</f>
        <v>Б-31110265-1</v>
      </c>
      <c r="L280" s="130" t="str">
        <f t="shared" si="237"/>
        <v>2020-01-01</v>
      </c>
      <c r="M280" s="129" t="s">
        <v>87</v>
      </c>
      <c r="N280" s="135">
        <f t="shared" ref="N280:N293" si="250">Y280</f>
        <v>10000</v>
      </c>
      <c r="O280" s="129" t="s">
        <v>88</v>
      </c>
      <c r="P280" s="133">
        <v>1</v>
      </c>
      <c r="Q280" s="129">
        <v>20</v>
      </c>
      <c r="R280" s="219">
        <f t="shared" si="238"/>
        <v>7</v>
      </c>
      <c r="S280" s="219">
        <v>7</v>
      </c>
      <c r="T280" s="134" t="str">
        <f t="shared" ref="T280:T293" si="251">$K$2&amp;J280&amp;"1"</f>
        <v>4311102651</v>
      </c>
      <c r="U280" s="137" t="str">
        <f t="shared" ref="U280:U293" si="252">T280&amp;1</f>
        <v>43111026511</v>
      </c>
      <c r="V280" s="129">
        <v>1</v>
      </c>
      <c r="W280" s="130" t="str">
        <f t="shared" ca="1" si="239"/>
        <v>2020-01-04</v>
      </c>
      <c r="X280" s="129"/>
      <c r="Y280" s="139">
        <v>10000</v>
      </c>
      <c r="Z280" s="139">
        <f t="shared" si="243"/>
        <v>1666.6666666666661</v>
      </c>
      <c r="AA280" s="42">
        <v>0</v>
      </c>
      <c r="AB280" s="186" t="s">
        <v>89</v>
      </c>
      <c r="AC280" s="185">
        <f t="shared" ref="AC280:AC293" si="253">N280</f>
        <v>10000</v>
      </c>
      <c r="AD280" s="45">
        <v>0</v>
      </c>
      <c r="AE280" s="52" t="str">
        <f>4&amp;J280</f>
        <v>431110265</v>
      </c>
      <c r="AF280" s="187">
        <f t="shared" si="203"/>
        <v>8333.3333333333339</v>
      </c>
      <c r="AG280" s="240"/>
      <c r="AH280" s="58">
        <f t="shared" ref="AH280:AH293" si="254">AI280/(1+Q280/100)</f>
        <v>8333.3333333333339</v>
      </c>
      <c r="AI280" s="60">
        <f t="shared" si="207"/>
        <v>10000</v>
      </c>
      <c r="AJ280" s="49" t="str">
        <f t="shared" si="240"/>
        <v>2020-01-31</v>
      </c>
      <c r="AK280" s="189" t="str">
        <f t="shared" ref="AK280:AK293" si="255">"888"&amp;AE280</f>
        <v>888431110265</v>
      </c>
      <c r="AL280" s="45" t="str">
        <f t="shared" ref="AL280:AL285" si="256">C280&amp;1</f>
        <v>11100000551</v>
      </c>
      <c r="AM280" s="190"/>
      <c r="AN280" s="190"/>
      <c r="AO280" s="45" t="s">
        <v>89</v>
      </c>
      <c r="AP280" s="145" t="s">
        <v>89</v>
      </c>
      <c r="AQ280" s="45"/>
      <c r="AR280" s="45"/>
      <c r="AS280" s="146" t="str">
        <f t="shared" ref="AS280:AS293" si="257">AK280</f>
        <v>888431110265</v>
      </c>
      <c r="AT280" s="143" t="str">
        <f t="shared" ref="AT280:AT293" si="258">"55"&amp;J280</f>
        <v>5531110265</v>
      </c>
      <c r="AU280" s="137" t="str">
        <f t="shared" ref="AU280:AU293" si="259">"99"&amp;J280</f>
        <v>9931110265</v>
      </c>
      <c r="AV280" s="137">
        <f t="shared" ref="AV280:AV293" si="260">S280</f>
        <v>7</v>
      </c>
      <c r="AW280" s="137" t="str">
        <f t="shared" ref="AW280:AW293" si="261">"77"&amp;J280</f>
        <v>7731110265</v>
      </c>
      <c r="AX280" s="147" t="str">
        <f t="shared" ref="AX280:AX293" si="262">"77"&amp;AE280</f>
        <v>77431110265</v>
      </c>
      <c r="AY280" s="183">
        <v>0</v>
      </c>
      <c r="AZ280" s="183">
        <v>0</v>
      </c>
      <c r="BA280" s="43" t="str">
        <f t="shared" si="241"/>
        <v>2020-01-01</v>
      </c>
      <c r="BB280" s="43" t="str">
        <f t="shared" si="242"/>
        <v>2020-01-31</v>
      </c>
      <c r="BC280" s="148" t="s">
        <v>90</v>
      </c>
      <c r="BD280" s="131" t="str">
        <f t="shared" ref="BD280:BD293" si="263">"a"&amp;J280</f>
        <v>a31110265</v>
      </c>
      <c r="BE280" s="143"/>
      <c r="BF280" s="189"/>
      <c r="BG280" s="186"/>
      <c r="BH280" s="149"/>
      <c r="BI280" s="149"/>
      <c r="BJ280" s="149"/>
      <c r="BK280" s="149"/>
      <c r="BL280" s="149"/>
      <c r="BM280" s="149"/>
      <c r="BN280" s="149"/>
      <c r="BO280" s="342" t="s">
        <v>188</v>
      </c>
      <c r="BP280" s="328">
        <v>37</v>
      </c>
      <c r="BQ280" s="242">
        <f>AF285</f>
        <v>16666.666666666668</v>
      </c>
      <c r="BR280" s="242">
        <f>BQ280*0.11</f>
        <v>1833.3333333333335</v>
      </c>
      <c r="BS280" s="242">
        <f>BR280</f>
        <v>1833.3333333333335</v>
      </c>
      <c r="BU280" s="357" t="str">
        <f t="shared" ca="1" si="225"/>
        <v>insert into x_t_invoice (TMP_ID,ID,DT, CLIENT_ID,EXTERNAL_ID,CONTRACT_ID,TOTAL_SUM,CURRENCY,DISCOUNT_TYPE,COMMISSION_TYPE,TYPE,LOYAL_CLIENTS,NDS,NDS_PCT,PERSON_ID) values (s_x_t_invoice.NEXTVAL, 31110265, date'2020-01-01',21110000055,'Б-31110265-1',1110000055,10000,'RUR',7,7,'y_invoice',0,1,20, 77431110265);insert into x_t_person (TMP_ID,ID) values (s_x_t_person.NEXTVAL, 77431110265);insert into x_t_act_internal(TMP_ID,ID,DT,CLIENT_ID,INVOICE_ID,HIDDEN,AMOUNT,EXTERNAL_ID,PAYMENT_TERM_DT,IS_LOYAL,TYPE) values (s_x_t_act_internal.NEXTVAL, 4311102651,date'2020-01-04',21110000055, 31110265    ,1,  10000  ,'43111026511',null, 0,'generic');insert into x_t_act_trans(TMP_ID, ACT_ID, CONSUME_ID, AMOUNT, AMOUNT_NDS, AMOUNT_NSP, NETTING, COMMISSION_TYPE) values (s_x_t_act_trans.NEXTVAL, 4311102651,  5531110265, 10000, 1666.66666666667,  0,null, 7);insert into x_t_consume (TMP_ID, ID, PARENT_ORDER_ID) values (s_x_t_consume.NEXTVAL, 5531110265,  9931110265);insert into x_t_order(TMP_ID, ID, SERVICE_ID, SERVICE_ORDER_ID, CLIENT_ID) values (s_x_t_order.NEXTVAL, 9931110265,  7,  7731110265,  431110265 );insert into x_mv_oebs_receipts_2(TMP_ID, INVOICE_EID, SUM, DT, DOC_DATE, COMISS_DATE, PAYMENT_NUMBER, SOURCE_TYPE) values (s_x_mv_oebs_receipts_2.NEXTVAL, 'Б-31110265-1', 10000, date'2020-01-31',date'2020-01-31', null, '888431110265' ,'PAYCASH');insert into x_yt_ar_direct_domain_stats (ID,IS_GRAY,DOMAIN,IS_BLACKLIST,SERVICE_ID,COST,BILLING_EXPORT_ID,FROM_DT,TILL_DT,SERVICE_ORDER_ID) values(s_x_yt_ar_direct_domain_stats.NEXTVAL, 0, 'a31110265', 0,7,3330000000,7731110265,  date'2020-01-01',to_date('2020-01-31'||' '||'23:59:59','YYYY-MM-DD HH24:MI:SS'),7731110265);</v>
      </c>
    </row>
    <row r="281" spans="1:73" s="195" customFormat="1" x14ac:dyDescent="0.35">
      <c r="A281" s="127">
        <v>55</v>
      </c>
      <c r="B281" s="178"/>
      <c r="C281" s="129" t="str">
        <f t="shared" si="244"/>
        <v>1110000055</v>
      </c>
      <c r="D281" s="129" t="str">
        <f t="shared" si="245"/>
        <v>1110000055/20</v>
      </c>
      <c r="E281" s="130" t="str">
        <f t="shared" si="246"/>
        <v>2020-01-01</v>
      </c>
      <c r="F281" s="130" t="str">
        <f t="shared" si="247"/>
        <v>2021-01-01</v>
      </c>
      <c r="G281" s="131" t="str">
        <f t="shared" si="248"/>
        <v>21110000055</v>
      </c>
      <c r="H281" s="132">
        <f t="shared" si="218"/>
        <v>1</v>
      </c>
      <c r="I281" s="133">
        <v>3</v>
      </c>
      <c r="J281" s="134">
        <f t="shared" ref="J281:J293" si="264">J280+1</f>
        <v>31110266</v>
      </c>
      <c r="K281" s="129" t="str">
        <f t="shared" si="249"/>
        <v>Б-31110266-1</v>
      </c>
      <c r="L281" s="130" t="str">
        <f t="shared" si="237"/>
        <v>2020-01-01</v>
      </c>
      <c r="M281" s="129" t="s">
        <v>87</v>
      </c>
      <c r="N281" s="135">
        <f t="shared" si="250"/>
        <v>10000</v>
      </c>
      <c r="O281" s="129" t="s">
        <v>88</v>
      </c>
      <c r="P281" s="133">
        <v>1</v>
      </c>
      <c r="Q281" s="129">
        <v>20</v>
      </c>
      <c r="R281" s="219">
        <f t="shared" si="238"/>
        <v>7</v>
      </c>
      <c r="S281" s="219">
        <v>7</v>
      </c>
      <c r="T281" s="134" t="str">
        <f t="shared" si="251"/>
        <v>4311102661</v>
      </c>
      <c r="U281" s="137" t="str">
        <f t="shared" si="252"/>
        <v>43111026611</v>
      </c>
      <c r="V281" s="129">
        <v>1</v>
      </c>
      <c r="W281" s="130" t="str">
        <f t="shared" ca="1" si="239"/>
        <v>2020-01-02</v>
      </c>
      <c r="X281" s="129"/>
      <c r="Y281" s="139">
        <v>10000</v>
      </c>
      <c r="Z281" s="139">
        <f t="shared" si="243"/>
        <v>1666.6666666666661</v>
      </c>
      <c r="AA281" s="42">
        <v>0</v>
      </c>
      <c r="AB281" s="186" t="s">
        <v>89</v>
      </c>
      <c r="AC281" s="185">
        <f t="shared" si="253"/>
        <v>10000</v>
      </c>
      <c r="AD281" s="45">
        <v>0</v>
      </c>
      <c r="AE281" s="52" t="str">
        <f>4&amp;J281</f>
        <v>431110266</v>
      </c>
      <c r="AF281" s="187">
        <f t="shared" si="203"/>
        <v>8333.3333333333339</v>
      </c>
      <c r="AG281" s="240"/>
      <c r="AH281" s="58">
        <f t="shared" si="254"/>
        <v>8333.3333333333339</v>
      </c>
      <c r="AI281" s="60">
        <f t="shared" si="207"/>
        <v>10000</v>
      </c>
      <c r="AJ281" s="49" t="str">
        <f t="shared" si="240"/>
        <v>2020-01-31</v>
      </c>
      <c r="AK281" s="189" t="str">
        <f t="shared" si="255"/>
        <v>888431110266</v>
      </c>
      <c r="AL281" s="45" t="str">
        <f t="shared" si="256"/>
        <v>11100000551</v>
      </c>
      <c r="AM281" s="190"/>
      <c r="AN281" s="190"/>
      <c r="AO281" s="45" t="s">
        <v>89</v>
      </c>
      <c r="AP281" s="145" t="s">
        <v>89</v>
      </c>
      <c r="AQ281" s="45"/>
      <c r="AR281" s="45"/>
      <c r="AS281" s="146" t="str">
        <f t="shared" si="257"/>
        <v>888431110266</v>
      </c>
      <c r="AT281" s="143" t="str">
        <f t="shared" si="258"/>
        <v>5531110266</v>
      </c>
      <c r="AU281" s="137" t="str">
        <f t="shared" si="259"/>
        <v>9931110266</v>
      </c>
      <c r="AV281" s="137">
        <f t="shared" si="260"/>
        <v>7</v>
      </c>
      <c r="AW281" s="137" t="str">
        <f t="shared" si="261"/>
        <v>7731110266</v>
      </c>
      <c r="AX281" s="147" t="str">
        <f t="shared" si="262"/>
        <v>77431110266</v>
      </c>
      <c r="AY281" s="183">
        <v>0</v>
      </c>
      <c r="AZ281" s="183">
        <v>0</v>
      </c>
      <c r="BA281" s="43" t="str">
        <f t="shared" si="241"/>
        <v>2020-01-01</v>
      </c>
      <c r="BB281" s="43" t="str">
        <f t="shared" si="242"/>
        <v>2020-01-31</v>
      </c>
      <c r="BC281" s="148" t="s">
        <v>90</v>
      </c>
      <c r="BD281" s="131" t="str">
        <f t="shared" si="263"/>
        <v>a31110266</v>
      </c>
      <c r="BE281" s="143"/>
      <c r="BF281" s="189"/>
      <c r="BG281" s="186"/>
      <c r="BH281" s="149"/>
      <c r="BI281" s="149"/>
      <c r="BJ281" s="149"/>
      <c r="BK281" s="149"/>
      <c r="BL281" s="149"/>
      <c r="BM281" s="149"/>
      <c r="BN281" s="149"/>
      <c r="BO281" s="343" t="s">
        <v>189</v>
      </c>
      <c r="BP281" s="330"/>
      <c r="BU281" s="357" t="str">
        <f t="shared" ca="1" si="225"/>
        <v>insert into x_t_invoice (TMP_ID,ID,DT, CLIENT_ID,EXTERNAL_ID,CONTRACT_ID,TOTAL_SUM,CURRENCY,DISCOUNT_TYPE,COMMISSION_TYPE,TYPE,LOYAL_CLIENTS,NDS,NDS_PCT,PERSON_ID) values (s_x_t_invoice.NEXTVAL, 31110266, date'2020-01-01',21110000055,'Б-31110266-1',1110000055,10000,'RUR',7,7,'y_invoice',0,1,20, 77431110266);insert into x_t_person (TMP_ID,ID) values (s_x_t_person.NEXTVAL, 77431110266);insert into x_t_act_internal(TMP_ID,ID,DT,CLIENT_ID,INVOICE_ID,HIDDEN,AMOUNT,EXTERNAL_ID,PAYMENT_TERM_DT,IS_LOYAL,TYPE) values (s_x_t_act_internal.NEXTVAL, 4311102661,date'2020-01-02',21110000055, 31110266    ,1,  10000  ,'43111026611',null, 0,'generic');insert into x_t_act_trans(TMP_ID, ACT_ID, CONSUME_ID, AMOUNT, AMOUNT_NDS, AMOUNT_NSP, NETTING, COMMISSION_TYPE) values (s_x_t_act_trans.NEXTVAL, 4311102661,  5531110266, 10000, 1666.66666666667,  0,null, 7);insert into x_t_consume (TMP_ID, ID, PARENT_ORDER_ID) values (s_x_t_consume.NEXTVAL, 5531110266,  9931110266);insert into x_t_order(TMP_ID, ID, SERVICE_ID, SERVICE_ORDER_ID, CLIENT_ID) values (s_x_t_order.NEXTVAL, 9931110266,  7,  7731110266,  431110266 );insert into x_mv_oebs_receipts_2(TMP_ID, INVOICE_EID, SUM, DT, DOC_DATE, COMISS_DATE, PAYMENT_NUMBER, SOURCE_TYPE) values (s_x_mv_oebs_receipts_2.NEXTVAL, 'Б-31110266-1', 10000, date'2020-01-31',date'2020-01-31', null, '888431110266' ,'PAYCASH');insert into x_yt_ar_direct_domain_stats (ID,IS_GRAY,DOMAIN,IS_BLACKLIST,SERVICE_ID,COST,BILLING_EXPORT_ID,FROM_DT,TILL_DT,SERVICE_ORDER_ID) values(s_x_yt_ar_direct_domain_stats.NEXTVAL, 0, 'a31110266', 0,7,3330000000,7731110266,  date'2020-01-01',to_date('2020-01-31'||' '||'23:59:59','YYYY-MM-DD HH24:MI:SS'),7731110266);</v>
      </c>
    </row>
    <row r="282" spans="1:73" s="195" customFormat="1" x14ac:dyDescent="0.35">
      <c r="A282" s="127">
        <v>55</v>
      </c>
      <c r="B282" s="178"/>
      <c r="C282" s="129" t="str">
        <f t="shared" si="244"/>
        <v>1110000055</v>
      </c>
      <c r="D282" s="129" t="str">
        <f t="shared" si="245"/>
        <v>1110000055/20</v>
      </c>
      <c r="E282" s="130" t="str">
        <f t="shared" si="246"/>
        <v>2020-01-01</v>
      </c>
      <c r="F282" s="130" t="str">
        <f t="shared" si="247"/>
        <v>2021-01-01</v>
      </c>
      <c r="G282" s="131" t="str">
        <f t="shared" si="248"/>
        <v>21110000055</v>
      </c>
      <c r="H282" s="132">
        <f t="shared" si="218"/>
        <v>1</v>
      </c>
      <c r="I282" s="133">
        <v>3</v>
      </c>
      <c r="J282" s="134">
        <f t="shared" si="264"/>
        <v>31110267</v>
      </c>
      <c r="K282" s="129" t="str">
        <f t="shared" si="249"/>
        <v>Б-31110267-1</v>
      </c>
      <c r="L282" s="130" t="str">
        <f t="shared" si="237"/>
        <v>2020-01-01</v>
      </c>
      <c r="M282" s="129" t="s">
        <v>87</v>
      </c>
      <c r="N282" s="135">
        <f t="shared" si="250"/>
        <v>20000</v>
      </c>
      <c r="O282" s="129" t="s">
        <v>88</v>
      </c>
      <c r="P282" s="133">
        <v>1</v>
      </c>
      <c r="Q282" s="129">
        <v>20</v>
      </c>
      <c r="R282" s="219">
        <f t="shared" si="238"/>
        <v>7</v>
      </c>
      <c r="S282" s="219">
        <v>7</v>
      </c>
      <c r="T282" s="134" t="str">
        <f t="shared" si="251"/>
        <v>4311102671</v>
      </c>
      <c r="U282" s="137" t="str">
        <f t="shared" si="252"/>
        <v>43111026711</v>
      </c>
      <c r="V282" s="129">
        <v>1</v>
      </c>
      <c r="W282" s="130" t="str">
        <f t="shared" ca="1" si="239"/>
        <v>2020-01-09</v>
      </c>
      <c r="X282" s="129"/>
      <c r="Y282" s="139">
        <v>20000</v>
      </c>
      <c r="Z282" s="139">
        <f t="shared" si="243"/>
        <v>3333.3333333333321</v>
      </c>
      <c r="AA282" s="42">
        <v>0</v>
      </c>
      <c r="AB282" s="186" t="s">
        <v>89</v>
      </c>
      <c r="AC282" s="185">
        <f t="shared" si="253"/>
        <v>20000</v>
      </c>
      <c r="AD282" s="45">
        <v>0</v>
      </c>
      <c r="AE282" s="52" t="str">
        <f t="shared" ref="AE282:AE345" si="265">4&amp;J282</f>
        <v>431110267</v>
      </c>
      <c r="AF282" s="187">
        <f t="shared" si="203"/>
        <v>16666.666666666668</v>
      </c>
      <c r="AG282" s="240"/>
      <c r="AH282" s="58">
        <f t="shared" si="254"/>
        <v>16666.666666666668</v>
      </c>
      <c r="AI282" s="60">
        <f t="shared" si="207"/>
        <v>20000</v>
      </c>
      <c r="AJ282" s="49" t="str">
        <f t="shared" si="240"/>
        <v>2020-01-31</v>
      </c>
      <c r="AK282" s="189" t="str">
        <f t="shared" si="255"/>
        <v>888431110267</v>
      </c>
      <c r="AL282" s="45" t="str">
        <f t="shared" si="256"/>
        <v>11100000551</v>
      </c>
      <c r="AM282" s="190"/>
      <c r="AN282" s="190"/>
      <c r="AO282" s="45" t="s">
        <v>89</v>
      </c>
      <c r="AP282" s="145" t="s">
        <v>89</v>
      </c>
      <c r="AQ282" s="45"/>
      <c r="AR282" s="45"/>
      <c r="AS282" s="146" t="str">
        <f t="shared" si="257"/>
        <v>888431110267</v>
      </c>
      <c r="AT282" s="143" t="str">
        <f t="shared" si="258"/>
        <v>5531110267</v>
      </c>
      <c r="AU282" s="137" t="str">
        <f t="shared" si="259"/>
        <v>9931110267</v>
      </c>
      <c r="AV282" s="137">
        <f t="shared" si="260"/>
        <v>7</v>
      </c>
      <c r="AW282" s="137" t="str">
        <f t="shared" si="261"/>
        <v>7731110267</v>
      </c>
      <c r="AX282" s="147" t="str">
        <f t="shared" si="262"/>
        <v>77431110267</v>
      </c>
      <c r="AY282" s="183">
        <v>0</v>
      </c>
      <c r="AZ282" s="183">
        <v>0</v>
      </c>
      <c r="BA282" s="43" t="str">
        <f t="shared" si="241"/>
        <v>2020-01-01</v>
      </c>
      <c r="BB282" s="43" t="str">
        <f t="shared" si="242"/>
        <v>2020-01-31</v>
      </c>
      <c r="BC282" s="148" t="s">
        <v>90</v>
      </c>
      <c r="BD282" s="131" t="str">
        <f t="shared" si="263"/>
        <v>a31110267</v>
      </c>
      <c r="BE282" s="143"/>
      <c r="BF282" s="189"/>
      <c r="BG282" s="186"/>
      <c r="BH282" s="149"/>
      <c r="BI282" s="149"/>
      <c r="BJ282" s="149"/>
      <c r="BK282" s="149"/>
      <c r="BL282" s="149"/>
      <c r="BM282" s="149"/>
      <c r="BN282" s="149"/>
      <c r="BO282" s="345">
        <f>SUM(AF278:AF285)</f>
        <v>201666.66666666663</v>
      </c>
      <c r="BP282" s="328"/>
      <c r="BQ282" s="242"/>
      <c r="BR282" s="242"/>
      <c r="BS282" s="242"/>
      <c r="BU282" s="357" t="str">
        <f t="shared" ca="1" si="225"/>
        <v>insert into x_t_invoice (TMP_ID,ID,DT, CLIENT_ID,EXTERNAL_ID,CONTRACT_ID,TOTAL_SUM,CURRENCY,DISCOUNT_TYPE,COMMISSION_TYPE,TYPE,LOYAL_CLIENTS,NDS,NDS_PCT,PERSON_ID) values (s_x_t_invoice.NEXTVAL, 31110267, date'2020-01-01',21110000055,'Б-31110267-1',1110000055,20000,'RUR',7,7,'y_invoice',0,1,20, 77431110267);insert into x_t_person (TMP_ID,ID) values (s_x_t_person.NEXTVAL, 77431110267);insert into x_t_act_internal(TMP_ID,ID,DT,CLIENT_ID,INVOICE_ID,HIDDEN,AMOUNT,EXTERNAL_ID,PAYMENT_TERM_DT,IS_LOYAL,TYPE) values (s_x_t_act_internal.NEXTVAL, 4311102671,date'2020-01-09',21110000055, 31110267    ,1,  20000  ,'43111026711',null, 0,'generic');insert into x_t_act_trans(TMP_ID, ACT_ID, CONSUME_ID, AMOUNT, AMOUNT_NDS, AMOUNT_NSP, NETTING, COMMISSION_TYPE) values (s_x_t_act_trans.NEXTVAL, 4311102671,  5531110267, 20000, 3333.33333333333,  0,null, 7);insert into x_t_consume (TMP_ID, ID, PARENT_ORDER_ID) values (s_x_t_consume.NEXTVAL, 5531110267,  9931110267);insert into x_t_order(TMP_ID, ID, SERVICE_ID, SERVICE_ORDER_ID, CLIENT_ID) values (s_x_t_order.NEXTVAL, 9931110267,  7,  7731110267,  431110267 );insert into x_mv_oebs_receipts_2(TMP_ID, INVOICE_EID, SUM, DT, DOC_DATE, COMISS_DATE, PAYMENT_NUMBER, SOURCE_TYPE) values (s_x_mv_oebs_receipts_2.NEXTVAL, 'Б-31110267-1', 20000, date'2020-01-31',date'2020-01-31', null, '888431110267' ,'PAYCASH');insert into x_yt_ar_direct_domain_stats (ID,IS_GRAY,DOMAIN,IS_BLACKLIST,SERVICE_ID,COST,BILLING_EXPORT_ID,FROM_DT,TILL_DT,SERVICE_ORDER_ID) values(s_x_yt_ar_direct_domain_stats.NEXTVAL, 0, 'a31110267', 0,7,3330000000,7731110267,  date'2020-01-01',to_date('2020-01-31'||' '||'23:59:59','YYYY-MM-DD HH24:MI:SS'),7731110267);</v>
      </c>
    </row>
    <row r="283" spans="1:73" s="195" customFormat="1" x14ac:dyDescent="0.35">
      <c r="A283" s="127">
        <v>55</v>
      </c>
      <c r="B283" s="178"/>
      <c r="C283" s="129" t="str">
        <f t="shared" si="244"/>
        <v>1110000055</v>
      </c>
      <c r="D283" s="129" t="str">
        <f t="shared" si="245"/>
        <v>1110000055/20</v>
      </c>
      <c r="E283" s="130" t="str">
        <f t="shared" si="246"/>
        <v>2020-01-01</v>
      </c>
      <c r="F283" s="130" t="str">
        <f t="shared" si="247"/>
        <v>2021-01-01</v>
      </c>
      <c r="G283" s="131" t="str">
        <f t="shared" si="248"/>
        <v>21110000055</v>
      </c>
      <c r="H283" s="132">
        <f t="shared" si="218"/>
        <v>1</v>
      </c>
      <c r="I283" s="133">
        <v>3</v>
      </c>
      <c r="J283" s="134">
        <f t="shared" si="264"/>
        <v>31110268</v>
      </c>
      <c r="K283" s="129" t="str">
        <f t="shared" si="249"/>
        <v>Б-31110268-1</v>
      </c>
      <c r="L283" s="130" t="str">
        <f t="shared" si="237"/>
        <v>2020-01-01</v>
      </c>
      <c r="M283" s="129" t="s">
        <v>87</v>
      </c>
      <c r="N283" s="135">
        <f t="shared" si="250"/>
        <v>20000</v>
      </c>
      <c r="O283" s="129" t="s">
        <v>88</v>
      </c>
      <c r="P283" s="133">
        <v>1</v>
      </c>
      <c r="Q283" s="129">
        <v>20</v>
      </c>
      <c r="R283" s="219">
        <f t="shared" si="238"/>
        <v>7</v>
      </c>
      <c r="S283" s="219">
        <v>7</v>
      </c>
      <c r="T283" s="134" t="str">
        <f t="shared" si="251"/>
        <v>4311102681</v>
      </c>
      <c r="U283" s="137" t="str">
        <f t="shared" si="252"/>
        <v>43111026811</v>
      </c>
      <c r="V283" s="129">
        <v>1</v>
      </c>
      <c r="W283" s="130" t="str">
        <f t="shared" ca="1" si="239"/>
        <v>2020-01-09</v>
      </c>
      <c r="X283" s="129"/>
      <c r="Y283" s="139">
        <v>20000</v>
      </c>
      <c r="Z283" s="139">
        <f t="shared" si="243"/>
        <v>3333.3333333333321</v>
      </c>
      <c r="AA283" s="42">
        <v>0</v>
      </c>
      <c r="AB283" s="186" t="s">
        <v>89</v>
      </c>
      <c r="AC283" s="185">
        <f t="shared" si="253"/>
        <v>20000</v>
      </c>
      <c r="AD283" s="45">
        <v>0</v>
      </c>
      <c r="AE283" s="52" t="str">
        <f t="shared" si="265"/>
        <v>431110268</v>
      </c>
      <c r="AF283" s="187">
        <f t="shared" si="203"/>
        <v>16666.666666666668</v>
      </c>
      <c r="AG283" s="252"/>
      <c r="AH283" s="58">
        <f t="shared" si="254"/>
        <v>16666.666666666668</v>
      </c>
      <c r="AI283" s="60">
        <f t="shared" si="207"/>
        <v>20000</v>
      </c>
      <c r="AJ283" s="49" t="str">
        <f t="shared" si="240"/>
        <v>2020-01-31</v>
      </c>
      <c r="AK283" s="189" t="str">
        <f t="shared" si="255"/>
        <v>888431110268</v>
      </c>
      <c r="AL283" s="45" t="str">
        <f t="shared" si="256"/>
        <v>11100000551</v>
      </c>
      <c r="AM283" s="190"/>
      <c r="AN283" s="190"/>
      <c r="AO283" s="45" t="s">
        <v>89</v>
      </c>
      <c r="AP283" s="145" t="s">
        <v>89</v>
      </c>
      <c r="AQ283" s="45"/>
      <c r="AR283" s="45"/>
      <c r="AS283" s="146" t="str">
        <f t="shared" si="257"/>
        <v>888431110268</v>
      </c>
      <c r="AT283" s="143" t="str">
        <f t="shared" si="258"/>
        <v>5531110268</v>
      </c>
      <c r="AU283" s="137" t="str">
        <f t="shared" si="259"/>
        <v>9931110268</v>
      </c>
      <c r="AV283" s="137">
        <f t="shared" si="260"/>
        <v>7</v>
      </c>
      <c r="AW283" s="137" t="str">
        <f t="shared" si="261"/>
        <v>7731110268</v>
      </c>
      <c r="AX283" s="147" t="str">
        <f t="shared" si="262"/>
        <v>77431110268</v>
      </c>
      <c r="AY283" s="183">
        <v>0</v>
      </c>
      <c r="AZ283" s="183">
        <v>0</v>
      </c>
      <c r="BA283" s="43" t="str">
        <f t="shared" si="241"/>
        <v>2020-01-01</v>
      </c>
      <c r="BB283" s="43" t="str">
        <f t="shared" si="242"/>
        <v>2020-01-31</v>
      </c>
      <c r="BC283" s="148" t="s">
        <v>90</v>
      </c>
      <c r="BD283" s="131" t="str">
        <f t="shared" si="263"/>
        <v>a31110268</v>
      </c>
      <c r="BE283" s="143"/>
      <c r="BF283" s="189"/>
      <c r="BG283" s="186"/>
      <c r="BH283" s="149"/>
      <c r="BI283" s="149"/>
      <c r="BJ283" s="149"/>
      <c r="BK283" s="149"/>
      <c r="BL283" s="149"/>
      <c r="BM283" s="149"/>
      <c r="BN283" s="149"/>
      <c r="BO283" s="345"/>
      <c r="BP283" s="328"/>
      <c r="BQ283" s="242"/>
      <c r="BR283" s="242"/>
      <c r="BS283" s="242"/>
      <c r="BU283" s="357" t="str">
        <f t="shared" ca="1" si="225"/>
        <v>insert into x_t_invoice (TMP_ID,ID,DT, CLIENT_ID,EXTERNAL_ID,CONTRACT_ID,TOTAL_SUM,CURRENCY,DISCOUNT_TYPE,COMMISSION_TYPE,TYPE,LOYAL_CLIENTS,NDS,NDS_PCT,PERSON_ID) values (s_x_t_invoice.NEXTVAL, 31110268, date'2020-01-01',21110000055,'Б-31110268-1',1110000055,20000,'RUR',7,7,'y_invoice',0,1,20, 77431110268);insert into x_t_person (TMP_ID,ID) values (s_x_t_person.NEXTVAL, 77431110268);insert into x_t_act_internal(TMP_ID,ID,DT,CLIENT_ID,INVOICE_ID,HIDDEN,AMOUNT,EXTERNAL_ID,PAYMENT_TERM_DT,IS_LOYAL,TYPE) values (s_x_t_act_internal.NEXTVAL, 4311102681,date'2020-01-09',21110000055, 31110268    ,1,  20000  ,'43111026811',null, 0,'generic');insert into x_t_act_trans(TMP_ID, ACT_ID, CONSUME_ID, AMOUNT, AMOUNT_NDS, AMOUNT_NSP, NETTING, COMMISSION_TYPE) values (s_x_t_act_trans.NEXTVAL, 4311102681,  5531110268, 20000, 3333.33333333333,  0,null, 7);insert into x_t_consume (TMP_ID, ID, PARENT_ORDER_ID) values (s_x_t_consume.NEXTVAL, 5531110268,  9931110268);insert into x_t_order(TMP_ID, ID, SERVICE_ID, SERVICE_ORDER_ID, CLIENT_ID) values (s_x_t_order.NEXTVAL, 9931110268,  7,  7731110268,  431110268 );insert into x_mv_oebs_receipts_2(TMP_ID, INVOICE_EID, SUM, DT, DOC_DATE, COMISS_DATE, PAYMENT_NUMBER, SOURCE_TYPE) values (s_x_mv_oebs_receipts_2.NEXTVAL, 'Б-31110268-1', 20000, date'2020-01-31',date'2020-01-31', null, '888431110268' ,'PAYCASH');insert into x_yt_ar_direct_domain_stats (ID,IS_GRAY,DOMAIN,IS_BLACKLIST,SERVICE_ID,COST,BILLING_EXPORT_ID,FROM_DT,TILL_DT,SERVICE_ORDER_ID) values(s_x_yt_ar_direct_domain_stats.NEXTVAL, 0, 'a31110268', 0,7,3330000000,7731110268,  date'2020-01-01',to_date('2020-01-31'||' '||'23:59:59','YYYY-MM-DD HH24:MI:SS'),7731110268);</v>
      </c>
    </row>
    <row r="284" spans="1:73" s="195" customFormat="1" x14ac:dyDescent="0.35">
      <c r="A284" s="127">
        <v>55</v>
      </c>
      <c r="B284" s="178"/>
      <c r="C284" s="129" t="str">
        <f t="shared" si="244"/>
        <v>1110000055</v>
      </c>
      <c r="D284" s="129" t="str">
        <f t="shared" si="245"/>
        <v>1110000055/20</v>
      </c>
      <c r="E284" s="130" t="str">
        <f t="shared" si="246"/>
        <v>2020-01-01</v>
      </c>
      <c r="F284" s="130" t="str">
        <f t="shared" si="247"/>
        <v>2021-01-01</v>
      </c>
      <c r="G284" s="131" t="str">
        <f t="shared" si="248"/>
        <v>21110000055</v>
      </c>
      <c r="H284" s="132">
        <f t="shared" si="218"/>
        <v>1</v>
      </c>
      <c r="I284" s="133">
        <v>3</v>
      </c>
      <c r="J284" s="134">
        <f t="shared" si="264"/>
        <v>31110269</v>
      </c>
      <c r="K284" s="129" t="str">
        <f t="shared" si="249"/>
        <v>Б-31110269-1</v>
      </c>
      <c r="L284" s="130" t="str">
        <f t="shared" si="237"/>
        <v>2020-01-01</v>
      </c>
      <c r="M284" s="129" t="s">
        <v>87</v>
      </c>
      <c r="N284" s="135">
        <f t="shared" si="250"/>
        <v>21000</v>
      </c>
      <c r="O284" s="129" t="s">
        <v>88</v>
      </c>
      <c r="P284" s="133">
        <v>1</v>
      </c>
      <c r="Q284" s="129">
        <v>20</v>
      </c>
      <c r="R284" s="224">
        <v>1</v>
      </c>
      <c r="S284" s="224">
        <v>1</v>
      </c>
      <c r="T284" s="134" t="str">
        <f t="shared" si="251"/>
        <v>4311102691</v>
      </c>
      <c r="U284" s="137" t="str">
        <f t="shared" si="252"/>
        <v>43111026911</v>
      </c>
      <c r="V284" s="129">
        <v>1</v>
      </c>
      <c r="W284" s="130" t="str">
        <f t="shared" ca="1" si="239"/>
        <v>2020-01-04</v>
      </c>
      <c r="X284" s="129"/>
      <c r="Y284" s="139">
        <v>21000</v>
      </c>
      <c r="Z284" s="139">
        <f t="shared" si="243"/>
        <v>3500</v>
      </c>
      <c r="AA284" s="42">
        <v>0</v>
      </c>
      <c r="AB284" s="186" t="s">
        <v>89</v>
      </c>
      <c r="AC284" s="185">
        <f t="shared" si="253"/>
        <v>21000</v>
      </c>
      <c r="AD284" s="45">
        <v>0</v>
      </c>
      <c r="AE284" s="52" t="str">
        <f t="shared" si="265"/>
        <v>431110269</v>
      </c>
      <c r="AF284" s="187">
        <f t="shared" si="203"/>
        <v>17500</v>
      </c>
      <c r="AG284" s="283">
        <f>SUM(AF278:AF285)</f>
        <v>201666.66666666663</v>
      </c>
      <c r="AH284" s="58">
        <f t="shared" si="254"/>
        <v>17500</v>
      </c>
      <c r="AI284" s="60">
        <f t="shared" si="207"/>
        <v>21000</v>
      </c>
      <c r="AJ284" s="49" t="str">
        <f t="shared" si="240"/>
        <v>2020-01-31</v>
      </c>
      <c r="AK284" s="189" t="str">
        <f t="shared" si="255"/>
        <v>888431110269</v>
      </c>
      <c r="AL284" s="45" t="str">
        <f t="shared" si="256"/>
        <v>11100000551</v>
      </c>
      <c r="AM284" s="190"/>
      <c r="AN284" s="190"/>
      <c r="AO284" s="45" t="s">
        <v>89</v>
      </c>
      <c r="AP284" s="145" t="s">
        <v>89</v>
      </c>
      <c r="AQ284" s="45"/>
      <c r="AR284" s="45"/>
      <c r="AS284" s="146" t="str">
        <f t="shared" si="257"/>
        <v>888431110269</v>
      </c>
      <c r="AT284" s="143" t="str">
        <f t="shared" si="258"/>
        <v>5531110269</v>
      </c>
      <c r="AU284" s="137" t="str">
        <f t="shared" si="259"/>
        <v>9931110269</v>
      </c>
      <c r="AV284" s="137">
        <f t="shared" si="260"/>
        <v>1</v>
      </c>
      <c r="AW284" s="137" t="str">
        <f t="shared" si="261"/>
        <v>7731110269</v>
      </c>
      <c r="AX284" s="147" t="str">
        <f t="shared" si="262"/>
        <v>77431110269</v>
      </c>
      <c r="AY284" s="183">
        <v>0</v>
      </c>
      <c r="AZ284" s="183">
        <v>0</v>
      </c>
      <c r="BA284" s="43" t="str">
        <f t="shared" si="241"/>
        <v>2020-01-01</v>
      </c>
      <c r="BB284" s="43" t="str">
        <f t="shared" si="242"/>
        <v>2020-01-31</v>
      </c>
      <c r="BC284" s="148" t="s">
        <v>90</v>
      </c>
      <c r="BD284" s="131" t="str">
        <f t="shared" si="263"/>
        <v>a31110269</v>
      </c>
      <c r="BE284" s="143"/>
      <c r="BF284" s="189"/>
      <c r="BG284" s="186"/>
      <c r="BH284" s="149"/>
      <c r="BI284" s="149"/>
      <c r="BJ284" s="149"/>
      <c r="BK284" s="149"/>
      <c r="BL284" s="149"/>
      <c r="BM284" s="149"/>
      <c r="BN284" s="149"/>
      <c r="BO284" s="342"/>
      <c r="BP284" s="328"/>
      <c r="BQ284" s="242"/>
      <c r="BR284" s="242"/>
      <c r="BS284" s="242"/>
      <c r="BU284" s="357" t="str">
        <f t="shared" ca="1" si="225"/>
        <v>insert into x_t_invoice (TMP_ID,ID,DT, CLIENT_ID,EXTERNAL_ID,CONTRACT_ID,TOTAL_SUM,CURRENCY,DISCOUNT_TYPE,COMMISSION_TYPE,TYPE,LOYAL_CLIENTS,NDS,NDS_PCT,PERSON_ID) values (s_x_t_invoice.NEXTVAL, 31110269, date'2020-01-01',21110000055,'Б-31110269-1',1110000055,21000,'RUR',1,1,'y_invoice',0,1,20, 77431110269);insert into x_t_person (TMP_ID,ID) values (s_x_t_person.NEXTVAL, 77431110269);insert into x_t_act_internal(TMP_ID,ID,DT,CLIENT_ID,INVOICE_ID,HIDDEN,AMOUNT,EXTERNAL_ID,PAYMENT_TERM_DT,IS_LOYAL,TYPE) values (s_x_t_act_internal.NEXTVAL, 4311102691,date'2020-01-04',21110000055, 31110269    ,1,  21000  ,'43111026911',null, 0,'generic');insert into x_t_act_trans(TMP_ID, ACT_ID, CONSUME_ID, AMOUNT, AMOUNT_NDS, AMOUNT_NSP, NETTING, COMMISSION_TYPE) values (s_x_t_act_trans.NEXTVAL, 4311102691,  5531110269, 21000, 3500,  0,null, 1);insert into x_t_consume (TMP_ID, ID, PARENT_ORDER_ID) values (s_x_t_consume.NEXTVAL, 5531110269,  9931110269);insert into x_t_order(TMP_ID, ID, SERVICE_ID, SERVICE_ORDER_ID, CLIENT_ID) values (s_x_t_order.NEXTVAL, 9931110269,  1,  7731110269,  431110269 );insert into x_mv_oebs_receipts_2(TMP_ID, INVOICE_EID, SUM, DT, DOC_DATE, COMISS_DATE, PAYMENT_NUMBER, SOURCE_TYPE) values (s_x_mv_oebs_receipts_2.NEXTVAL, 'Б-31110269-1', 21000, date'2020-01-31',date'2020-01-31', null, '888431110269' ,'PAYCASH');insert into x_yt_ar_direct_domain_stats (ID,IS_GRAY,DOMAIN,IS_BLACKLIST,SERVICE_ID,COST,BILLING_EXPORT_ID,FROM_DT,TILL_DT,SERVICE_ORDER_ID) values(s_x_yt_ar_direct_domain_stats.NEXTVAL, 0, 'a31110269', 0,1,3330000000,7731110269,  date'2020-01-01',to_date('2020-01-31'||' '||'23:59:59','YYYY-MM-DD HH24:MI:SS'),7731110269);</v>
      </c>
    </row>
    <row r="285" spans="1:73" s="305" customFormat="1" ht="15" thickBot="1" x14ac:dyDescent="0.4">
      <c r="A285" s="127">
        <v>55</v>
      </c>
      <c r="B285" s="291"/>
      <c r="C285" s="129" t="str">
        <f t="shared" si="244"/>
        <v>1110000055</v>
      </c>
      <c r="D285" s="129" t="str">
        <f t="shared" si="245"/>
        <v>1110000055/20</v>
      </c>
      <c r="E285" s="130" t="str">
        <f t="shared" si="246"/>
        <v>2020-01-01</v>
      </c>
      <c r="F285" s="261" t="str">
        <f t="shared" si="247"/>
        <v>2021-01-01</v>
      </c>
      <c r="G285" s="131" t="str">
        <f t="shared" si="248"/>
        <v>21110000055</v>
      </c>
      <c r="H285" s="132">
        <f t="shared" si="218"/>
        <v>1</v>
      </c>
      <c r="I285" s="262">
        <v>3</v>
      </c>
      <c r="J285" s="263">
        <f t="shared" si="264"/>
        <v>31110270</v>
      </c>
      <c r="K285" s="264" t="str">
        <f t="shared" si="249"/>
        <v>Б-31110270-1</v>
      </c>
      <c r="L285" s="261" t="str">
        <f t="shared" si="237"/>
        <v>2020-01-01</v>
      </c>
      <c r="M285" s="264" t="s">
        <v>87</v>
      </c>
      <c r="N285" s="265">
        <f t="shared" si="250"/>
        <v>20000</v>
      </c>
      <c r="O285" s="264" t="s">
        <v>88</v>
      </c>
      <c r="P285" s="262">
        <v>1</v>
      </c>
      <c r="Q285" s="264">
        <v>20</v>
      </c>
      <c r="R285" s="263">
        <v>37</v>
      </c>
      <c r="S285" s="263">
        <v>37</v>
      </c>
      <c r="T285" s="134" t="str">
        <f t="shared" si="251"/>
        <v>4311102701</v>
      </c>
      <c r="U285" s="266" t="str">
        <f t="shared" si="252"/>
        <v>43111027011</v>
      </c>
      <c r="V285" s="264">
        <v>1</v>
      </c>
      <c r="W285" s="261" t="str">
        <f t="shared" ca="1" si="239"/>
        <v>2020-01-01</v>
      </c>
      <c r="X285" s="264"/>
      <c r="Y285" s="267">
        <v>20000</v>
      </c>
      <c r="Z285" s="267">
        <f t="shared" si="243"/>
        <v>3333.3333333333321</v>
      </c>
      <c r="AA285" s="292">
        <v>0</v>
      </c>
      <c r="AB285" s="293" t="s">
        <v>89</v>
      </c>
      <c r="AC285" s="294">
        <f t="shared" si="253"/>
        <v>20000</v>
      </c>
      <c r="AD285" s="295">
        <v>0</v>
      </c>
      <c r="AE285" s="270" t="str">
        <f t="shared" si="265"/>
        <v>431110270</v>
      </c>
      <c r="AF285" s="296">
        <f t="shared" si="203"/>
        <v>16666.666666666668</v>
      </c>
      <c r="AG285" s="297"/>
      <c r="AH285" s="58">
        <f t="shared" si="254"/>
        <v>16666.666666666668</v>
      </c>
      <c r="AI285" s="273">
        <f t="shared" si="207"/>
        <v>20000</v>
      </c>
      <c r="AJ285" s="274" t="str">
        <f t="shared" si="240"/>
        <v>2020-01-31</v>
      </c>
      <c r="AK285" s="298" t="str">
        <f t="shared" si="255"/>
        <v>888431110270</v>
      </c>
      <c r="AL285" s="295" t="str">
        <f t="shared" si="256"/>
        <v>11100000551</v>
      </c>
      <c r="AM285" s="299"/>
      <c r="AN285" s="299"/>
      <c r="AO285" s="295" t="s">
        <v>89</v>
      </c>
      <c r="AP285" s="145" t="s">
        <v>89</v>
      </c>
      <c r="AQ285" s="295"/>
      <c r="AR285" s="295"/>
      <c r="AS285" s="277" t="str">
        <f t="shared" si="257"/>
        <v>888431110270</v>
      </c>
      <c r="AT285" s="275" t="str">
        <f t="shared" si="258"/>
        <v>5531110270</v>
      </c>
      <c r="AU285" s="266" t="str">
        <f t="shared" si="259"/>
        <v>9931110270</v>
      </c>
      <c r="AV285" s="266">
        <f t="shared" si="260"/>
        <v>37</v>
      </c>
      <c r="AW285" s="266" t="str">
        <f t="shared" si="261"/>
        <v>7731110270</v>
      </c>
      <c r="AX285" s="147" t="str">
        <f t="shared" si="262"/>
        <v>77431110270</v>
      </c>
      <c r="AY285" s="300">
        <v>0</v>
      </c>
      <c r="AZ285" s="300">
        <v>0</v>
      </c>
      <c r="BA285" s="301" t="str">
        <f t="shared" si="241"/>
        <v>2020-01-01</v>
      </c>
      <c r="BB285" s="301" t="str">
        <f t="shared" si="242"/>
        <v>2020-01-31</v>
      </c>
      <c r="BC285" s="278" t="s">
        <v>90</v>
      </c>
      <c r="BD285" s="279" t="str">
        <f t="shared" si="263"/>
        <v>a31110270</v>
      </c>
      <c r="BE285" s="275"/>
      <c r="BF285" s="298"/>
      <c r="BG285" s="293"/>
      <c r="BH285" s="174"/>
      <c r="BI285" s="174"/>
      <c r="BJ285" s="174"/>
      <c r="BK285" s="174"/>
      <c r="BL285" s="149"/>
      <c r="BM285" s="149"/>
      <c r="BN285" s="149"/>
      <c r="BO285" s="353"/>
      <c r="BP285" s="331"/>
      <c r="BQ285" s="303"/>
      <c r="BR285" s="304"/>
      <c r="BS285" s="304"/>
      <c r="BU285" s="357" t="str">
        <f t="shared" ca="1" si="225"/>
        <v>insert into x_t_invoice (TMP_ID,ID,DT, CLIENT_ID,EXTERNAL_ID,CONTRACT_ID,TOTAL_SUM,CURRENCY,DISCOUNT_TYPE,COMMISSION_TYPE,TYPE,LOYAL_CLIENTS,NDS,NDS_PCT,PERSON_ID) values (s_x_t_invoice.NEXTVAL, 31110270, date'2020-01-01',21110000055,'Б-31110270-1',1110000055,20000,'RUR',37,37,'y_invoice',0,1,20, 77431110270);insert into x_t_person (TMP_ID,ID) values (s_x_t_person.NEXTVAL, 77431110270);insert into x_t_act_internal(TMP_ID,ID,DT,CLIENT_ID,INVOICE_ID,HIDDEN,AMOUNT,EXTERNAL_ID,PAYMENT_TERM_DT,IS_LOYAL,TYPE) values (s_x_t_act_internal.NEXTVAL, 4311102701,date'2020-01-01',21110000055, 31110270    ,1,  20000  ,'43111027011',null, 0,'generic');insert into x_t_act_trans(TMP_ID, ACT_ID, CONSUME_ID, AMOUNT, AMOUNT_NDS, AMOUNT_NSP, NETTING, COMMISSION_TYPE) values (s_x_t_act_trans.NEXTVAL, 4311102701,  5531110270, 20000, 3333.33333333333,  0,null, 37);insert into x_t_consume (TMP_ID, ID, PARENT_ORDER_ID) values (s_x_t_consume.NEXTVAL, 5531110270,  9931110270);insert into x_t_order(TMP_ID, ID, SERVICE_ID, SERVICE_ORDER_ID, CLIENT_ID) values (s_x_t_order.NEXTVAL, 9931110270,  37,  7731110270,  431110270 );insert into x_mv_oebs_receipts_2(TMP_ID, INVOICE_EID, SUM, DT, DOC_DATE, COMISS_DATE, PAYMENT_NUMBER, SOURCE_TYPE) values (s_x_mv_oebs_receipts_2.NEXTVAL, 'Б-31110270-1', 20000, date'2020-01-31',date'2020-01-31', null, '888431110270' ,'PAYCASH');insert into x_yt_ar_direct_domain_stats (ID,IS_GRAY,DOMAIN,IS_BLACKLIST,SERVICE_ID,COST,BILLING_EXPORT_ID,FROM_DT,TILL_DT,SERVICE_ORDER_ID) values(s_x_yt_ar_direct_domain_stats.NEXTVAL, 0, 'a31110270', 0,37,3330000000,7731110270,  date'2020-01-01',to_date('2020-01-31'||' '||'23:59:59','YYYY-MM-DD HH24:MI:SS'),7731110270);</v>
      </c>
    </row>
    <row r="286" spans="1:73" s="195" customFormat="1" x14ac:dyDescent="0.35">
      <c r="A286" s="127">
        <v>55</v>
      </c>
      <c r="B286" s="178"/>
      <c r="C286" s="129" t="str">
        <f t="shared" si="244"/>
        <v>1110000055</v>
      </c>
      <c r="D286" s="129" t="str">
        <f t="shared" si="245"/>
        <v>1110000055/20</v>
      </c>
      <c r="E286" s="130" t="str">
        <f t="shared" si="246"/>
        <v>2020-01-01</v>
      </c>
      <c r="F286" s="130" t="str">
        <f t="shared" si="247"/>
        <v>2021-01-01</v>
      </c>
      <c r="G286" s="131" t="str">
        <f t="shared" si="248"/>
        <v>21110000055</v>
      </c>
      <c r="H286" s="132">
        <f t="shared" si="218"/>
        <v>1</v>
      </c>
      <c r="I286" s="133">
        <v>3</v>
      </c>
      <c r="J286" s="134">
        <f t="shared" si="264"/>
        <v>31110271</v>
      </c>
      <c r="K286" s="129" t="str">
        <f t="shared" si="249"/>
        <v>Б-31110271-1</v>
      </c>
      <c r="L286" s="138" t="str">
        <f t="shared" ref="L286:L293" si="266">TEXT(DATE(YEAR($F$2),MONTH($F$2)+1,1),"ГГГГ-ММ-ДД")</f>
        <v>2020-02-01</v>
      </c>
      <c r="M286" s="129" t="s">
        <v>87</v>
      </c>
      <c r="N286" s="135">
        <f t="shared" si="250"/>
        <v>41000</v>
      </c>
      <c r="O286" s="129" t="s">
        <v>88</v>
      </c>
      <c r="P286" s="133">
        <v>1</v>
      </c>
      <c r="Q286" s="129">
        <v>20</v>
      </c>
      <c r="R286" s="219">
        <f t="shared" ref="R286:R291" si="267">S286</f>
        <v>7</v>
      </c>
      <c r="S286" s="219">
        <v>7</v>
      </c>
      <c r="T286" s="134" t="str">
        <f t="shared" si="251"/>
        <v>4311102711</v>
      </c>
      <c r="U286" s="137" t="str">
        <f t="shared" si="252"/>
        <v>43111027111</v>
      </c>
      <c r="V286" s="129">
        <v>1</v>
      </c>
      <c r="W286" s="138" t="str">
        <f t="shared" ref="W286:W293" ca="1" si="268">TEXT(DATE(YEAR($F$2),MONTH($F$2)+1,RANDBETWEEN(1,9)),"ГГГГ-ММ-ДД")</f>
        <v>2020-02-04</v>
      </c>
      <c r="X286" s="129"/>
      <c r="Y286" s="139">
        <v>41000</v>
      </c>
      <c r="Z286" s="139">
        <f>Y286-(Y286/1.2)</f>
        <v>6833.3333333333285</v>
      </c>
      <c r="AA286" s="42">
        <v>0</v>
      </c>
      <c r="AB286" s="186" t="s">
        <v>89</v>
      </c>
      <c r="AC286" s="185">
        <f t="shared" si="253"/>
        <v>41000</v>
      </c>
      <c r="AD286" s="45">
        <v>0</v>
      </c>
      <c r="AE286" s="255" t="str">
        <f t="shared" si="265"/>
        <v>431110271</v>
      </c>
      <c r="AF286" s="187">
        <f t="shared" si="203"/>
        <v>34166.666666666672</v>
      </c>
      <c r="AG286" s="290">
        <f>(Y286+Y287)/SUM(Y286:Y291)</f>
        <v>0.71563981042654023</v>
      </c>
      <c r="AH286" s="58">
        <f t="shared" si="254"/>
        <v>34166.666666666672</v>
      </c>
      <c r="AI286" s="60">
        <f t="shared" si="207"/>
        <v>41000</v>
      </c>
      <c r="AJ286" s="112" t="str">
        <f t="shared" ref="AJ286:AJ293" si="269">TEXT(DATE(YEAR($F$2),MONTH($F$2)+2,0),"ГГГГ-ММ-ДД")</f>
        <v>2020-02-29</v>
      </c>
      <c r="AK286" s="189" t="str">
        <f t="shared" si="255"/>
        <v>888431110271</v>
      </c>
      <c r="AL286" s="102" t="str">
        <f>C286&amp;2</f>
        <v>11100000552</v>
      </c>
      <c r="AM286" s="256" t="str">
        <f>TEXT(DATE(YEAR($F$2),MONTH($F$2)+1,1),"ГГГГ-ММ-ДД")</f>
        <v>2020-02-01</v>
      </c>
      <c r="AN286" s="256" t="str">
        <f>TEXT(DATE(YEAR($F$2),MONTH($F$2)+2,-2),"ГГГГ-ММ-ДД")</f>
        <v>2020-02-27</v>
      </c>
      <c r="AO286" s="102">
        <v>1</v>
      </c>
      <c r="AP286" s="102" t="str">
        <f>"99"&amp;AE286</f>
        <v>99431110271</v>
      </c>
      <c r="AQ286" s="45"/>
      <c r="AR286" s="45"/>
      <c r="AS286" s="146" t="str">
        <f t="shared" si="257"/>
        <v>888431110271</v>
      </c>
      <c r="AT286" s="143" t="str">
        <f t="shared" si="258"/>
        <v>5531110271</v>
      </c>
      <c r="AU286" s="137" t="str">
        <f t="shared" si="259"/>
        <v>9931110271</v>
      </c>
      <c r="AV286" s="137">
        <f t="shared" si="260"/>
        <v>7</v>
      </c>
      <c r="AW286" s="137" t="str">
        <f t="shared" si="261"/>
        <v>7731110271</v>
      </c>
      <c r="AX286" s="147" t="str">
        <f t="shared" si="262"/>
        <v>77431110271</v>
      </c>
      <c r="AY286" s="183">
        <v>0</v>
      </c>
      <c r="AZ286" s="183">
        <v>0</v>
      </c>
      <c r="BA286" s="138" t="str">
        <f t="shared" ref="BA286:BA293" si="270">TEXT(DATE(YEAR($F$2),MONTH($F$2)+1,1),"ГГГГ-ММ-ДД")</f>
        <v>2020-02-01</v>
      </c>
      <c r="BB286" s="138" t="str">
        <f t="shared" ref="BB286:BB293" si="271">TEXT(DATE(YEAR($F$2),MONTH($F$2)+2,0),"ГГГГ-ММ-ДД")</f>
        <v>2020-02-29</v>
      </c>
      <c r="BC286" s="148" t="s">
        <v>90</v>
      </c>
      <c r="BD286" s="131" t="str">
        <f t="shared" si="263"/>
        <v>a31110271</v>
      </c>
      <c r="BE286" s="143"/>
      <c r="BF286" s="189"/>
      <c r="BG286" s="186"/>
      <c r="BH286" s="246"/>
      <c r="BI286" s="246"/>
      <c r="BJ286" s="246"/>
      <c r="BK286" s="246"/>
      <c r="BL286" s="149"/>
      <c r="BM286" s="149"/>
      <c r="BN286" s="149"/>
      <c r="BO286" s="342" t="s">
        <v>191</v>
      </c>
      <c r="BP286" s="328">
        <v>7</v>
      </c>
      <c r="BQ286" s="242">
        <f>SUM(AF286:AF291)</f>
        <v>175833.33333333334</v>
      </c>
      <c r="BR286" s="242">
        <f>BQ286*0.06</f>
        <v>10550</v>
      </c>
      <c r="BS286" s="242">
        <f>BR286</f>
        <v>10550</v>
      </c>
      <c r="BU286" s="357" t="str">
        <f t="shared" ca="1" si="225"/>
        <v>insert into x_t_invoice (TMP_ID,ID,DT, CLIENT_ID,EXTERNAL_ID,CONTRACT_ID,TOTAL_SUM,CURRENCY,DISCOUNT_TYPE,COMMISSION_TYPE,TYPE,LOYAL_CLIENTS,NDS,NDS_PCT,PERSON_ID) values (s_x_t_invoice.NEXTVAL, 31110271, date'2020-02-01',21110000055,'Б-31110271-1',1110000055,41000,'RUR',7,7,'y_invoice',0,1,20, 77431110271);insert into x_t_person (TMP_ID,ID) values (s_x_t_person.NEXTVAL, 77431110271);insert into x_t_act_internal(TMP_ID,ID,DT,CLIENT_ID,INVOICE_ID,HIDDEN,AMOUNT,EXTERNAL_ID,PAYMENT_TERM_DT,IS_LOYAL,TYPE) values (s_x_t_act_internal.NEXTVAL, 4311102711,date'2020-02-04',21110000055, 31110271    ,1,  41000  ,'43111027111',null, 0,'generic');insert into x_t_act_trans(TMP_ID, ACT_ID, CONSUME_ID, AMOUNT, AMOUNT_NDS, AMOUNT_NSP, NETTING, COMMISSION_TYPE) values (s_x_t_act_trans.NEXTVAL, 4311102711,  5531110271, 41000, 6833.33333333333,  0,null, 7);insert into x_t_consume (TMP_ID, ID, PARENT_ORDER_ID) values (s_x_t_consume.NEXTVAL, 5531110271,  9931110271);insert into x_t_order(TMP_ID, ID, SERVICE_ID, SERVICE_ORDER_ID, CLIENT_ID) values (s_x_t_order.NEXTVAL, 9931110271,  7,  7731110271,  431110271 );insert into x_mv_oebs_receipts_2(TMP_ID, INVOICE_EID, SUM, DT, DOC_DATE, COMISS_DATE, PAYMENT_NUMBER, SOURCE_TYPE) values (s_x_mv_oebs_receipts_2.NEXTVAL, 'Б-31110271-1', 41000, date'2020-02-29',date'2020-02-29', null, '888431110271' ,'PAYCASH');insert into x_mv_ui_contract_apex (TMP_ID,CONTRACT_ID,CONTRACT_EID,DT,FINISH_DT,CLIENT_ID,AGENCY_ID) values (s_x_mv_ui_contract_apex.NEXTVAL, 1110000055, '1110000055/20',date'2020-02-01', date'2020-02-27',99431110271,21110000055 );insert into x_mv_contract_signed_attr (TMP_ID,CONTRACT_ID,COLLATERAL_ID,CODE,KEY_NUM,COLLATERAL_DT,VALUE_NUM) values (s_x_mv_contract_signed_attr.NEXTVAL, 1110000055, 11100000552,'BRAND_CLIENTS' , 431110271, date'2020-02-01',  1);insert into x_yt_ar_direct_domain_stats (ID,IS_GRAY,DOMAIN,IS_BLACKLIST,SERVICE_ID,COST,BILLING_EXPORT_ID,FROM_DT,TILL_DT,SERVICE_ORDER_ID) values(s_x_yt_ar_direct_domain_stats.NEXTVAL, 0, 'a31110271', 0,7,3330000000,7731110271,  date'2020-02-01',to_date('2020-02-29'||' '||'23:59:59','YYYY-MM-DD HH24:MI:SS'),7731110271);</v>
      </c>
    </row>
    <row r="287" spans="1:73" s="195" customFormat="1" x14ac:dyDescent="0.35">
      <c r="A287" s="127">
        <v>55</v>
      </c>
      <c r="B287" s="178"/>
      <c r="C287" s="129" t="str">
        <f t="shared" si="244"/>
        <v>1110000055</v>
      </c>
      <c r="D287" s="129" t="str">
        <f t="shared" si="245"/>
        <v>1110000055/20</v>
      </c>
      <c r="E287" s="130" t="str">
        <f t="shared" si="246"/>
        <v>2020-01-01</v>
      </c>
      <c r="F287" s="130" t="str">
        <f t="shared" si="247"/>
        <v>2021-01-01</v>
      </c>
      <c r="G287" s="131" t="str">
        <f t="shared" si="248"/>
        <v>21110000055</v>
      </c>
      <c r="H287" s="132">
        <f t="shared" si="218"/>
        <v>1</v>
      </c>
      <c r="I287" s="133">
        <v>3</v>
      </c>
      <c r="J287" s="134">
        <f t="shared" si="264"/>
        <v>31110272</v>
      </c>
      <c r="K287" s="129" t="str">
        <f t="shared" si="249"/>
        <v>Б-31110272-1</v>
      </c>
      <c r="L287" s="138" t="str">
        <f t="shared" si="266"/>
        <v>2020-02-01</v>
      </c>
      <c r="M287" s="129" t="s">
        <v>87</v>
      </c>
      <c r="N287" s="135">
        <f t="shared" si="250"/>
        <v>110000</v>
      </c>
      <c r="O287" s="129" t="s">
        <v>88</v>
      </c>
      <c r="P287" s="133">
        <v>1</v>
      </c>
      <c r="Q287" s="129">
        <v>20</v>
      </c>
      <c r="R287" s="219">
        <f t="shared" si="267"/>
        <v>7</v>
      </c>
      <c r="S287" s="219">
        <v>7</v>
      </c>
      <c r="T287" s="134" t="str">
        <f t="shared" si="251"/>
        <v>4311102721</v>
      </c>
      <c r="U287" s="137" t="str">
        <f t="shared" si="252"/>
        <v>43111027211</v>
      </c>
      <c r="V287" s="129">
        <v>1</v>
      </c>
      <c r="W287" s="138" t="str">
        <f t="shared" ca="1" si="268"/>
        <v>2020-02-06</v>
      </c>
      <c r="X287" s="129"/>
      <c r="Y287" s="139">
        <v>110000</v>
      </c>
      <c r="Z287" s="139">
        <f t="shared" ref="Z287:Z293" si="272">Y287-(Y287/1.2)</f>
        <v>18333.333333333328</v>
      </c>
      <c r="AA287" s="42">
        <v>0</v>
      </c>
      <c r="AB287" s="186" t="s">
        <v>89</v>
      </c>
      <c r="AC287" s="185">
        <f t="shared" si="253"/>
        <v>110000</v>
      </c>
      <c r="AD287" s="45">
        <v>0</v>
      </c>
      <c r="AE287" s="255" t="str">
        <f t="shared" si="265"/>
        <v>431110272</v>
      </c>
      <c r="AF287" s="187">
        <f t="shared" si="203"/>
        <v>91666.666666666672</v>
      </c>
      <c r="AG287" s="240"/>
      <c r="AH287" s="58">
        <f t="shared" si="254"/>
        <v>91666.666666666672</v>
      </c>
      <c r="AI287" s="60">
        <f t="shared" si="207"/>
        <v>110000</v>
      </c>
      <c r="AJ287" s="112" t="str">
        <f t="shared" si="269"/>
        <v>2020-02-29</v>
      </c>
      <c r="AK287" s="189" t="str">
        <f t="shared" si="255"/>
        <v>888431110272</v>
      </c>
      <c r="AL287" s="102" t="str">
        <f t="shared" ref="AL287:AL293" si="273">C287&amp;2</f>
        <v>11100000552</v>
      </c>
      <c r="AM287" s="256" t="str">
        <f>TEXT(DATE(YEAR($F$2),MONTH($F$2)+1,1),"ГГГГ-ММ-ДД")</f>
        <v>2020-02-01</v>
      </c>
      <c r="AN287" s="256" t="str">
        <f>TEXT(DATE(YEAR($F$2),MONTH($F$2)+2,-2),"ГГГГ-ММ-ДД")</f>
        <v>2020-02-27</v>
      </c>
      <c r="AO287" s="102">
        <v>1</v>
      </c>
      <c r="AP287" s="102" t="str">
        <f>AP286</f>
        <v>99431110271</v>
      </c>
      <c r="AQ287" s="45"/>
      <c r="AR287" s="45"/>
      <c r="AS287" s="146" t="str">
        <f t="shared" si="257"/>
        <v>888431110272</v>
      </c>
      <c r="AT287" s="143" t="str">
        <f t="shared" si="258"/>
        <v>5531110272</v>
      </c>
      <c r="AU287" s="137" t="str">
        <f t="shared" si="259"/>
        <v>9931110272</v>
      </c>
      <c r="AV287" s="137">
        <f t="shared" si="260"/>
        <v>7</v>
      </c>
      <c r="AW287" s="137" t="str">
        <f t="shared" si="261"/>
        <v>7731110272</v>
      </c>
      <c r="AX287" s="147" t="str">
        <f t="shared" si="262"/>
        <v>77431110272</v>
      </c>
      <c r="AY287" s="183">
        <v>0</v>
      </c>
      <c r="AZ287" s="183">
        <v>0</v>
      </c>
      <c r="BA287" s="138" t="str">
        <f t="shared" si="270"/>
        <v>2020-02-01</v>
      </c>
      <c r="BB287" s="138" t="str">
        <f t="shared" si="271"/>
        <v>2020-02-29</v>
      </c>
      <c r="BC287" s="148" t="s">
        <v>90</v>
      </c>
      <c r="BD287" s="131" t="str">
        <f t="shared" si="263"/>
        <v>a31110272</v>
      </c>
      <c r="BE287" s="143"/>
      <c r="BF287" s="189"/>
      <c r="BG287" s="186"/>
      <c r="BH287" s="149"/>
      <c r="BI287" s="149"/>
      <c r="BJ287" s="149"/>
      <c r="BK287" s="149"/>
      <c r="BL287" s="149"/>
      <c r="BM287" s="149"/>
      <c r="BN287" s="149"/>
      <c r="BO287" s="342" t="s">
        <v>192</v>
      </c>
      <c r="BP287" s="328">
        <v>1</v>
      </c>
      <c r="BQ287" s="242">
        <f>AF292</f>
        <v>17500</v>
      </c>
      <c r="BR287" s="242">
        <f>BQ287*0.13</f>
        <v>2275</v>
      </c>
      <c r="BS287" s="242">
        <f>BR287</f>
        <v>2275</v>
      </c>
      <c r="BU287" s="357" t="str">
        <f t="shared" ca="1" si="225"/>
        <v>insert into x_t_invoice (TMP_ID,ID,DT, CLIENT_ID,EXTERNAL_ID,CONTRACT_ID,TOTAL_SUM,CURRENCY,DISCOUNT_TYPE,COMMISSION_TYPE,TYPE,LOYAL_CLIENTS,NDS,NDS_PCT,PERSON_ID) values (s_x_t_invoice.NEXTVAL, 31110272, date'2020-02-01',21110000055,'Б-31110272-1',1110000055,110000,'RUR',7,7,'y_invoice',0,1,20, 77431110272);insert into x_t_person (TMP_ID,ID) values (s_x_t_person.NEXTVAL, 77431110272);insert into x_t_act_internal(TMP_ID,ID,DT,CLIENT_ID,INVOICE_ID,HIDDEN,AMOUNT,EXTERNAL_ID,PAYMENT_TERM_DT,IS_LOYAL,TYPE) values (s_x_t_act_internal.NEXTVAL, 4311102721,date'2020-02-06',21110000055, 31110272    ,1,  110000  ,'43111027211',null, 0,'generic');insert into x_t_act_trans(TMP_ID, ACT_ID, CONSUME_ID, AMOUNT, AMOUNT_NDS, AMOUNT_NSP, NETTING, COMMISSION_TYPE) values (s_x_t_act_trans.NEXTVAL, 4311102721,  5531110272, 110000, 18333.3333333333,  0,null, 7);insert into x_t_consume (TMP_ID, ID, PARENT_ORDER_ID) values (s_x_t_consume.NEXTVAL, 5531110272,  9931110272);insert into x_t_order(TMP_ID, ID, SERVICE_ID, SERVICE_ORDER_ID, CLIENT_ID) values (s_x_t_order.NEXTVAL, 9931110272,  7,  7731110272,  431110272 );insert into x_mv_oebs_receipts_2(TMP_ID, INVOICE_EID, SUM, DT, DOC_DATE, COMISS_DATE, PAYMENT_NUMBER, SOURCE_TYPE) values (s_x_mv_oebs_receipts_2.NEXTVAL, 'Б-31110272-1', 110000, date'2020-02-29',date'2020-02-29', null, '888431110272' ,'PAYCASH');insert into x_mv_contract_signed_attr (TMP_ID,CONTRACT_ID,COLLATERAL_ID,CODE,KEY_NUM,COLLATERAL_DT,VALUE_NUM) values (s_x_mv_contract_signed_attr.NEXTVAL, 1110000055, 11100000552,'BRAND_CLIENTS' , 431110272, date'2020-02-01',  1);insert into x_yt_ar_direct_domain_stats (ID,IS_GRAY,DOMAIN,IS_BLACKLIST,SERVICE_ID,COST,BILLING_EXPORT_ID,FROM_DT,TILL_DT,SERVICE_ORDER_ID) values(s_x_yt_ar_direct_domain_stats.NEXTVAL, 0, 'a31110272', 0,7,3330000000,7731110272,  date'2020-02-01',to_date('2020-02-29'||' '||'23:59:59','YYYY-MM-DD HH24:MI:SS'),7731110272);</v>
      </c>
    </row>
    <row r="288" spans="1:73" s="195" customFormat="1" x14ac:dyDescent="0.35">
      <c r="A288" s="127">
        <v>55</v>
      </c>
      <c r="B288" s="178"/>
      <c r="C288" s="129" t="str">
        <f t="shared" si="244"/>
        <v>1110000055</v>
      </c>
      <c r="D288" s="129" t="str">
        <f t="shared" si="245"/>
        <v>1110000055/20</v>
      </c>
      <c r="E288" s="130" t="str">
        <f t="shared" si="246"/>
        <v>2020-01-01</v>
      </c>
      <c r="F288" s="130" t="str">
        <f t="shared" si="247"/>
        <v>2021-01-01</v>
      </c>
      <c r="G288" s="131" t="str">
        <f t="shared" si="248"/>
        <v>21110000055</v>
      </c>
      <c r="H288" s="132">
        <f t="shared" si="218"/>
        <v>1</v>
      </c>
      <c r="I288" s="133">
        <v>3</v>
      </c>
      <c r="J288" s="134">
        <f t="shared" si="264"/>
        <v>31110273</v>
      </c>
      <c r="K288" s="129" t="str">
        <f t="shared" si="249"/>
        <v>Б-31110273-1</v>
      </c>
      <c r="L288" s="138" t="str">
        <f t="shared" si="266"/>
        <v>2020-02-01</v>
      </c>
      <c r="M288" s="129" t="s">
        <v>87</v>
      </c>
      <c r="N288" s="135">
        <f t="shared" si="250"/>
        <v>10000</v>
      </c>
      <c r="O288" s="129" t="s">
        <v>88</v>
      </c>
      <c r="P288" s="133">
        <v>1</v>
      </c>
      <c r="Q288" s="129">
        <v>20</v>
      </c>
      <c r="R288" s="219">
        <f t="shared" si="267"/>
        <v>7</v>
      </c>
      <c r="S288" s="219">
        <v>7</v>
      </c>
      <c r="T288" s="134" t="str">
        <f t="shared" si="251"/>
        <v>4311102731</v>
      </c>
      <c r="U288" s="137" t="str">
        <f t="shared" si="252"/>
        <v>43111027311</v>
      </c>
      <c r="V288" s="129">
        <v>1</v>
      </c>
      <c r="W288" s="138" t="str">
        <f t="shared" ca="1" si="268"/>
        <v>2020-02-08</v>
      </c>
      <c r="X288" s="129"/>
      <c r="Y288" s="139">
        <v>10000</v>
      </c>
      <c r="Z288" s="139">
        <f t="shared" si="272"/>
        <v>1666.6666666666661</v>
      </c>
      <c r="AA288" s="42">
        <v>0</v>
      </c>
      <c r="AB288" s="186" t="s">
        <v>89</v>
      </c>
      <c r="AC288" s="185">
        <f t="shared" si="253"/>
        <v>10000</v>
      </c>
      <c r="AD288" s="45">
        <v>0</v>
      </c>
      <c r="AE288" s="52" t="str">
        <f t="shared" si="265"/>
        <v>431110273</v>
      </c>
      <c r="AF288" s="187">
        <f t="shared" si="203"/>
        <v>8333.3333333333339</v>
      </c>
      <c r="AG288" s="240"/>
      <c r="AH288" s="58">
        <f t="shared" si="254"/>
        <v>8333.3333333333339</v>
      </c>
      <c r="AI288" s="60">
        <f t="shared" si="207"/>
        <v>10000</v>
      </c>
      <c r="AJ288" s="112" t="str">
        <f t="shared" si="269"/>
        <v>2020-02-29</v>
      </c>
      <c r="AK288" s="189" t="str">
        <f t="shared" si="255"/>
        <v>888431110273</v>
      </c>
      <c r="AL288" s="102" t="str">
        <f t="shared" si="273"/>
        <v>11100000552</v>
      </c>
      <c r="AM288" s="190"/>
      <c r="AN288" s="190"/>
      <c r="AO288" s="45" t="s">
        <v>89</v>
      </c>
      <c r="AP288" s="145" t="s">
        <v>89</v>
      </c>
      <c r="AQ288" s="45"/>
      <c r="AR288" s="45"/>
      <c r="AS288" s="146" t="str">
        <f t="shared" si="257"/>
        <v>888431110273</v>
      </c>
      <c r="AT288" s="143" t="str">
        <f t="shared" si="258"/>
        <v>5531110273</v>
      </c>
      <c r="AU288" s="137" t="str">
        <f t="shared" si="259"/>
        <v>9931110273</v>
      </c>
      <c r="AV288" s="137">
        <f t="shared" si="260"/>
        <v>7</v>
      </c>
      <c r="AW288" s="137" t="str">
        <f t="shared" si="261"/>
        <v>7731110273</v>
      </c>
      <c r="AX288" s="147" t="str">
        <f t="shared" si="262"/>
        <v>77431110273</v>
      </c>
      <c r="AY288" s="183">
        <v>0</v>
      </c>
      <c r="AZ288" s="183">
        <v>0</v>
      </c>
      <c r="BA288" s="138" t="str">
        <f t="shared" si="270"/>
        <v>2020-02-01</v>
      </c>
      <c r="BB288" s="138" t="str">
        <f t="shared" si="271"/>
        <v>2020-02-29</v>
      </c>
      <c r="BC288" s="148" t="s">
        <v>90</v>
      </c>
      <c r="BD288" s="131" t="str">
        <f t="shared" si="263"/>
        <v>a31110273</v>
      </c>
      <c r="BE288" s="143"/>
      <c r="BF288" s="189"/>
      <c r="BG288" s="186"/>
      <c r="BH288" s="149"/>
      <c r="BI288" s="149"/>
      <c r="BJ288" s="149"/>
      <c r="BK288" s="149"/>
      <c r="BL288" s="149"/>
      <c r="BM288" s="149"/>
      <c r="BN288" s="149"/>
      <c r="BO288" s="342"/>
      <c r="BP288" s="328">
        <v>37</v>
      </c>
      <c r="BQ288" s="242">
        <f>AF293</f>
        <v>16666.666666666668</v>
      </c>
      <c r="BR288" s="242">
        <f>BQ288*0.11</f>
        <v>1833.3333333333335</v>
      </c>
      <c r="BS288" s="242">
        <f>BR288</f>
        <v>1833.3333333333335</v>
      </c>
      <c r="BU288" s="357" t="str">
        <f t="shared" ca="1" si="225"/>
        <v>insert into x_t_invoice (TMP_ID,ID,DT, CLIENT_ID,EXTERNAL_ID,CONTRACT_ID,TOTAL_SUM,CURRENCY,DISCOUNT_TYPE,COMMISSION_TYPE,TYPE,LOYAL_CLIENTS,NDS,NDS_PCT,PERSON_ID) values (s_x_t_invoice.NEXTVAL, 31110273, date'2020-02-01',21110000055,'Б-31110273-1',1110000055,10000,'RUR',7,7,'y_invoice',0,1,20, 77431110273);insert into x_t_person (TMP_ID,ID) values (s_x_t_person.NEXTVAL, 77431110273);insert into x_t_act_internal(TMP_ID,ID,DT,CLIENT_ID,INVOICE_ID,HIDDEN,AMOUNT,EXTERNAL_ID,PAYMENT_TERM_DT,IS_LOYAL,TYPE) values (s_x_t_act_internal.NEXTVAL, 4311102731,date'2020-02-08',21110000055, 31110273    ,1,  10000  ,'43111027311',null, 0,'generic');insert into x_t_act_trans(TMP_ID, ACT_ID, CONSUME_ID, AMOUNT, AMOUNT_NDS, AMOUNT_NSP, NETTING, COMMISSION_TYPE) values (s_x_t_act_trans.NEXTVAL, 4311102731,  5531110273, 10000, 1666.66666666667,  0,null, 7);insert into x_t_consume (TMP_ID, ID, PARENT_ORDER_ID) values (s_x_t_consume.NEXTVAL, 5531110273,  9931110273);insert into x_t_order(TMP_ID, ID, SERVICE_ID, SERVICE_ORDER_ID, CLIENT_ID) values (s_x_t_order.NEXTVAL, 9931110273,  7,  7731110273,  431110273 );insert into x_mv_oebs_receipts_2(TMP_ID, INVOICE_EID, SUM, DT, DOC_DATE, COMISS_DATE, PAYMENT_NUMBER, SOURCE_TYPE) values (s_x_mv_oebs_receipts_2.NEXTVAL, 'Б-31110273-1', 10000, date'2020-02-29',date'2020-02-29', null, '888431110273' ,'PAYCASH');insert into x_yt_ar_direct_domain_stats (ID,IS_GRAY,DOMAIN,IS_BLACKLIST,SERVICE_ID,COST,BILLING_EXPORT_ID,FROM_DT,TILL_DT,SERVICE_ORDER_ID) values(s_x_yt_ar_direct_domain_stats.NEXTVAL, 0, 'a31110273', 0,7,3330000000,7731110273,  date'2020-02-01',to_date('2020-02-29'||' '||'23:59:59','YYYY-MM-DD HH24:MI:SS'),7731110273);</v>
      </c>
    </row>
    <row r="289" spans="1:73" s="195" customFormat="1" x14ac:dyDescent="0.35">
      <c r="A289" s="127">
        <v>55</v>
      </c>
      <c r="B289" s="178"/>
      <c r="C289" s="129" t="str">
        <f t="shared" si="244"/>
        <v>1110000055</v>
      </c>
      <c r="D289" s="129" t="str">
        <f t="shared" si="245"/>
        <v>1110000055/20</v>
      </c>
      <c r="E289" s="130" t="str">
        <f t="shared" si="246"/>
        <v>2020-01-01</v>
      </c>
      <c r="F289" s="130" t="str">
        <f t="shared" si="247"/>
        <v>2021-01-01</v>
      </c>
      <c r="G289" s="131" t="str">
        <f t="shared" si="248"/>
        <v>21110000055</v>
      </c>
      <c r="H289" s="132">
        <f t="shared" si="218"/>
        <v>1</v>
      </c>
      <c r="I289" s="133">
        <v>3</v>
      </c>
      <c r="J289" s="134">
        <f t="shared" si="264"/>
        <v>31110274</v>
      </c>
      <c r="K289" s="129" t="str">
        <f t="shared" si="249"/>
        <v>Б-31110274-1</v>
      </c>
      <c r="L289" s="138" t="str">
        <f t="shared" si="266"/>
        <v>2020-02-01</v>
      </c>
      <c r="M289" s="129" t="s">
        <v>87</v>
      </c>
      <c r="N289" s="135">
        <f t="shared" si="250"/>
        <v>10000</v>
      </c>
      <c r="O289" s="129" t="s">
        <v>88</v>
      </c>
      <c r="P289" s="133">
        <v>1</v>
      </c>
      <c r="Q289" s="129">
        <v>20</v>
      </c>
      <c r="R289" s="219">
        <f t="shared" si="267"/>
        <v>7</v>
      </c>
      <c r="S289" s="219">
        <v>7</v>
      </c>
      <c r="T289" s="134" t="str">
        <f t="shared" si="251"/>
        <v>4311102741</v>
      </c>
      <c r="U289" s="137" t="str">
        <f t="shared" si="252"/>
        <v>43111027411</v>
      </c>
      <c r="V289" s="129">
        <v>1</v>
      </c>
      <c r="W289" s="138" t="str">
        <f t="shared" ca="1" si="268"/>
        <v>2020-02-05</v>
      </c>
      <c r="X289" s="129"/>
      <c r="Y289" s="139">
        <v>10000</v>
      </c>
      <c r="Z289" s="139">
        <f t="shared" si="272"/>
        <v>1666.6666666666661</v>
      </c>
      <c r="AA289" s="42">
        <v>0</v>
      </c>
      <c r="AB289" s="186" t="s">
        <v>89</v>
      </c>
      <c r="AC289" s="185">
        <f t="shared" si="253"/>
        <v>10000</v>
      </c>
      <c r="AD289" s="45">
        <v>0</v>
      </c>
      <c r="AE289" s="52" t="str">
        <f t="shared" si="265"/>
        <v>431110274</v>
      </c>
      <c r="AF289" s="187">
        <f t="shared" si="203"/>
        <v>8333.3333333333339</v>
      </c>
      <c r="AG289" s="240"/>
      <c r="AH289" s="58">
        <f t="shared" si="254"/>
        <v>8333.3333333333339</v>
      </c>
      <c r="AI289" s="60">
        <f t="shared" si="207"/>
        <v>10000</v>
      </c>
      <c r="AJ289" s="112" t="str">
        <f t="shared" si="269"/>
        <v>2020-02-29</v>
      </c>
      <c r="AK289" s="189" t="str">
        <f t="shared" si="255"/>
        <v>888431110274</v>
      </c>
      <c r="AL289" s="102" t="str">
        <f t="shared" si="273"/>
        <v>11100000552</v>
      </c>
      <c r="AM289" s="190"/>
      <c r="AN289" s="190"/>
      <c r="AO289" s="45" t="s">
        <v>89</v>
      </c>
      <c r="AP289" s="145" t="s">
        <v>89</v>
      </c>
      <c r="AQ289" s="45"/>
      <c r="AR289" s="45"/>
      <c r="AS289" s="146" t="str">
        <f t="shared" si="257"/>
        <v>888431110274</v>
      </c>
      <c r="AT289" s="143" t="str">
        <f t="shared" si="258"/>
        <v>5531110274</v>
      </c>
      <c r="AU289" s="137" t="str">
        <f t="shared" si="259"/>
        <v>9931110274</v>
      </c>
      <c r="AV289" s="137">
        <f t="shared" si="260"/>
        <v>7</v>
      </c>
      <c r="AW289" s="137" t="str">
        <f t="shared" si="261"/>
        <v>7731110274</v>
      </c>
      <c r="AX289" s="147" t="str">
        <f t="shared" si="262"/>
        <v>77431110274</v>
      </c>
      <c r="AY289" s="183">
        <v>0</v>
      </c>
      <c r="AZ289" s="183">
        <v>0</v>
      </c>
      <c r="BA289" s="138" t="str">
        <f t="shared" si="270"/>
        <v>2020-02-01</v>
      </c>
      <c r="BB289" s="138" t="str">
        <f t="shared" si="271"/>
        <v>2020-02-29</v>
      </c>
      <c r="BC289" s="148" t="s">
        <v>90</v>
      </c>
      <c r="BD289" s="131" t="str">
        <f t="shared" si="263"/>
        <v>a31110274</v>
      </c>
      <c r="BE289" s="143"/>
      <c r="BF289" s="189"/>
      <c r="BG289" s="186"/>
      <c r="BH289" s="149"/>
      <c r="BI289" s="149"/>
      <c r="BJ289" s="149"/>
      <c r="BK289" s="149"/>
      <c r="BL289" s="149"/>
      <c r="BM289" s="149"/>
      <c r="BN289" s="149"/>
      <c r="BO289" s="343"/>
      <c r="BP289" s="330"/>
      <c r="BU289" s="357" t="str">
        <f t="shared" ca="1" si="225"/>
        <v>insert into x_t_invoice (TMP_ID,ID,DT, CLIENT_ID,EXTERNAL_ID,CONTRACT_ID,TOTAL_SUM,CURRENCY,DISCOUNT_TYPE,COMMISSION_TYPE,TYPE,LOYAL_CLIENTS,NDS,NDS_PCT,PERSON_ID) values (s_x_t_invoice.NEXTVAL, 31110274, date'2020-02-01',21110000055,'Б-31110274-1',1110000055,10000,'RUR',7,7,'y_invoice',0,1,20, 77431110274);insert into x_t_person (TMP_ID,ID) values (s_x_t_person.NEXTVAL, 77431110274);insert into x_t_act_internal(TMP_ID,ID,DT,CLIENT_ID,INVOICE_ID,HIDDEN,AMOUNT,EXTERNAL_ID,PAYMENT_TERM_DT,IS_LOYAL,TYPE) values (s_x_t_act_internal.NEXTVAL, 4311102741,date'2020-02-05',21110000055, 31110274    ,1,  10000  ,'43111027411',null, 0,'generic');insert into x_t_act_trans(TMP_ID, ACT_ID, CONSUME_ID, AMOUNT, AMOUNT_NDS, AMOUNT_NSP, NETTING, COMMISSION_TYPE) values (s_x_t_act_trans.NEXTVAL, 4311102741,  5531110274, 10000, 1666.66666666667,  0,null, 7);insert into x_t_consume (TMP_ID, ID, PARENT_ORDER_ID) values (s_x_t_consume.NEXTVAL, 5531110274,  9931110274);insert into x_t_order(TMP_ID, ID, SERVICE_ID, SERVICE_ORDER_ID, CLIENT_ID) values (s_x_t_order.NEXTVAL, 9931110274,  7,  7731110274,  431110274 );insert into x_mv_oebs_receipts_2(TMP_ID, INVOICE_EID, SUM, DT, DOC_DATE, COMISS_DATE, PAYMENT_NUMBER, SOURCE_TYPE) values (s_x_mv_oebs_receipts_2.NEXTVAL, 'Б-31110274-1', 10000, date'2020-02-29',date'2020-02-29', null, '888431110274' ,'PAYCASH');insert into x_yt_ar_direct_domain_stats (ID,IS_GRAY,DOMAIN,IS_BLACKLIST,SERVICE_ID,COST,BILLING_EXPORT_ID,FROM_DT,TILL_DT,SERVICE_ORDER_ID) values(s_x_yt_ar_direct_domain_stats.NEXTVAL, 0, 'a31110274', 0,7,3330000000,7731110274,  date'2020-02-01',to_date('2020-02-29'||' '||'23:59:59','YYYY-MM-DD HH24:MI:SS'),7731110274);</v>
      </c>
    </row>
    <row r="290" spans="1:73" s="195" customFormat="1" x14ac:dyDescent="0.35">
      <c r="A290" s="127">
        <v>55</v>
      </c>
      <c r="B290" s="178"/>
      <c r="C290" s="129" t="str">
        <f t="shared" si="244"/>
        <v>1110000055</v>
      </c>
      <c r="D290" s="129" t="str">
        <f t="shared" si="245"/>
        <v>1110000055/20</v>
      </c>
      <c r="E290" s="130" t="str">
        <f t="shared" si="246"/>
        <v>2020-01-01</v>
      </c>
      <c r="F290" s="130" t="str">
        <f t="shared" si="247"/>
        <v>2021-01-01</v>
      </c>
      <c r="G290" s="131" t="str">
        <f t="shared" si="248"/>
        <v>21110000055</v>
      </c>
      <c r="H290" s="132">
        <f t="shared" si="218"/>
        <v>1</v>
      </c>
      <c r="I290" s="133">
        <v>3</v>
      </c>
      <c r="J290" s="134">
        <f t="shared" si="264"/>
        <v>31110275</v>
      </c>
      <c r="K290" s="129" t="str">
        <f t="shared" si="249"/>
        <v>Б-31110275-1</v>
      </c>
      <c r="L290" s="138" t="str">
        <f t="shared" si="266"/>
        <v>2020-02-01</v>
      </c>
      <c r="M290" s="129" t="s">
        <v>87</v>
      </c>
      <c r="N290" s="135">
        <f t="shared" si="250"/>
        <v>20000</v>
      </c>
      <c r="O290" s="129" t="s">
        <v>88</v>
      </c>
      <c r="P290" s="133">
        <v>1</v>
      </c>
      <c r="Q290" s="129">
        <v>20</v>
      </c>
      <c r="R290" s="219">
        <f t="shared" si="267"/>
        <v>7</v>
      </c>
      <c r="S290" s="219">
        <v>7</v>
      </c>
      <c r="T290" s="134" t="str">
        <f t="shared" si="251"/>
        <v>4311102751</v>
      </c>
      <c r="U290" s="137" t="str">
        <f t="shared" si="252"/>
        <v>43111027511</v>
      </c>
      <c r="V290" s="129">
        <v>1</v>
      </c>
      <c r="W290" s="138" t="str">
        <f t="shared" ca="1" si="268"/>
        <v>2020-02-05</v>
      </c>
      <c r="X290" s="129"/>
      <c r="Y290" s="139">
        <v>20000</v>
      </c>
      <c r="Z290" s="139">
        <f t="shared" si="272"/>
        <v>3333.3333333333321</v>
      </c>
      <c r="AA290" s="42">
        <v>0</v>
      </c>
      <c r="AB290" s="186" t="s">
        <v>89</v>
      </c>
      <c r="AC290" s="185">
        <f t="shared" si="253"/>
        <v>20000</v>
      </c>
      <c r="AD290" s="45">
        <v>0</v>
      </c>
      <c r="AE290" s="52" t="str">
        <f t="shared" si="265"/>
        <v>431110275</v>
      </c>
      <c r="AF290" s="187">
        <f t="shared" si="203"/>
        <v>16666.666666666668</v>
      </c>
      <c r="AG290" s="240"/>
      <c r="AH290" s="58">
        <f t="shared" si="254"/>
        <v>16666.666666666668</v>
      </c>
      <c r="AI290" s="60">
        <f t="shared" si="207"/>
        <v>20000</v>
      </c>
      <c r="AJ290" s="112" t="str">
        <f t="shared" si="269"/>
        <v>2020-02-29</v>
      </c>
      <c r="AK290" s="189" t="str">
        <f t="shared" si="255"/>
        <v>888431110275</v>
      </c>
      <c r="AL290" s="102" t="str">
        <f t="shared" si="273"/>
        <v>11100000552</v>
      </c>
      <c r="AM290" s="190"/>
      <c r="AN290" s="190"/>
      <c r="AO290" s="45" t="s">
        <v>89</v>
      </c>
      <c r="AP290" s="145" t="s">
        <v>89</v>
      </c>
      <c r="AQ290" s="45"/>
      <c r="AR290" s="45"/>
      <c r="AS290" s="146" t="str">
        <f t="shared" si="257"/>
        <v>888431110275</v>
      </c>
      <c r="AT290" s="143" t="str">
        <f t="shared" si="258"/>
        <v>5531110275</v>
      </c>
      <c r="AU290" s="137" t="str">
        <f t="shared" si="259"/>
        <v>9931110275</v>
      </c>
      <c r="AV290" s="137">
        <f t="shared" si="260"/>
        <v>7</v>
      </c>
      <c r="AW290" s="137" t="str">
        <f t="shared" si="261"/>
        <v>7731110275</v>
      </c>
      <c r="AX290" s="147" t="str">
        <f t="shared" si="262"/>
        <v>77431110275</v>
      </c>
      <c r="AY290" s="183">
        <v>0</v>
      </c>
      <c r="AZ290" s="183">
        <v>0</v>
      </c>
      <c r="BA290" s="138" t="str">
        <f t="shared" si="270"/>
        <v>2020-02-01</v>
      </c>
      <c r="BB290" s="138" t="str">
        <f t="shared" si="271"/>
        <v>2020-02-29</v>
      </c>
      <c r="BC290" s="148" t="s">
        <v>90</v>
      </c>
      <c r="BD290" s="131" t="str">
        <f t="shared" si="263"/>
        <v>a31110275</v>
      </c>
      <c r="BE290" s="143"/>
      <c r="BF290" s="189"/>
      <c r="BG290" s="186"/>
      <c r="BH290" s="149"/>
      <c r="BI290" s="149"/>
      <c r="BJ290" s="149"/>
      <c r="BK290" s="149"/>
      <c r="BL290" s="149"/>
      <c r="BM290" s="149"/>
      <c r="BN290" s="149"/>
      <c r="BO290" s="345"/>
      <c r="BP290" s="328"/>
      <c r="BQ290" s="242"/>
      <c r="BR290" s="242"/>
      <c r="BS290" s="242"/>
      <c r="BU290" s="357" t="str">
        <f t="shared" ca="1" si="225"/>
        <v>insert into x_t_invoice (TMP_ID,ID,DT, CLIENT_ID,EXTERNAL_ID,CONTRACT_ID,TOTAL_SUM,CURRENCY,DISCOUNT_TYPE,COMMISSION_TYPE,TYPE,LOYAL_CLIENTS,NDS,NDS_PCT,PERSON_ID) values (s_x_t_invoice.NEXTVAL, 31110275, date'2020-02-01',21110000055,'Б-31110275-1',1110000055,20000,'RUR',7,7,'y_invoice',0,1,20, 77431110275);insert into x_t_person (TMP_ID,ID) values (s_x_t_person.NEXTVAL, 77431110275);insert into x_t_act_internal(TMP_ID,ID,DT,CLIENT_ID,INVOICE_ID,HIDDEN,AMOUNT,EXTERNAL_ID,PAYMENT_TERM_DT,IS_LOYAL,TYPE) values (s_x_t_act_internal.NEXTVAL, 4311102751,date'2020-02-05',21110000055, 31110275    ,1,  20000  ,'43111027511',null, 0,'generic');insert into x_t_act_trans(TMP_ID, ACT_ID, CONSUME_ID, AMOUNT, AMOUNT_NDS, AMOUNT_NSP, NETTING, COMMISSION_TYPE) values (s_x_t_act_trans.NEXTVAL, 4311102751,  5531110275, 20000, 3333.33333333333,  0,null, 7);insert into x_t_consume (TMP_ID, ID, PARENT_ORDER_ID) values (s_x_t_consume.NEXTVAL, 5531110275,  9931110275);insert into x_t_order(TMP_ID, ID, SERVICE_ID, SERVICE_ORDER_ID, CLIENT_ID) values (s_x_t_order.NEXTVAL, 9931110275,  7,  7731110275,  431110275 );insert into x_mv_oebs_receipts_2(TMP_ID, INVOICE_EID, SUM, DT, DOC_DATE, COMISS_DATE, PAYMENT_NUMBER, SOURCE_TYPE) values (s_x_mv_oebs_receipts_2.NEXTVAL, 'Б-31110275-1', 20000, date'2020-02-29',date'2020-02-29', null, '888431110275' ,'PAYCASH');insert into x_yt_ar_direct_domain_stats (ID,IS_GRAY,DOMAIN,IS_BLACKLIST,SERVICE_ID,COST,BILLING_EXPORT_ID,FROM_DT,TILL_DT,SERVICE_ORDER_ID) values(s_x_yt_ar_direct_domain_stats.NEXTVAL, 0, 'a31110275', 0,7,3330000000,7731110275,  date'2020-02-01',to_date('2020-02-29'||' '||'23:59:59','YYYY-MM-DD HH24:MI:SS'),7731110275);</v>
      </c>
    </row>
    <row r="291" spans="1:73" s="195" customFormat="1" x14ac:dyDescent="0.35">
      <c r="A291" s="127">
        <v>55</v>
      </c>
      <c r="B291" s="178"/>
      <c r="C291" s="129" t="str">
        <f t="shared" si="244"/>
        <v>1110000055</v>
      </c>
      <c r="D291" s="129" t="str">
        <f t="shared" si="245"/>
        <v>1110000055/20</v>
      </c>
      <c r="E291" s="130" t="str">
        <f t="shared" si="246"/>
        <v>2020-01-01</v>
      </c>
      <c r="F291" s="130" t="str">
        <f t="shared" si="247"/>
        <v>2021-01-01</v>
      </c>
      <c r="G291" s="131" t="str">
        <f t="shared" si="248"/>
        <v>21110000055</v>
      </c>
      <c r="H291" s="132">
        <f t="shared" si="218"/>
        <v>1</v>
      </c>
      <c r="I291" s="133">
        <v>3</v>
      </c>
      <c r="J291" s="134">
        <f t="shared" si="264"/>
        <v>31110276</v>
      </c>
      <c r="K291" s="129" t="str">
        <f t="shared" si="249"/>
        <v>Б-31110276-1</v>
      </c>
      <c r="L291" s="138" t="str">
        <f t="shared" si="266"/>
        <v>2020-02-01</v>
      </c>
      <c r="M291" s="129" t="s">
        <v>87</v>
      </c>
      <c r="N291" s="135">
        <f t="shared" si="250"/>
        <v>20000</v>
      </c>
      <c r="O291" s="129" t="s">
        <v>88</v>
      </c>
      <c r="P291" s="133">
        <v>1</v>
      </c>
      <c r="Q291" s="129">
        <v>20</v>
      </c>
      <c r="R291" s="219">
        <f t="shared" si="267"/>
        <v>7</v>
      </c>
      <c r="S291" s="219">
        <v>7</v>
      </c>
      <c r="T291" s="134" t="str">
        <f t="shared" si="251"/>
        <v>4311102761</v>
      </c>
      <c r="U291" s="137" t="str">
        <f t="shared" si="252"/>
        <v>43111027611</v>
      </c>
      <c r="V291" s="129">
        <v>1</v>
      </c>
      <c r="W291" s="138" t="str">
        <f t="shared" ca="1" si="268"/>
        <v>2020-02-04</v>
      </c>
      <c r="X291" s="129"/>
      <c r="Y291" s="139">
        <v>20000</v>
      </c>
      <c r="Z291" s="139">
        <f t="shared" si="272"/>
        <v>3333.3333333333321</v>
      </c>
      <c r="AA291" s="42">
        <v>0</v>
      </c>
      <c r="AB291" s="186" t="s">
        <v>89</v>
      </c>
      <c r="AC291" s="185">
        <f t="shared" si="253"/>
        <v>20000</v>
      </c>
      <c r="AD291" s="45">
        <v>0</v>
      </c>
      <c r="AE291" s="52" t="str">
        <f t="shared" si="265"/>
        <v>431110276</v>
      </c>
      <c r="AF291" s="187">
        <f t="shared" si="203"/>
        <v>16666.666666666668</v>
      </c>
      <c r="AG291" s="240"/>
      <c r="AH291" s="58">
        <f t="shared" si="254"/>
        <v>16666.666666666668</v>
      </c>
      <c r="AI291" s="60">
        <f t="shared" si="207"/>
        <v>20000</v>
      </c>
      <c r="AJ291" s="112" t="str">
        <f t="shared" si="269"/>
        <v>2020-02-29</v>
      </c>
      <c r="AK291" s="189" t="str">
        <f t="shared" si="255"/>
        <v>888431110276</v>
      </c>
      <c r="AL291" s="102" t="str">
        <f t="shared" si="273"/>
        <v>11100000552</v>
      </c>
      <c r="AM291" s="190"/>
      <c r="AN291" s="190"/>
      <c r="AO291" s="45" t="s">
        <v>89</v>
      </c>
      <c r="AP291" s="145" t="s">
        <v>89</v>
      </c>
      <c r="AQ291" s="45"/>
      <c r="AR291" s="45"/>
      <c r="AS291" s="146" t="str">
        <f t="shared" si="257"/>
        <v>888431110276</v>
      </c>
      <c r="AT291" s="143" t="str">
        <f t="shared" si="258"/>
        <v>5531110276</v>
      </c>
      <c r="AU291" s="137" t="str">
        <f t="shared" si="259"/>
        <v>9931110276</v>
      </c>
      <c r="AV291" s="137">
        <f t="shared" si="260"/>
        <v>7</v>
      </c>
      <c r="AW291" s="137" t="str">
        <f t="shared" si="261"/>
        <v>7731110276</v>
      </c>
      <c r="AX291" s="147" t="str">
        <f t="shared" si="262"/>
        <v>77431110276</v>
      </c>
      <c r="AY291" s="183">
        <v>0</v>
      </c>
      <c r="AZ291" s="183">
        <v>0</v>
      </c>
      <c r="BA291" s="138" t="str">
        <f t="shared" si="270"/>
        <v>2020-02-01</v>
      </c>
      <c r="BB291" s="138" t="str">
        <f t="shared" si="271"/>
        <v>2020-02-29</v>
      </c>
      <c r="BC291" s="148" t="s">
        <v>90</v>
      </c>
      <c r="BD291" s="131" t="str">
        <f t="shared" si="263"/>
        <v>a31110276</v>
      </c>
      <c r="BE291" s="143"/>
      <c r="BF291" s="189"/>
      <c r="BG291" s="186"/>
      <c r="BH291" s="149"/>
      <c r="BI291" s="149"/>
      <c r="BJ291" s="149"/>
      <c r="BK291" s="149"/>
      <c r="BL291" s="149"/>
      <c r="BM291" s="149"/>
      <c r="BN291" s="149"/>
      <c r="BO291" s="345"/>
      <c r="BP291" s="328"/>
      <c r="BQ291" s="242"/>
      <c r="BR291" s="242"/>
      <c r="BS291" s="242"/>
      <c r="BU291" s="357" t="str">
        <f t="shared" ca="1" si="225"/>
        <v>insert into x_t_invoice (TMP_ID,ID,DT, CLIENT_ID,EXTERNAL_ID,CONTRACT_ID,TOTAL_SUM,CURRENCY,DISCOUNT_TYPE,COMMISSION_TYPE,TYPE,LOYAL_CLIENTS,NDS,NDS_PCT,PERSON_ID) values (s_x_t_invoice.NEXTVAL, 31110276, date'2020-02-01',21110000055,'Б-31110276-1',1110000055,20000,'RUR',7,7,'y_invoice',0,1,20, 77431110276);insert into x_t_person (TMP_ID,ID) values (s_x_t_person.NEXTVAL, 77431110276);insert into x_t_act_internal(TMP_ID,ID,DT,CLIENT_ID,INVOICE_ID,HIDDEN,AMOUNT,EXTERNAL_ID,PAYMENT_TERM_DT,IS_LOYAL,TYPE) values (s_x_t_act_internal.NEXTVAL, 4311102761,date'2020-02-04',21110000055, 31110276    ,1,  20000  ,'43111027611',null, 0,'generic');insert into x_t_act_trans(TMP_ID, ACT_ID, CONSUME_ID, AMOUNT, AMOUNT_NDS, AMOUNT_NSP, NETTING, COMMISSION_TYPE) values (s_x_t_act_trans.NEXTVAL, 4311102761,  5531110276, 20000, 3333.33333333333,  0,null, 7);insert into x_t_consume (TMP_ID, ID, PARENT_ORDER_ID) values (s_x_t_consume.NEXTVAL, 5531110276,  9931110276);insert into x_t_order(TMP_ID, ID, SERVICE_ID, SERVICE_ORDER_ID, CLIENT_ID) values (s_x_t_order.NEXTVAL, 9931110276,  7,  7731110276,  431110276 );insert into x_mv_oebs_receipts_2(TMP_ID, INVOICE_EID, SUM, DT, DOC_DATE, COMISS_DATE, PAYMENT_NUMBER, SOURCE_TYPE) values (s_x_mv_oebs_receipts_2.NEXTVAL, 'Б-31110276-1', 20000, date'2020-02-29',date'2020-02-29', null, '888431110276' ,'PAYCASH');insert into x_yt_ar_direct_domain_stats (ID,IS_GRAY,DOMAIN,IS_BLACKLIST,SERVICE_ID,COST,BILLING_EXPORT_ID,FROM_DT,TILL_DT,SERVICE_ORDER_ID) values(s_x_yt_ar_direct_domain_stats.NEXTVAL, 0, 'a31110276', 0,7,3330000000,7731110276,  date'2020-02-01',to_date('2020-02-29'||' '||'23:59:59','YYYY-MM-DD HH24:MI:SS'),7731110276);</v>
      </c>
    </row>
    <row r="292" spans="1:73" s="195" customFormat="1" x14ac:dyDescent="0.35">
      <c r="A292" s="127">
        <v>55</v>
      </c>
      <c r="B292" s="178"/>
      <c r="C292" s="129" t="str">
        <f t="shared" si="244"/>
        <v>1110000055</v>
      </c>
      <c r="D292" s="129" t="str">
        <f t="shared" si="245"/>
        <v>1110000055/20</v>
      </c>
      <c r="E292" s="130" t="str">
        <f t="shared" si="246"/>
        <v>2020-01-01</v>
      </c>
      <c r="F292" s="130" t="str">
        <f t="shared" si="247"/>
        <v>2021-01-01</v>
      </c>
      <c r="G292" s="131" t="str">
        <f t="shared" si="248"/>
        <v>21110000055</v>
      </c>
      <c r="H292" s="132">
        <f t="shared" si="218"/>
        <v>1</v>
      </c>
      <c r="I292" s="133">
        <v>3</v>
      </c>
      <c r="J292" s="134">
        <f t="shared" si="264"/>
        <v>31110277</v>
      </c>
      <c r="K292" s="129" t="str">
        <f t="shared" si="249"/>
        <v>Б-31110277-1</v>
      </c>
      <c r="L292" s="138" t="str">
        <f t="shared" si="266"/>
        <v>2020-02-01</v>
      </c>
      <c r="M292" s="129" t="s">
        <v>87</v>
      </c>
      <c r="N292" s="135">
        <f t="shared" si="250"/>
        <v>21000</v>
      </c>
      <c r="O292" s="129" t="s">
        <v>88</v>
      </c>
      <c r="P292" s="133">
        <v>1</v>
      </c>
      <c r="Q292" s="129">
        <v>20</v>
      </c>
      <c r="R292" s="224">
        <v>1</v>
      </c>
      <c r="S292" s="224">
        <v>1</v>
      </c>
      <c r="T292" s="134" t="str">
        <f t="shared" si="251"/>
        <v>4311102771</v>
      </c>
      <c r="U292" s="137" t="str">
        <f t="shared" si="252"/>
        <v>43111027711</v>
      </c>
      <c r="V292" s="129">
        <v>1</v>
      </c>
      <c r="W292" s="138" t="str">
        <f t="shared" ca="1" si="268"/>
        <v>2020-02-08</v>
      </c>
      <c r="X292" s="129"/>
      <c r="Y292" s="139">
        <v>21000</v>
      </c>
      <c r="Z292" s="139">
        <f t="shared" si="272"/>
        <v>3500</v>
      </c>
      <c r="AA292" s="42">
        <v>0</v>
      </c>
      <c r="AB292" s="186" t="s">
        <v>89</v>
      </c>
      <c r="AC292" s="185">
        <f t="shared" si="253"/>
        <v>21000</v>
      </c>
      <c r="AD292" s="45">
        <v>0</v>
      </c>
      <c r="AE292" s="52" t="str">
        <f t="shared" si="265"/>
        <v>431110277</v>
      </c>
      <c r="AF292" s="187">
        <f t="shared" si="203"/>
        <v>17500</v>
      </c>
      <c r="AG292" s="240"/>
      <c r="AH292" s="58">
        <f t="shared" si="254"/>
        <v>17500</v>
      </c>
      <c r="AI292" s="60">
        <f t="shared" si="207"/>
        <v>21000</v>
      </c>
      <c r="AJ292" s="112" t="str">
        <f t="shared" si="269"/>
        <v>2020-02-29</v>
      </c>
      <c r="AK292" s="189" t="str">
        <f t="shared" si="255"/>
        <v>888431110277</v>
      </c>
      <c r="AL292" s="102" t="str">
        <f t="shared" si="273"/>
        <v>11100000552</v>
      </c>
      <c r="AM292" s="190"/>
      <c r="AN292" s="190"/>
      <c r="AO292" s="45" t="s">
        <v>89</v>
      </c>
      <c r="AP292" s="145" t="s">
        <v>89</v>
      </c>
      <c r="AQ292" s="45"/>
      <c r="AR292" s="45"/>
      <c r="AS292" s="146" t="str">
        <f t="shared" si="257"/>
        <v>888431110277</v>
      </c>
      <c r="AT292" s="143" t="str">
        <f t="shared" si="258"/>
        <v>5531110277</v>
      </c>
      <c r="AU292" s="137" t="str">
        <f t="shared" si="259"/>
        <v>9931110277</v>
      </c>
      <c r="AV292" s="137">
        <f t="shared" si="260"/>
        <v>1</v>
      </c>
      <c r="AW292" s="137" t="str">
        <f t="shared" si="261"/>
        <v>7731110277</v>
      </c>
      <c r="AX292" s="147" t="str">
        <f t="shared" si="262"/>
        <v>77431110277</v>
      </c>
      <c r="AY292" s="183">
        <v>0</v>
      </c>
      <c r="AZ292" s="183">
        <v>0</v>
      </c>
      <c r="BA292" s="138" t="str">
        <f t="shared" si="270"/>
        <v>2020-02-01</v>
      </c>
      <c r="BB292" s="138" t="str">
        <f t="shared" si="271"/>
        <v>2020-02-29</v>
      </c>
      <c r="BC292" s="148" t="s">
        <v>90</v>
      </c>
      <c r="BD292" s="131" t="str">
        <f t="shared" si="263"/>
        <v>a31110277</v>
      </c>
      <c r="BE292" s="143"/>
      <c r="BF292" s="189"/>
      <c r="BG292" s="186"/>
      <c r="BH292" s="149"/>
      <c r="BI292" s="149"/>
      <c r="BJ292" s="149"/>
      <c r="BK292" s="149"/>
      <c r="BL292" s="149"/>
      <c r="BM292" s="149"/>
      <c r="BN292" s="149"/>
      <c r="BO292" s="342"/>
      <c r="BP292" s="328"/>
      <c r="BQ292" s="242"/>
      <c r="BR292" s="242"/>
      <c r="BS292" s="242"/>
      <c r="BU292" s="357" t="str">
        <f t="shared" ca="1" si="225"/>
        <v>insert into x_t_invoice (TMP_ID,ID,DT, CLIENT_ID,EXTERNAL_ID,CONTRACT_ID,TOTAL_SUM,CURRENCY,DISCOUNT_TYPE,COMMISSION_TYPE,TYPE,LOYAL_CLIENTS,NDS,NDS_PCT,PERSON_ID) values (s_x_t_invoice.NEXTVAL, 31110277, date'2020-02-01',21110000055,'Б-31110277-1',1110000055,21000,'RUR',1,1,'y_invoice',0,1,20, 77431110277);insert into x_t_person (TMP_ID,ID) values (s_x_t_person.NEXTVAL, 77431110277);insert into x_t_act_internal(TMP_ID,ID,DT,CLIENT_ID,INVOICE_ID,HIDDEN,AMOUNT,EXTERNAL_ID,PAYMENT_TERM_DT,IS_LOYAL,TYPE) values (s_x_t_act_internal.NEXTVAL, 4311102771,date'2020-02-08',21110000055, 31110277    ,1,  21000  ,'43111027711',null, 0,'generic');insert into x_t_act_trans(TMP_ID, ACT_ID, CONSUME_ID, AMOUNT, AMOUNT_NDS, AMOUNT_NSP, NETTING, COMMISSION_TYPE) values (s_x_t_act_trans.NEXTVAL, 4311102771,  5531110277, 21000, 3500,  0,null, 1);insert into x_t_consume (TMP_ID, ID, PARENT_ORDER_ID) values (s_x_t_consume.NEXTVAL, 5531110277,  9931110277);insert into x_t_order(TMP_ID, ID, SERVICE_ID, SERVICE_ORDER_ID, CLIENT_ID) values (s_x_t_order.NEXTVAL, 9931110277,  1,  7731110277,  431110277 );insert into x_mv_oebs_receipts_2(TMP_ID, INVOICE_EID, SUM, DT, DOC_DATE, COMISS_DATE, PAYMENT_NUMBER, SOURCE_TYPE) values (s_x_mv_oebs_receipts_2.NEXTVAL, 'Б-31110277-1', 21000, date'2020-02-29',date'2020-02-29', null, '888431110277' ,'PAYCASH');insert into x_yt_ar_direct_domain_stats (ID,IS_GRAY,DOMAIN,IS_BLACKLIST,SERVICE_ID,COST,BILLING_EXPORT_ID,FROM_DT,TILL_DT,SERVICE_ORDER_ID) values(s_x_yt_ar_direct_domain_stats.NEXTVAL, 0, 'a31110277', 0,1,3330000000,7731110277,  date'2020-02-01',to_date('2020-02-29'||' '||'23:59:59','YYYY-MM-DD HH24:MI:SS'),7731110277);</v>
      </c>
    </row>
    <row r="293" spans="1:73" s="215" customFormat="1" ht="15" thickBot="1" x14ac:dyDescent="0.4">
      <c r="A293" s="152">
        <v>55</v>
      </c>
      <c r="B293" s="199"/>
      <c r="C293" s="154" t="str">
        <f t="shared" si="244"/>
        <v>1110000055</v>
      </c>
      <c r="D293" s="154" t="str">
        <f t="shared" si="245"/>
        <v>1110000055/20</v>
      </c>
      <c r="E293" s="155" t="str">
        <f t="shared" si="246"/>
        <v>2020-01-01</v>
      </c>
      <c r="F293" s="155" t="str">
        <f t="shared" si="247"/>
        <v>2021-01-01</v>
      </c>
      <c r="G293" s="156" t="str">
        <f t="shared" si="248"/>
        <v>21110000055</v>
      </c>
      <c r="H293" s="157">
        <f t="shared" si="218"/>
        <v>1</v>
      </c>
      <c r="I293" s="158">
        <v>3</v>
      </c>
      <c r="J293" s="159">
        <f t="shared" si="264"/>
        <v>31110278</v>
      </c>
      <c r="K293" s="154" t="str">
        <f t="shared" si="249"/>
        <v>Б-31110278-1</v>
      </c>
      <c r="L293" s="225" t="str">
        <f t="shared" si="266"/>
        <v>2020-02-01</v>
      </c>
      <c r="M293" s="154" t="s">
        <v>87</v>
      </c>
      <c r="N293" s="160">
        <f t="shared" si="250"/>
        <v>20000</v>
      </c>
      <c r="O293" s="154" t="s">
        <v>88</v>
      </c>
      <c r="P293" s="158">
        <v>1</v>
      </c>
      <c r="Q293" s="154">
        <v>20</v>
      </c>
      <c r="R293" s="159">
        <v>37</v>
      </c>
      <c r="S293" s="159">
        <v>37</v>
      </c>
      <c r="T293" s="159" t="str">
        <f t="shared" si="251"/>
        <v>4311102781</v>
      </c>
      <c r="U293" s="171" t="str">
        <f t="shared" si="252"/>
        <v>43111027811</v>
      </c>
      <c r="V293" s="154">
        <v>1</v>
      </c>
      <c r="W293" s="225" t="str">
        <f t="shared" ca="1" si="268"/>
        <v>2020-02-08</v>
      </c>
      <c r="X293" s="154"/>
      <c r="Y293" s="226">
        <v>20000</v>
      </c>
      <c r="Z293" s="226">
        <f t="shared" si="272"/>
        <v>3333.3333333333321</v>
      </c>
      <c r="AA293" s="76">
        <v>0</v>
      </c>
      <c r="AB293" s="206" t="s">
        <v>89</v>
      </c>
      <c r="AC293" s="205">
        <f t="shared" si="253"/>
        <v>20000</v>
      </c>
      <c r="AD293" s="79">
        <v>0</v>
      </c>
      <c r="AE293" s="81" t="str">
        <f t="shared" si="265"/>
        <v>431110278</v>
      </c>
      <c r="AF293" s="207">
        <f t="shared" si="203"/>
        <v>16666.666666666668</v>
      </c>
      <c r="AG293" s="208"/>
      <c r="AH293" s="91">
        <f t="shared" si="254"/>
        <v>16666.666666666668</v>
      </c>
      <c r="AI293" s="93">
        <f t="shared" si="207"/>
        <v>20000</v>
      </c>
      <c r="AJ293" s="114" t="str">
        <f t="shared" si="269"/>
        <v>2020-02-29</v>
      </c>
      <c r="AK293" s="209" t="str">
        <f t="shared" si="255"/>
        <v>888431110278</v>
      </c>
      <c r="AL293" s="103" t="str">
        <f t="shared" si="273"/>
        <v>11100000552</v>
      </c>
      <c r="AM293" s="210"/>
      <c r="AN293" s="210"/>
      <c r="AO293" s="79" t="s">
        <v>89</v>
      </c>
      <c r="AP293" s="169" t="s">
        <v>89</v>
      </c>
      <c r="AQ293" s="79"/>
      <c r="AR293" s="79"/>
      <c r="AS293" s="170" t="str">
        <f t="shared" si="257"/>
        <v>888431110278</v>
      </c>
      <c r="AT293" s="167" t="str">
        <f t="shared" si="258"/>
        <v>5531110278</v>
      </c>
      <c r="AU293" s="171" t="str">
        <f t="shared" si="259"/>
        <v>9931110278</v>
      </c>
      <c r="AV293" s="171">
        <f t="shared" si="260"/>
        <v>37</v>
      </c>
      <c r="AW293" s="171" t="str">
        <f t="shared" si="261"/>
        <v>7731110278</v>
      </c>
      <c r="AX293" s="172" t="str">
        <f t="shared" si="262"/>
        <v>77431110278</v>
      </c>
      <c r="AY293" s="203">
        <v>0</v>
      </c>
      <c r="AZ293" s="203">
        <v>0</v>
      </c>
      <c r="BA293" s="225" t="str">
        <f t="shared" si="270"/>
        <v>2020-02-01</v>
      </c>
      <c r="BB293" s="225" t="str">
        <f t="shared" si="271"/>
        <v>2020-02-29</v>
      </c>
      <c r="BC293" s="173" t="s">
        <v>90</v>
      </c>
      <c r="BD293" s="156" t="str">
        <f t="shared" si="263"/>
        <v>a31110278</v>
      </c>
      <c r="BE293" s="167"/>
      <c r="BF293" s="209"/>
      <c r="BG293" s="206"/>
      <c r="BH293" s="174"/>
      <c r="BI293" s="174"/>
      <c r="BJ293" s="174"/>
      <c r="BK293" s="174"/>
      <c r="BL293" s="174"/>
      <c r="BM293" s="174"/>
      <c r="BN293" s="174"/>
      <c r="BO293" s="341"/>
      <c r="BP293" s="329"/>
      <c r="BQ293" s="202"/>
      <c r="BR293" s="214"/>
      <c r="BS293" s="214"/>
      <c r="BU293" s="357" t="str">
        <f t="shared" ca="1" si="225"/>
        <v>insert into x_t_invoice (TMP_ID,ID,DT, CLIENT_ID,EXTERNAL_ID,CONTRACT_ID,TOTAL_SUM,CURRENCY,DISCOUNT_TYPE,COMMISSION_TYPE,TYPE,LOYAL_CLIENTS,NDS,NDS_PCT,PERSON_ID) values (s_x_t_invoice.NEXTVAL, 31110278, date'2020-02-01',21110000055,'Б-31110278-1',1110000055,20000,'RUR',37,37,'y_invoice',0,1,20, 77431110278);insert into x_t_person (TMP_ID,ID) values (s_x_t_person.NEXTVAL, 77431110278);insert into x_t_act_internal(TMP_ID,ID,DT,CLIENT_ID,INVOICE_ID,HIDDEN,AMOUNT,EXTERNAL_ID,PAYMENT_TERM_DT,IS_LOYAL,TYPE) values (s_x_t_act_internal.NEXTVAL, 4311102781,date'2020-02-08',21110000055, 31110278    ,1,  20000  ,'43111027811',null, 0,'generic');insert into x_t_act_trans(TMP_ID, ACT_ID, CONSUME_ID, AMOUNT, AMOUNT_NDS, AMOUNT_NSP, NETTING, COMMISSION_TYPE) values (s_x_t_act_trans.NEXTVAL, 4311102781,  5531110278, 20000, 3333.33333333333,  0,null, 37);insert into x_t_consume (TMP_ID, ID, PARENT_ORDER_ID) values (s_x_t_consume.NEXTVAL, 5531110278,  9931110278);insert into x_t_order(TMP_ID, ID, SERVICE_ID, SERVICE_ORDER_ID, CLIENT_ID) values (s_x_t_order.NEXTVAL, 9931110278,  37,  7731110278,  431110278 );insert into x_mv_oebs_receipts_2(TMP_ID, INVOICE_EID, SUM, DT, DOC_DATE, COMISS_DATE, PAYMENT_NUMBER, SOURCE_TYPE) values (s_x_mv_oebs_receipts_2.NEXTVAL, 'Б-31110278-1', 20000, date'2020-02-29',date'2020-02-29', null, '888431110278' ,'PAYCASH');insert into x_yt_ar_direct_domain_stats (ID,IS_GRAY,DOMAIN,IS_BLACKLIST,SERVICE_ID,COST,BILLING_EXPORT_ID,FROM_DT,TILL_DT,SERVICE_ORDER_ID) values(s_x_yt_ar_direct_domain_stats.NEXTVAL, 0, 'a31110278', 0,37,3330000000,7731110278,  date'2020-02-01',to_date('2020-02-29'||' '||'23:59:59','YYYY-MM-DD HH24:MI:SS'),7731110278);</v>
      </c>
    </row>
    <row r="294" spans="1:73" ht="21" x14ac:dyDescent="0.5">
      <c r="A294" s="237" t="s">
        <v>193</v>
      </c>
      <c r="C294" s="42"/>
      <c r="BA294" s="43"/>
      <c r="BH294" s="246"/>
      <c r="BI294" s="246"/>
      <c r="BJ294" s="246"/>
      <c r="BK294" s="246"/>
      <c r="BL294" s="149"/>
      <c r="BM294" s="149"/>
      <c r="BN294" s="149"/>
      <c r="BU294" s="357"/>
    </row>
    <row r="295" spans="1:73" s="67" customFormat="1" x14ac:dyDescent="0.35">
      <c r="A295" s="40">
        <v>56</v>
      </c>
      <c r="B295" s="41"/>
      <c r="C295" s="42" t="str">
        <f t="shared" ref="C295:C321" si="274">$H$2&amp;$C$2&amp;$D$2&amp;"00000"&amp;A295</f>
        <v>1110000056</v>
      </c>
      <c r="D295" s="42" t="str">
        <f t="shared" ref="D295:D321" si="275">C295&amp;"/"&amp;MID(YEAR($F$2),3,2)</f>
        <v>1110000056/20</v>
      </c>
      <c r="E295" s="43" t="str">
        <f>TEXT(DATE(YEAR($F$2),MONTH($F$2),1),"ГГГГ-ММ-ДД")</f>
        <v>2020-01-01</v>
      </c>
      <c r="F295" s="43" t="str">
        <f t="shared" ref="F295:F323" si="276">TEXT(DATE(YEAR($F$2)+1,MONTH($F$2),1),"ГГГГ-ММ-ДД")</f>
        <v>2021-01-01</v>
      </c>
      <c r="G295" s="44" t="str">
        <f t="shared" ref="G295:G321" si="277">$I$2&amp;C295</f>
        <v>21110000056</v>
      </c>
      <c r="H295" s="45">
        <f>$C$2</f>
        <v>1</v>
      </c>
      <c r="I295" s="46">
        <v>3</v>
      </c>
      <c r="J295" s="52">
        <f>J293+1</f>
        <v>31110279</v>
      </c>
      <c r="K295" s="48" t="str">
        <f>"Б-"&amp;J295&amp;"-1"</f>
        <v>Б-31110279-1</v>
      </c>
      <c r="L295" s="49" t="str">
        <f t="shared" ref="L295:L323" si="278">TEXT(DATE(YEAR($F$2),MONTH($F$2),1),"ГГГГ-ММ-ДД")</f>
        <v>2020-01-01</v>
      </c>
      <c r="M295" s="104" t="s">
        <v>194</v>
      </c>
      <c r="N295" s="50">
        <f>Y295</f>
        <v>20000</v>
      </c>
      <c r="O295" s="48" t="s">
        <v>88</v>
      </c>
      <c r="P295" s="46">
        <v>1</v>
      </c>
      <c r="Q295" s="48">
        <v>20</v>
      </c>
      <c r="R295" s="51">
        <f t="shared" ref="R295:R306" si="279">S295</f>
        <v>7</v>
      </c>
      <c r="S295" s="51">
        <v>7</v>
      </c>
      <c r="T295" s="52" t="str">
        <f t="shared" ref="T295:T321" si="280">$K$2&amp;J295&amp;"1"</f>
        <v>4311102791</v>
      </c>
      <c r="U295" s="53" t="str">
        <f>T295&amp;1</f>
        <v>43111027911</v>
      </c>
      <c r="V295" s="48">
        <v>1</v>
      </c>
      <c r="W295" s="49" t="str">
        <f t="shared" ref="W295:W323" ca="1" si="281">TEXT(DATE(YEAR($F$2),MONTH($F$2),RANDBETWEEN(1,9)),"ГГГГ-ММ-ДД")</f>
        <v>2020-01-02</v>
      </c>
      <c r="X295" s="48"/>
      <c r="Y295" s="54">
        <v>20000</v>
      </c>
      <c r="Z295" s="54">
        <f t="shared" ref="Z295:Z307" si="282">Y295-(Y295/1.2)</f>
        <v>3333.3333333333321</v>
      </c>
      <c r="AA295" s="48">
        <v>0</v>
      </c>
      <c r="AB295" s="55" t="s">
        <v>89</v>
      </c>
      <c r="AC295" s="54">
        <f t="shared" ref="AC295:AC321" si="283">N295</f>
        <v>20000</v>
      </c>
      <c r="AD295" s="56">
        <v>0</v>
      </c>
      <c r="AE295" s="52" t="str">
        <f t="shared" si="265"/>
        <v>431110279</v>
      </c>
      <c r="AF295" s="58">
        <f t="shared" ref="AF295:AF321" si="284">Y295-Z295</f>
        <v>16666.666666666668</v>
      </c>
      <c r="AG295" s="73"/>
      <c r="AH295" s="58">
        <f>AI295/(1+Q295/100)</f>
        <v>16666.666666666668</v>
      </c>
      <c r="AI295" s="60">
        <f t="shared" ref="AI295:AI323" si="285">Y295</f>
        <v>20000</v>
      </c>
      <c r="AJ295" s="49" t="str">
        <f t="shared" ref="AJ295:AJ323" si="286">TEXT(DATE(YEAR($F$2),MONTH($F$2)+1,0),"ГГГГ-ММ-ДД")</f>
        <v>2020-01-31</v>
      </c>
      <c r="AK295" s="61" t="str">
        <f t="shared" ref="AK295:AK321" si="287">"888"&amp;AE295</f>
        <v>888431110279</v>
      </c>
      <c r="AL295" s="56" t="str">
        <f t="shared" ref="AL295:AL321" si="288">C295&amp;1</f>
        <v>11100000561</v>
      </c>
      <c r="AM295" s="62"/>
      <c r="AN295" s="62"/>
      <c r="AO295" s="56" t="s">
        <v>89</v>
      </c>
      <c r="AP295" s="56" t="s">
        <v>89</v>
      </c>
      <c r="AQ295" s="56"/>
      <c r="AR295" s="56"/>
      <c r="AS295" s="63" t="str">
        <f t="shared" ref="AS295:AS321" si="289">AK295</f>
        <v>888431110279</v>
      </c>
      <c r="AT295" s="61" t="str">
        <f t="shared" ref="AT295:AT321" si="290">"55"&amp;J295</f>
        <v>5531110279</v>
      </c>
      <c r="AU295" s="53" t="str">
        <f t="shared" ref="AU295:AU321" si="291">"99"&amp;J295</f>
        <v>9931110279</v>
      </c>
      <c r="AV295" s="53">
        <f t="shared" ref="AV295:AV321" si="292">S295</f>
        <v>7</v>
      </c>
      <c r="AW295" s="53" t="str">
        <f t="shared" ref="AW295:AW321" si="293">"77"&amp;J295</f>
        <v>7731110279</v>
      </c>
      <c r="AX295" s="53" t="str">
        <f>"77"&amp;AE295</f>
        <v>77431110279</v>
      </c>
      <c r="AY295" s="53">
        <v>0</v>
      </c>
      <c r="AZ295" s="53">
        <v>0</v>
      </c>
      <c r="BA295" s="49" t="str">
        <f t="shared" ref="BA295:BA323" si="294">TEXT(DATE(YEAR($F$2),MONTH($F$2),1),"ГГГГ-ММ-ДД")</f>
        <v>2020-01-01</v>
      </c>
      <c r="BB295" s="49" t="str">
        <f t="shared" ref="BB295:BB323" si="295">TEXT(DATE(YEAR($F$2),MONTH($F$2)+1,0),"ГГГГ-ММ-ДД")</f>
        <v>2020-01-31</v>
      </c>
      <c r="BC295" s="64" t="s">
        <v>90</v>
      </c>
      <c r="BD295" s="65" t="str">
        <f>"a"&amp;J295</f>
        <v>a31110279</v>
      </c>
      <c r="BE295" s="61"/>
      <c r="BF295" s="61"/>
      <c r="BG295" s="55"/>
      <c r="BH295" s="66"/>
      <c r="BI295" s="66"/>
      <c r="BJ295" s="66"/>
      <c r="BK295" s="66"/>
      <c r="BL295" s="53"/>
      <c r="BM295" s="53"/>
      <c r="BN295" s="53"/>
      <c r="BO295" s="336" t="s">
        <v>195</v>
      </c>
      <c r="BP295" s="324"/>
      <c r="BU295" s="357" t="str">
        <f t="shared" ref="BU295:BU358" ca="1" si="296">IF(((LEN(C295)&gt;0) *(C295&lt;&gt;C294)=1), "insert into x_t_contract2(TMP_ID,ID,EXTERNAL_ID,CLIENT_ID) values(s_x_t_contract2.NEXTVAL, "&amp;C295&amp;", '"&amp;D295&amp;"',"&amp;G295&amp;");","")&amp;IF(((LEN(C295)&gt;0) *(C295&lt;&gt;C294)=1), "insert into x_t_contract_collateral(TMP_ID,ID,CONTRACT2_ID,DT,IS_SIGNED) values(s_x_t_contract_collateral.NEXTVAL, "&amp;AL295&amp;", "&amp;C295&amp;", date'"&amp;E295&amp;"', date'"&amp;E295&amp;"');","")&amp;         IF(((LEN(C295)&gt;0) *(C295&lt;&gt;C294)=1),"insert into x_mv_contract_signed_attr (TMP_ID,CONTRACT_ID,COLLATERAL_ID,CODE,VALUE_DT) values (s_x_mv_contract_signed_attr.NEXTVAL, "&amp;C295&amp;", "&amp;AL295&amp;",'FINISH_DT' ,date'"&amp;F295&amp;"');","")&amp;
IF(((LEN(C295)&gt;0) *(C295&lt;&gt;C294)=1), "insert into x_mv_contract_signed_attr_hist(TMP_ID,VALUE_NUM,UPDATE_DT,CONTRACT2_ID,CODE,CL_DT,STAMP,DT) values(s_x_mv_contract_signed_attr_hist.NEXTVAL, "&amp;$E$2&amp;", date'"&amp;E295&amp;"', "&amp;C295&amp;",'FIRM',date'"&amp;E295&amp;"',"&amp;AS295&amp;",date'"&amp;E295&amp;"');","")&amp;IF(((LEN(C295)&gt;0) *(C295&lt;&gt;C294)*($G$2="opt")=1), "insert into x_mv_contract_signed_attr_hist(TMP_ID,VALUE_NUM,UPDATE_DT,CONTRACT2_ID,CODE,CL_DT,STAMP,DT) values(s_x_mv_contract_signed_attr_hist.NEXTVAL, "&amp;H295&amp;", date'"&amp;E295&amp;"', "&amp;C295&amp;",'WHOLESALE_AGENT_PREMIUM_AWARDS_SCALE_TYPE',date'"&amp;E295&amp;"',"&amp;AS295&amp;",date'"&amp;E295&amp;"');","")&amp;IF(((LEN(C295)&gt;0) *(C295&lt;&gt;C294)*($G$2="comm")=1), "insert into x_mv_contract_signed_attr(TMP_ID,VALUE_NUM,CONTRACT_ID,CODE,DT,COLLATERAL_ID) values(s_x_mv_contract_signed_attr.NEXTVAL, "&amp;H295&amp;","&amp;C295&amp;",'COMMISSION_TYPE',date'"&amp;E295&amp;"', "&amp;AL295&amp;");","")&amp;IF(((LEN(C295)&gt;0) *(C295&lt;&gt;C294)*($G$2="opt")=1), "insert into x_mv_contract_signed_attr_hist(TMP_ID,VALUE_NUM,UPDATE_DT,CONTRACT2_ID,CODE,CL_DT,STAMP,DT) values(s_x_mv_contract_signed_attr_hist.NEXTVAL, "&amp;I295&amp;", date'"&amp;E295&amp;"', "&amp;C295&amp;",'PAYMENT_TYPE',date'"&amp;E295&amp;"',"&amp;AS295&amp;",date'"&amp;E295&amp;"');","")&amp;IF(((LEN(C295)&gt;0) *(C295&lt;&gt;C294)*($G$2="comm")=1), "insert into x_mv_contract_signed_attr(TMP_ID,VALUE_NUM,CONTRACT_ID,CODE,DT,COLLATERAL_ID) values(s_x_mv_contract_signed_attr.NEXTVAL,  "&amp;I295&amp;","&amp;C295&amp;",'PAYMENT_TYPE',date'"&amp;E295&amp;"', "&amp;AL295&amp;");","")&amp;IF(LEN(BG295)&gt;0, "insert into x_mv_contract_signed_attr_hist(TMP_ID,VALUE_NUM,UPDATE_DT,CONTRACT2_ID,CODE,CL_DT,STAMP,DT) values(s_x_mv_contract_signed_attr_hist.NEXTVAL, "&amp;BG295&amp;", date'"&amp;E295&amp;"', "&amp;C295&amp;",'AR_PAYMENT_CONTROL_TYPE',date'"&amp;E295&amp;"',"&amp;AS295&amp;",date'"&amp;E295&amp;"');","")&amp;
IF(((LEN(J295)&gt;0) *(J295&lt;&gt;J294)*(N295&lt;&gt;"null")=1), "insert into x_t_invoice (TMP_ID,ID,DT, CLIENT_ID,EXTERNAL_ID,CONTRACT_ID,TOTAL_SUM,CURRENCY,DISCOUNT_TYPE,COMMISSION_TYPE,TYPE,LOYAL_CLIENTS,NDS,NDS_PCT,PERSON_ID) values (s_x_t_invoice.NEXTVAL, "&amp;J295&amp;", date'"&amp;L295&amp;"',"&amp;G295&amp;",'"&amp;K295&amp;"',"&amp;IF((LEN(C295)&gt;0),""&amp;C295&amp;"","null")&amp;","&amp;N295&amp;",'"&amp;O295&amp;"',"&amp;R295&amp;","&amp;R295&amp;",'"&amp;M295&amp;"',"&amp;AD295&amp;","&amp;P295&amp;","&amp;Q295&amp;", "&amp;AX295&amp;");","")&amp;IF(((LEN(AX295)&gt;0) *(AX295&lt;&gt;AX294)=1), "insert into x_t_person (TMP_ID,ID) values (s_x_t_person.NEXTVAL, "&amp;AX295&amp;");","")&amp;
IF(AQ295=1,"insert into x_t_extprops(TMP_ID, CLASSNAME,ATTRNAME,OBJECT_ID,VALUE_NUM) values (s_x_t_extprops.NEXTVAL, 'PersonalAccount', 'subclient_id',"&amp;AR295&amp;" , "&amp;AE295&amp;");insert into x_t_invoice_repayment(TMP_ID, INVOICE_ID,REPAYMENT_INVOICE_ID) values (s_x_t_invoice_repayment.NEXTVAL,"&amp;AR295&amp;" , "&amp;J295&amp;");","")&amp;IF(((LEN(T295)&gt;0) *(T295&lt;&gt;T294)=1), "insert into x_t_act_internal(TMP_ID,ID,DT,CLIENT_ID,INVOICE_ID,HIDDEN,AMOUNT,EXTERNAL_ID,PAYMENT_TERM_DT,IS_LOYAL,TYPE) values (s_x_t_act_internal.NEXTVAL, "&amp;T295&amp;",date'"&amp;W295&amp;"',"&amp;G295&amp;", "&amp;J295&amp;"    ,"&amp;V295&amp;",  "&amp;AC295&amp;"  ,'"&amp;U295&amp;"',"&amp;IF((LEN(X295)&gt;0),"date'"&amp;X295&amp;"'","null")&amp;", "&amp;AD295&amp;",'generic');","")&amp;
IF(((LEN(T295)&gt;0) *(Y295&lt;&gt;"null")=1),"insert into x_t_act_trans(TMP_ID, ACT_ID, CONSUME_ID, AMOUNT, AMOUNT_NDS, AMOUNT_NSP, NETTING, COMMISSION_TYPE) values (s_x_t_act_trans.NEXTVAL, "&amp;T295&amp;",  "&amp;AT295&amp;", "&amp;Y295&amp;", "&amp;Z295&amp;",  "&amp;AA295&amp;","&amp;AB295&amp;", "&amp;S295&amp;");","")&amp;
IF(((LEN(AT295)&gt;0)*(AT295&lt;&gt;AT294)=1),"insert into x_t_consume (TMP_ID, ID, PARENT_ORDER_ID) values (s_x_t_consume.NEXTVAL, "&amp;AT295&amp;",  "&amp;AU295&amp;");","")&amp;
IF(((LEN(AU295)&gt;0)*(AU295&lt;&gt;AU294))=1,"insert into x_t_order(TMP_ID, ID, SERVICE_ID, SERVICE_ORDER_ID, CLIENT_ID) values (s_x_t_order.NEXTVAL, "&amp;AU295&amp;",  "&amp;AV295&amp;",  "&amp;AW295&amp;",  "&amp;AE295&amp;" );","")&amp;IF(LEN(AI295)&gt;0,"insert into x_mv_oebs_receipts_2(TMP_ID, INVOICE_EID, SUM, DT, DOC_DATE, COMISS_DATE, PAYMENT_NUMBER, SOURCE_TYPE) values (s_x_mv_oebs_receipts_2.NEXTVAL, '"&amp;K295&amp;"', "&amp;AI295&amp;", date'"&amp;AJ295&amp;"',date'"&amp;AJ295&amp;"', null, '"&amp;AK295&amp;"' ,'PAYCASH');","")&amp;
IF(((AP295&lt;&gt;AP294)* (AP296&lt;&gt;"null")=1),"insert into x_mv_ui_contract_apex (TMP_ID,CONTRACT_ID,CONTRACT_EID,DT,FINISH_DT,CLIENT_ID,AGENCY_ID) values (s_x_mv_ui_contract_apex.NEXTVAL, "&amp;C295&amp;", '"&amp;D295&amp;"',"&amp;IF((LEN(AM295)&gt;0),"date'"&amp;AM295&amp;"'","null")&amp;", "&amp;IF((LEN(AN295)&gt;0),"date'"&amp;AN295&amp;"'","null")&amp;","&amp;AP295&amp;","&amp;G295&amp;" );","")&amp;IF(AP295&lt;&gt;"null","insert into x_mv_contract_signed_attr (TMP_ID,CONTRACT_ID,COLLATERAL_ID,CODE,KEY_NUM,COLLATERAL_DT,VALUE_NUM) values (s_x_mv_contract_signed_attr.NEXTVAL, "&amp;C295&amp;", "&amp;AL295&amp;",'BRAND_CLIENTS' , "&amp;AE295&amp;", "&amp;IF((LEN(AM295)&gt;0),"date'"&amp;AM295&amp;"'","null")&amp;",  "&amp;AO295&amp;");","")&amp;IF(LEN(BA295)&gt;0,"insert into x_yt_ar_direct_domain_stats (ID,IS_GRAY,DOMAIN,IS_BLACKLIST,SERVICE_ID,COST,BILLING_EXPORT_ID,FROM_DT,TILL_DT,SERVICE_ORDER_ID) values(s_x_yt_ar_direct_domain_stats.NEXTVAL, "&amp;AY295&amp;", '"&amp;BD295&amp;"', "&amp;AZ295&amp;","&amp;AV295&amp;","&amp;BC295&amp;","&amp;AW295&amp;",  date'"&amp;BA295&amp;"',to_date('"&amp;BB295&amp;"'||' '||'23:59:59','YYYY-MM-DD HH24:MI:SS'),"&amp;AW295&amp;");","")&amp;IF(LEN(BE295)&gt;0,"insert into x_yt_fin_docs (ID, CONTRACT_EID, AGENCY_ID, FROM_DT, RECEIVE_DT) values (s_x_yt_fin_docs.NEXTVAL, '"&amp;D295&amp;"', "&amp;G295&amp;", date'"&amp;BE295&amp;"', date'"&amp;BF295&amp;"');","")&amp; IF(((LEN(BL295)&gt;0)*(LEN(BM295)&gt;0)=1), "insert into x_mv_contract_signed_attr_hist(TMP_ID,VALUE_DT,CODE,COLLATERAL_ID,CL_DT,CONTRACT2_ID) values(s_x_mv_contract_signed_attr_hist.NEXTVAL, date'"&amp;AN295&amp;"', 'CONSOLIDATION_FINISH_DT', "&amp;AL295&amp;",date'"&amp;AM295&amp;"',"&amp;C295&amp;");insert into x_mv_contract_signed_attr_hist(TMP_ID,VALUE_NUM,CODE,COLLATERAL_ID,CL_DT,CONTRACT2_ID,KEY_NUM) values(s_x_mv_contract_signed_attr_hist.NEXTVAL, "&amp;AO295&amp;", 'LINKED_REWARD_CONTRACTS', "&amp;AL295&amp;",date'"&amp;AM295&amp;"',"&amp;C295&amp;","&amp;BL295&amp;");","")&amp; IF(((LEN(BL295)&gt;0)*(LEN(BM295)=0)=1), "insert into x_mv_contract_signed_attr_hist(TMP_ID,VALUE_NUM,CODE,COLLATERAL_ID,CL_DT,CONTRACT2_ID,KEY_NUM) values(s_x_mv_contract_signed_attr_hist.NEXTVAL, "&amp;AO295&amp;", 'LINKED_REWARD_CONTRACTS', "&amp;AL295&amp;",date'"&amp;AM295&amp;"',"&amp;C295&amp;","&amp;BL295&amp;");","")&amp;IF(LEN(BM295)&gt;0, "insert into x_mv_contract_signed_attr_hist(TMP_ID,VALUE_NUM,CL_DT,CODE,COLLATERAL_ID,CONTRACT2_ID) values(s_x_mv_contract_signed_attr_hist.NEXTVAL,"&amp;BM295&amp;", date'"&amp;AM295&amp;"','REWARD_CONSOLIDATION_PERIOD', "&amp;AL295&amp;","&amp;C295&amp;");","")&amp;IF(LEN(BN295)&gt;0, "insert into x_mv_contract_signed_attr_hist(TMP_ID,VALUE_NUM,CL_DT,CODE,COLLATERAL_ID,CONTRACT2_ID) values(s_x_mv_contract_signed_attr_hist.NEXTVAL,"&amp;BN295&amp;", date'"&amp;AM295&amp;"','REWARD_CONSOLIDATION_TYPE', "&amp;AL295&amp;","&amp;C295&amp;");","")&amp;IF(LEN(BH295)&gt;0, "insert into x_yt_loyal_domains(TMP_ID,DOMAIN,PERIOD) values(s_x_yt_loyal_domains.NEXTVAL,'"&amp;BD295&amp;"', date'"&amp;BI295&amp;"');","")&amp;IF(LEN(BJ295)&gt;0, "insert into x_yt_new_domains(TMP_ID,DOMAIN,PERIOD) values(s_x_yt_new_domains.NEXTVAL,'"&amp;BD295&amp;"', date'"&amp;BK295&amp;"');","")</f>
        <v>insert into x_t_contract2(TMP_ID,ID,EXTERNAL_ID,CLIENT_ID) values(s_x_t_contract2.NEXTVAL, 1110000056, '1110000056/20',21110000056);insert into x_t_contract_collateral(TMP_ID,ID,CONTRACT2_ID,DT,IS_SIGNED) values(s_x_t_contract_collateral.NEXTVAL, 11100000561, 1110000056, date'2020-01-01', date'2020-01-01');insert into x_mv_contract_signed_attr (TMP_ID,CONTRACT_ID,COLLATERAL_ID,CODE,VALUE_DT) values (s_x_mv_contract_signed_attr.NEXTVAL, 1110000056, 11100000561,'FINISH_DT' ,date'2021-01-01');insert into x_mv_contract_signed_attr_hist(TMP_ID,VALUE_NUM,UPDATE_DT,CONTRACT2_ID,CODE,CL_DT,STAMP,DT) values(s_x_mv_contract_signed_attr_hist.NEXTVAL, 1, date'2020-01-01', 1110000056,'FIRM',date'2020-01-01',888431110279,date'2020-01-01');insert into x_mv_contract_signed_attr_hist(TMP_ID,VALUE_NUM,UPDATE_DT,CONTRACT2_ID,CODE,CL_DT,STAMP,DT) values(s_x_mv_contract_signed_attr_hist.NEXTVAL, 1, date'2020-01-01', 1110000056,'WHOLESALE_AGENT_PREMIUM_AWARDS_SCALE_TYPE',date'2020-01-01',888431110279,date'2020-01-01');insert into x_mv_contract_signed_attr_hist(TMP_ID,VALUE_NUM,UPDATE_DT,CONTRACT2_ID,CODE,CL_DT,STAMP,DT) values(s_x_mv_contract_signed_attr_hist.NEXTVAL, 3, date'2020-01-01', 1110000056,'PAYMENT_TYPE',date'2020-01-01',888431110279,date'2020-01-01');insert into x_t_invoice (TMP_ID,ID,DT, CLIENT_ID,EXTERNAL_ID,CONTRACT_ID,TOTAL_SUM,CURRENCY,DISCOUNT_TYPE,COMMISSION_TYPE,TYPE,LOYAL_CLIENTS,NDS,NDS_PCT,PERSON_ID) values (s_x_t_invoice.NEXTVAL, 31110279, date'2020-01-01',21110000056,'Б-31110279-1',1110000056,20000,'RUR',7,7,'prepayment',0,1,20, 77431110279);insert into x_t_person (TMP_ID,ID) values (s_x_t_person.NEXTVAL, 77431110279);insert into x_t_act_internal(TMP_ID,ID,DT,CLIENT_ID,INVOICE_ID,HIDDEN,AMOUNT,EXTERNAL_ID,PAYMENT_TERM_DT,IS_LOYAL,TYPE) values (s_x_t_act_internal.NEXTVAL, 4311102791,date'2020-01-02',21110000056, 31110279    ,1,  20000  ,'43111027911',null, 0,'generic');insert into x_t_act_trans(TMP_ID, ACT_ID, CONSUME_ID, AMOUNT, AMOUNT_NDS, AMOUNT_NSP, NETTING, COMMISSION_TYPE) values (s_x_t_act_trans.NEXTVAL, 4311102791,  5531110279, 20000, 3333.33333333333,  0,null, 7);insert into x_t_consume (TMP_ID, ID, PARENT_ORDER_ID) values (s_x_t_consume.NEXTVAL, 5531110279,  9931110279);insert into x_t_order(TMP_ID, ID, SERVICE_ID, SERVICE_ORDER_ID, CLIENT_ID) values (s_x_t_order.NEXTVAL, 9931110279,  7,  7731110279,  431110279 );insert into x_mv_oebs_receipts_2(TMP_ID, INVOICE_EID, SUM, DT, DOC_DATE, COMISS_DATE, PAYMENT_NUMBER, SOURCE_TYPE) values (s_x_mv_oebs_receipts_2.NEXTVAL, 'Б-31110279-1', 20000, date'2020-01-31',date'2020-01-31', null, '888431110279' ,'PAYCASH');insert into x_yt_ar_direct_domain_stats (ID,IS_GRAY,DOMAIN,IS_BLACKLIST,SERVICE_ID,COST,BILLING_EXPORT_ID,FROM_DT,TILL_DT,SERVICE_ORDER_ID) values(s_x_yt_ar_direct_domain_stats.NEXTVAL, 0, 'a31110279', 0,7,3330000000,7731110279,  date'2020-01-01',to_date('2020-01-31'||' '||'23:59:59','YYYY-MM-DD HH24:MI:SS'),7731110279);</v>
      </c>
    </row>
    <row r="296" spans="1:73" s="67" customFormat="1" x14ac:dyDescent="0.35">
      <c r="A296" s="40">
        <v>56</v>
      </c>
      <c r="B296" s="41"/>
      <c r="C296" s="42" t="str">
        <f t="shared" si="274"/>
        <v>1110000056</v>
      </c>
      <c r="D296" s="42" t="str">
        <f t="shared" si="275"/>
        <v>1110000056/20</v>
      </c>
      <c r="E296" s="43" t="str">
        <f t="shared" ref="E296:E323" si="297">TEXT(DATE(YEAR($F$2),MONTH($F$2),1),"ГГГГ-ММ-ДД")</f>
        <v>2020-01-01</v>
      </c>
      <c r="F296" s="43" t="str">
        <f t="shared" si="276"/>
        <v>2021-01-01</v>
      </c>
      <c r="G296" s="44" t="str">
        <f t="shared" si="277"/>
        <v>21110000056</v>
      </c>
      <c r="H296" s="45">
        <f t="shared" ref="H296:H323" si="298">$C$2</f>
        <v>1</v>
      </c>
      <c r="I296" s="46">
        <v>3</v>
      </c>
      <c r="J296" s="52">
        <f>J295+1</f>
        <v>31110280</v>
      </c>
      <c r="K296" s="48" t="str">
        <f t="shared" ref="K296:K299" si="299">"Б-"&amp;J296&amp;"-1"</f>
        <v>Б-31110280-1</v>
      </c>
      <c r="L296" s="49" t="str">
        <f t="shared" si="278"/>
        <v>2020-01-01</v>
      </c>
      <c r="M296" s="104" t="s">
        <v>194</v>
      </c>
      <c r="N296" s="50">
        <f t="shared" ref="N296:N321" si="300">Y296</f>
        <v>20000</v>
      </c>
      <c r="O296" s="48" t="s">
        <v>88</v>
      </c>
      <c r="P296" s="46">
        <v>1</v>
      </c>
      <c r="Q296" s="48">
        <v>20</v>
      </c>
      <c r="R296" s="51">
        <f t="shared" si="279"/>
        <v>7</v>
      </c>
      <c r="S296" s="51">
        <v>7</v>
      </c>
      <c r="T296" s="52" t="str">
        <f t="shared" si="280"/>
        <v>4311102801</v>
      </c>
      <c r="U296" s="53" t="str">
        <f t="shared" ref="U296:U299" si="301">T296&amp;1</f>
        <v>43111028011</v>
      </c>
      <c r="V296" s="48">
        <v>1</v>
      </c>
      <c r="W296" s="49" t="str">
        <f t="shared" ca="1" si="281"/>
        <v>2020-01-08</v>
      </c>
      <c r="X296" s="48"/>
      <c r="Y296" s="54">
        <v>20000</v>
      </c>
      <c r="Z296" s="54">
        <f t="shared" si="282"/>
        <v>3333.3333333333321</v>
      </c>
      <c r="AA296" s="48">
        <v>0</v>
      </c>
      <c r="AB296" s="55" t="s">
        <v>89</v>
      </c>
      <c r="AC296" s="54">
        <f t="shared" si="283"/>
        <v>20000</v>
      </c>
      <c r="AD296" s="56">
        <v>0</v>
      </c>
      <c r="AE296" s="52" t="str">
        <f t="shared" si="265"/>
        <v>431110280</v>
      </c>
      <c r="AF296" s="58">
        <f t="shared" si="284"/>
        <v>16666.666666666668</v>
      </c>
      <c r="AG296" s="59"/>
      <c r="AH296" s="58">
        <f t="shared" ref="AH296:AH321" si="302">AI296/(1+Q296/100)</f>
        <v>16666.666666666668</v>
      </c>
      <c r="AI296" s="60">
        <f t="shared" si="285"/>
        <v>20000</v>
      </c>
      <c r="AJ296" s="49" t="str">
        <f t="shared" si="286"/>
        <v>2020-01-31</v>
      </c>
      <c r="AK296" s="61" t="str">
        <f t="shared" si="287"/>
        <v>888431110280</v>
      </c>
      <c r="AL296" s="56" t="str">
        <f t="shared" si="288"/>
        <v>11100000561</v>
      </c>
      <c r="AM296" s="62"/>
      <c r="AN296" s="62"/>
      <c r="AO296" s="56" t="s">
        <v>89</v>
      </c>
      <c r="AP296" s="56" t="s">
        <v>89</v>
      </c>
      <c r="AQ296" s="56"/>
      <c r="AR296" s="56"/>
      <c r="AS296" s="63" t="str">
        <f t="shared" si="289"/>
        <v>888431110280</v>
      </c>
      <c r="AT296" s="61" t="str">
        <f t="shared" si="290"/>
        <v>5531110280</v>
      </c>
      <c r="AU296" s="53" t="str">
        <f t="shared" si="291"/>
        <v>9931110280</v>
      </c>
      <c r="AV296" s="53">
        <f t="shared" si="292"/>
        <v>7</v>
      </c>
      <c r="AW296" s="53" t="str">
        <f t="shared" si="293"/>
        <v>7731110280</v>
      </c>
      <c r="AX296" s="53" t="str">
        <f t="shared" ref="AX296:AX359" si="303">"77"&amp;AE296</f>
        <v>77431110280</v>
      </c>
      <c r="AY296" s="53">
        <v>0</v>
      </c>
      <c r="AZ296" s="53">
        <v>0</v>
      </c>
      <c r="BA296" s="49" t="str">
        <f t="shared" si="294"/>
        <v>2020-01-01</v>
      </c>
      <c r="BB296" s="49" t="str">
        <f t="shared" si="295"/>
        <v>2020-01-31</v>
      </c>
      <c r="BC296" s="64" t="s">
        <v>92</v>
      </c>
      <c r="BD296" s="65" t="str">
        <f>"b"&amp;J296</f>
        <v>b31110280</v>
      </c>
      <c r="BE296" s="65"/>
      <c r="BF296" s="65"/>
      <c r="BG296" s="65"/>
      <c r="BH296" s="66"/>
      <c r="BI296" s="66"/>
      <c r="BJ296" s="66"/>
      <c r="BK296" s="66"/>
      <c r="BL296" s="53"/>
      <c r="BM296" s="53"/>
      <c r="BN296" s="53"/>
      <c r="BO296" s="336"/>
      <c r="BP296" s="325">
        <v>1</v>
      </c>
      <c r="BQ296" s="50">
        <f t="shared" ref="BQ296:BQ298" si="304">AF300</f>
        <v>16666.666666666668</v>
      </c>
      <c r="BR296" s="68">
        <f>BQ296*0.13</f>
        <v>2166.666666666667</v>
      </c>
      <c r="BS296" s="68">
        <f>BR296</f>
        <v>2166.666666666667</v>
      </c>
      <c r="BT296" s="69"/>
      <c r="BU296" s="357" t="str">
        <f t="shared" ca="1" si="296"/>
        <v>insert into x_t_invoice (TMP_ID,ID,DT, CLIENT_ID,EXTERNAL_ID,CONTRACT_ID,TOTAL_SUM,CURRENCY,DISCOUNT_TYPE,COMMISSION_TYPE,TYPE,LOYAL_CLIENTS,NDS,NDS_PCT,PERSON_ID) values (s_x_t_invoice.NEXTVAL, 31110280, date'2020-01-01',21110000056,'Б-31110280-1',1110000056,20000,'RUR',7,7,'prepayment',0,1,20, 77431110280);insert into x_t_person (TMP_ID,ID) values (s_x_t_person.NEXTVAL, 77431110280);insert into x_t_act_internal(TMP_ID,ID,DT,CLIENT_ID,INVOICE_ID,HIDDEN,AMOUNT,EXTERNAL_ID,PAYMENT_TERM_DT,IS_LOYAL,TYPE) values (s_x_t_act_internal.NEXTVAL, 4311102801,date'2020-01-08',21110000056, 31110280    ,1,  20000  ,'43111028011',null, 0,'generic');insert into x_t_act_trans(TMP_ID, ACT_ID, CONSUME_ID, AMOUNT, AMOUNT_NDS, AMOUNT_NSP, NETTING, COMMISSION_TYPE) values (s_x_t_act_trans.NEXTVAL, 4311102801,  5531110280, 20000, 3333.33333333333,  0,null, 7);insert into x_t_consume (TMP_ID, ID, PARENT_ORDER_ID) values (s_x_t_consume.NEXTVAL, 5531110280,  9931110280);insert into x_t_order(TMP_ID, ID, SERVICE_ID, SERVICE_ORDER_ID, CLIENT_ID) values (s_x_t_order.NEXTVAL, 9931110280,  7,  7731110280,  431110280 );insert into x_mv_oebs_receipts_2(TMP_ID, INVOICE_EID, SUM, DT, DOC_DATE, COMISS_DATE, PAYMENT_NUMBER, SOURCE_TYPE) values (s_x_mv_oebs_receipts_2.NEXTVAL, 'Б-31110280-1', 20000, date'2020-01-31',date'2020-01-31', null, '888431110280' ,'PAYCASH');insert into x_yt_ar_direct_domain_stats (ID,IS_GRAY,DOMAIN,IS_BLACKLIST,SERVICE_ID,COST,BILLING_EXPORT_ID,FROM_DT,TILL_DT,SERVICE_ORDER_ID) values(s_x_yt_ar_direct_domain_stats.NEXTVAL, 0, 'b31110280', 0,7,3000000000,7731110280,  date'2020-01-01',to_date('2020-01-31'||' '||'23:59:59','YYYY-MM-DD HH24:MI:SS'),7731110280);</v>
      </c>
    </row>
    <row r="297" spans="1:73" s="67" customFormat="1" ht="15" customHeight="1" x14ac:dyDescent="0.35">
      <c r="A297" s="40">
        <v>56</v>
      </c>
      <c r="B297" s="41"/>
      <c r="C297" s="42" t="str">
        <f t="shared" si="274"/>
        <v>1110000056</v>
      </c>
      <c r="D297" s="42" t="str">
        <f t="shared" si="275"/>
        <v>1110000056/20</v>
      </c>
      <c r="E297" s="43" t="str">
        <f t="shared" si="297"/>
        <v>2020-01-01</v>
      </c>
      <c r="F297" s="43" t="str">
        <f t="shared" si="276"/>
        <v>2021-01-01</v>
      </c>
      <c r="G297" s="44" t="str">
        <f t="shared" si="277"/>
        <v>21110000056</v>
      </c>
      <c r="H297" s="45">
        <f t="shared" si="298"/>
        <v>1</v>
      </c>
      <c r="I297" s="46">
        <v>3</v>
      </c>
      <c r="J297" s="52">
        <f t="shared" ref="J297:J322" si="305">J296+1</f>
        <v>31110281</v>
      </c>
      <c r="K297" s="48" t="str">
        <f t="shared" si="299"/>
        <v>Б-31110281-1</v>
      </c>
      <c r="L297" s="49" t="str">
        <f t="shared" si="278"/>
        <v>2020-01-01</v>
      </c>
      <c r="M297" s="104" t="s">
        <v>194</v>
      </c>
      <c r="N297" s="50">
        <f t="shared" si="300"/>
        <v>20000</v>
      </c>
      <c r="O297" s="48" t="s">
        <v>88</v>
      </c>
      <c r="P297" s="46">
        <v>1</v>
      </c>
      <c r="Q297" s="48">
        <v>20</v>
      </c>
      <c r="R297" s="51">
        <f t="shared" si="279"/>
        <v>7</v>
      </c>
      <c r="S297" s="51">
        <v>7</v>
      </c>
      <c r="T297" s="52" t="str">
        <f t="shared" si="280"/>
        <v>4311102811</v>
      </c>
      <c r="U297" s="53" t="str">
        <f t="shared" si="301"/>
        <v>43111028111</v>
      </c>
      <c r="V297" s="48">
        <v>1</v>
      </c>
      <c r="W297" s="49" t="str">
        <f t="shared" ca="1" si="281"/>
        <v>2020-01-03</v>
      </c>
      <c r="X297" s="48"/>
      <c r="Y297" s="54">
        <v>20000</v>
      </c>
      <c r="Z297" s="54">
        <f t="shared" si="282"/>
        <v>3333.3333333333321</v>
      </c>
      <c r="AA297" s="48">
        <v>0</v>
      </c>
      <c r="AB297" s="55" t="s">
        <v>89</v>
      </c>
      <c r="AC297" s="54">
        <f t="shared" si="283"/>
        <v>20000</v>
      </c>
      <c r="AD297" s="56">
        <v>0</v>
      </c>
      <c r="AE297" s="52" t="str">
        <f t="shared" si="265"/>
        <v>431110281</v>
      </c>
      <c r="AF297" s="58">
        <f t="shared" si="284"/>
        <v>16666.666666666668</v>
      </c>
      <c r="AG297" s="59"/>
      <c r="AH297" s="58">
        <f t="shared" si="302"/>
        <v>16666.666666666668</v>
      </c>
      <c r="AI297" s="60">
        <f t="shared" si="285"/>
        <v>20000</v>
      </c>
      <c r="AJ297" s="49" t="str">
        <f t="shared" si="286"/>
        <v>2020-01-31</v>
      </c>
      <c r="AK297" s="61" t="str">
        <f t="shared" si="287"/>
        <v>888431110281</v>
      </c>
      <c r="AL297" s="56" t="str">
        <f t="shared" si="288"/>
        <v>11100000561</v>
      </c>
      <c r="AM297" s="62"/>
      <c r="AN297" s="62"/>
      <c r="AO297" s="56" t="s">
        <v>89</v>
      </c>
      <c r="AP297" s="56" t="s">
        <v>89</v>
      </c>
      <c r="AQ297" s="56"/>
      <c r="AR297" s="56"/>
      <c r="AS297" s="63" t="str">
        <f t="shared" si="289"/>
        <v>888431110281</v>
      </c>
      <c r="AT297" s="61" t="str">
        <f t="shared" si="290"/>
        <v>5531110281</v>
      </c>
      <c r="AU297" s="53" t="str">
        <f t="shared" si="291"/>
        <v>9931110281</v>
      </c>
      <c r="AV297" s="53">
        <f t="shared" si="292"/>
        <v>7</v>
      </c>
      <c r="AW297" s="53" t="str">
        <f t="shared" si="293"/>
        <v>7731110281</v>
      </c>
      <c r="AX297" s="53" t="str">
        <f t="shared" si="303"/>
        <v>77431110281</v>
      </c>
      <c r="AY297" s="53">
        <v>0</v>
      </c>
      <c r="AZ297" s="53">
        <v>0</v>
      </c>
      <c r="BA297" s="49" t="str">
        <f t="shared" si="294"/>
        <v>2020-01-01</v>
      </c>
      <c r="BB297" s="49" t="str">
        <f t="shared" si="295"/>
        <v>2020-01-31</v>
      </c>
      <c r="BC297" s="64" t="s">
        <v>90</v>
      </c>
      <c r="BD297" s="65" t="str">
        <f>"c"&amp;J297</f>
        <v>c31110281</v>
      </c>
      <c r="BE297" s="65"/>
      <c r="BF297" s="65"/>
      <c r="BG297" s="65"/>
      <c r="BH297" s="66"/>
      <c r="BI297" s="66"/>
      <c r="BJ297" s="66"/>
      <c r="BK297" s="66"/>
      <c r="BL297" s="53"/>
      <c r="BM297" s="53"/>
      <c r="BN297" s="53"/>
      <c r="BO297" s="336"/>
      <c r="BP297" s="325">
        <v>2</v>
      </c>
      <c r="BQ297" s="50">
        <f t="shared" si="304"/>
        <v>16666.666666666668</v>
      </c>
      <c r="BR297" s="68">
        <f>BQ297*0.13</f>
        <v>2166.666666666667</v>
      </c>
      <c r="BS297" s="68">
        <f t="shared" ref="BS297:BS298" si="306">BR297</f>
        <v>2166.666666666667</v>
      </c>
      <c r="BU297" s="357" t="str">
        <f t="shared" ca="1" si="296"/>
        <v>insert into x_t_invoice (TMP_ID,ID,DT, CLIENT_ID,EXTERNAL_ID,CONTRACT_ID,TOTAL_SUM,CURRENCY,DISCOUNT_TYPE,COMMISSION_TYPE,TYPE,LOYAL_CLIENTS,NDS,NDS_PCT,PERSON_ID) values (s_x_t_invoice.NEXTVAL, 31110281, date'2020-01-01',21110000056,'Б-31110281-1',1110000056,20000,'RUR',7,7,'prepayment',0,1,20, 77431110281);insert into x_t_person (TMP_ID,ID) values (s_x_t_person.NEXTVAL, 77431110281);insert into x_t_act_internal(TMP_ID,ID,DT,CLIENT_ID,INVOICE_ID,HIDDEN,AMOUNT,EXTERNAL_ID,PAYMENT_TERM_DT,IS_LOYAL,TYPE) values (s_x_t_act_internal.NEXTVAL, 4311102811,date'2020-01-03',21110000056, 31110281    ,1,  20000  ,'43111028111',null, 0,'generic');insert into x_t_act_trans(TMP_ID, ACT_ID, CONSUME_ID, AMOUNT, AMOUNT_NDS, AMOUNT_NSP, NETTING, COMMISSION_TYPE) values (s_x_t_act_trans.NEXTVAL, 4311102811,  5531110281, 20000, 3333.33333333333,  0,null, 7);insert into x_t_consume (TMP_ID, ID, PARENT_ORDER_ID) values (s_x_t_consume.NEXTVAL, 5531110281,  9931110281);insert into x_t_order(TMP_ID, ID, SERVICE_ID, SERVICE_ORDER_ID, CLIENT_ID) values (s_x_t_order.NEXTVAL, 9931110281,  7,  7731110281,  431110281 );insert into x_mv_oebs_receipts_2(TMP_ID, INVOICE_EID, SUM, DT, DOC_DATE, COMISS_DATE, PAYMENT_NUMBER, SOURCE_TYPE) values (s_x_mv_oebs_receipts_2.NEXTVAL, 'Б-31110281-1', 20000, date'2020-01-31',date'2020-01-31', null, '888431110281' ,'PAYCASH');insert into x_yt_ar_direct_domain_stats (ID,IS_GRAY,DOMAIN,IS_BLACKLIST,SERVICE_ID,COST,BILLING_EXPORT_ID,FROM_DT,TILL_DT,SERVICE_ORDER_ID) values(s_x_yt_ar_direct_domain_stats.NEXTVAL, 0, 'c31110281', 0,7,3330000000,7731110281,  date'2020-01-01',to_date('2020-01-31'||' '||'23:59:59','YYYY-MM-DD HH24:MI:SS'),7731110281);</v>
      </c>
    </row>
    <row r="298" spans="1:73" s="67" customFormat="1" ht="15" customHeight="1" x14ac:dyDescent="0.35">
      <c r="A298" s="40">
        <v>56</v>
      </c>
      <c r="B298" s="41"/>
      <c r="C298" s="42" t="str">
        <f t="shared" si="274"/>
        <v>1110000056</v>
      </c>
      <c r="D298" s="42" t="str">
        <f t="shared" si="275"/>
        <v>1110000056/20</v>
      </c>
      <c r="E298" s="43" t="str">
        <f t="shared" si="297"/>
        <v>2020-01-01</v>
      </c>
      <c r="F298" s="43" t="str">
        <f t="shared" si="276"/>
        <v>2021-01-01</v>
      </c>
      <c r="G298" s="44" t="str">
        <f t="shared" si="277"/>
        <v>21110000056</v>
      </c>
      <c r="H298" s="45">
        <f t="shared" si="298"/>
        <v>1</v>
      </c>
      <c r="I298" s="46">
        <v>3</v>
      </c>
      <c r="J298" s="52">
        <f t="shared" si="305"/>
        <v>31110282</v>
      </c>
      <c r="K298" s="48" t="str">
        <f t="shared" si="299"/>
        <v>Б-31110282-1</v>
      </c>
      <c r="L298" s="49" t="str">
        <f t="shared" si="278"/>
        <v>2020-01-01</v>
      </c>
      <c r="M298" s="104" t="s">
        <v>194</v>
      </c>
      <c r="N298" s="50">
        <f t="shared" si="300"/>
        <v>20000</v>
      </c>
      <c r="O298" s="48" t="s">
        <v>88</v>
      </c>
      <c r="P298" s="46">
        <v>1</v>
      </c>
      <c r="Q298" s="48">
        <v>20</v>
      </c>
      <c r="R298" s="51">
        <f t="shared" si="279"/>
        <v>7</v>
      </c>
      <c r="S298" s="51">
        <v>7</v>
      </c>
      <c r="T298" s="52" t="str">
        <f t="shared" si="280"/>
        <v>4311102821</v>
      </c>
      <c r="U298" s="53" t="str">
        <f t="shared" si="301"/>
        <v>43111028211</v>
      </c>
      <c r="V298" s="48">
        <v>1</v>
      </c>
      <c r="W298" s="49" t="str">
        <f t="shared" ca="1" si="281"/>
        <v>2020-01-07</v>
      </c>
      <c r="X298" s="48"/>
      <c r="Y298" s="54">
        <v>20000</v>
      </c>
      <c r="Z298" s="54">
        <f t="shared" si="282"/>
        <v>3333.3333333333321</v>
      </c>
      <c r="AA298" s="48">
        <v>0</v>
      </c>
      <c r="AB298" s="55" t="s">
        <v>89</v>
      </c>
      <c r="AC298" s="54">
        <f t="shared" si="283"/>
        <v>20000</v>
      </c>
      <c r="AD298" s="56">
        <v>0</v>
      </c>
      <c r="AE298" s="52" t="str">
        <f t="shared" si="265"/>
        <v>431110282</v>
      </c>
      <c r="AF298" s="58">
        <f t="shared" si="284"/>
        <v>16666.666666666668</v>
      </c>
      <c r="AG298" s="59"/>
      <c r="AH298" s="58">
        <f t="shared" si="302"/>
        <v>16666.666666666668</v>
      </c>
      <c r="AI298" s="60">
        <f t="shared" si="285"/>
        <v>20000</v>
      </c>
      <c r="AJ298" s="49" t="str">
        <f t="shared" si="286"/>
        <v>2020-01-31</v>
      </c>
      <c r="AK298" s="61" t="str">
        <f t="shared" si="287"/>
        <v>888431110282</v>
      </c>
      <c r="AL298" s="56" t="str">
        <f t="shared" si="288"/>
        <v>11100000561</v>
      </c>
      <c r="AM298" s="62"/>
      <c r="AN298" s="62"/>
      <c r="AO298" s="56" t="s">
        <v>89</v>
      </c>
      <c r="AP298" s="56" t="s">
        <v>89</v>
      </c>
      <c r="AQ298" s="56"/>
      <c r="AR298" s="56"/>
      <c r="AS298" s="63" t="str">
        <f t="shared" si="289"/>
        <v>888431110282</v>
      </c>
      <c r="AT298" s="61" t="str">
        <f t="shared" si="290"/>
        <v>5531110282</v>
      </c>
      <c r="AU298" s="53" t="str">
        <f t="shared" si="291"/>
        <v>9931110282</v>
      </c>
      <c r="AV298" s="53">
        <f t="shared" si="292"/>
        <v>7</v>
      </c>
      <c r="AW298" s="53" t="str">
        <f t="shared" si="293"/>
        <v>7731110282</v>
      </c>
      <c r="AX298" s="53" t="str">
        <f t="shared" si="303"/>
        <v>77431110282</v>
      </c>
      <c r="AY298" s="53">
        <v>0</v>
      </c>
      <c r="AZ298" s="53">
        <v>0</v>
      </c>
      <c r="BA298" s="49" t="str">
        <f t="shared" si="294"/>
        <v>2020-01-01</v>
      </c>
      <c r="BB298" s="49" t="str">
        <f t="shared" si="295"/>
        <v>2020-01-31</v>
      </c>
      <c r="BC298" s="64" t="s">
        <v>90</v>
      </c>
      <c r="BD298" s="65" t="str">
        <f>"d"&amp;J298</f>
        <v>d31110282</v>
      </c>
      <c r="BE298" s="65"/>
      <c r="BF298" s="65"/>
      <c r="BG298" s="65"/>
      <c r="BH298" s="66"/>
      <c r="BI298" s="66"/>
      <c r="BJ298" s="66"/>
      <c r="BK298" s="66"/>
      <c r="BL298" s="53"/>
      <c r="BM298" s="53"/>
      <c r="BN298" s="53"/>
      <c r="BO298" s="336"/>
      <c r="BP298" s="325">
        <v>3</v>
      </c>
      <c r="BQ298" s="50">
        <f t="shared" si="304"/>
        <v>16666.666666666668</v>
      </c>
      <c r="BR298" s="68">
        <f>BQ298*0.13</f>
        <v>2166.666666666667</v>
      </c>
      <c r="BS298" s="68">
        <f t="shared" si="306"/>
        <v>2166.666666666667</v>
      </c>
      <c r="BU298" s="357" t="str">
        <f t="shared" ca="1" si="296"/>
        <v>insert into x_t_invoice (TMP_ID,ID,DT, CLIENT_ID,EXTERNAL_ID,CONTRACT_ID,TOTAL_SUM,CURRENCY,DISCOUNT_TYPE,COMMISSION_TYPE,TYPE,LOYAL_CLIENTS,NDS,NDS_PCT,PERSON_ID) values (s_x_t_invoice.NEXTVAL, 31110282, date'2020-01-01',21110000056,'Б-31110282-1',1110000056,20000,'RUR',7,7,'prepayment',0,1,20, 77431110282);insert into x_t_person (TMP_ID,ID) values (s_x_t_person.NEXTVAL, 77431110282);insert into x_t_act_internal(TMP_ID,ID,DT,CLIENT_ID,INVOICE_ID,HIDDEN,AMOUNT,EXTERNAL_ID,PAYMENT_TERM_DT,IS_LOYAL,TYPE) values (s_x_t_act_internal.NEXTVAL, 4311102821,date'2020-01-07',21110000056, 31110282    ,1,  20000  ,'43111028211',null, 0,'generic');insert into x_t_act_trans(TMP_ID, ACT_ID, CONSUME_ID, AMOUNT, AMOUNT_NDS, AMOUNT_NSP, NETTING, COMMISSION_TYPE) values (s_x_t_act_trans.NEXTVAL, 4311102821,  5531110282, 20000, 3333.33333333333,  0,null, 7);insert into x_t_consume (TMP_ID, ID, PARENT_ORDER_ID) values (s_x_t_consume.NEXTVAL, 5531110282,  9931110282);insert into x_t_order(TMP_ID, ID, SERVICE_ID, SERVICE_ORDER_ID, CLIENT_ID) values (s_x_t_order.NEXTVAL, 9931110282,  7,  7731110282,  431110282 );insert into x_mv_oebs_receipts_2(TMP_ID, INVOICE_EID, SUM, DT, DOC_DATE, COMISS_DATE, PAYMENT_NUMBER, SOURCE_TYPE) values (s_x_mv_oebs_receipts_2.NEXTVAL, 'Б-31110282-1', 20000, date'2020-01-31',date'2020-01-31', null, '888431110282' ,'PAYCASH');insert into x_yt_ar_direct_domain_stats (ID,IS_GRAY,DOMAIN,IS_BLACKLIST,SERVICE_ID,COST,BILLING_EXPORT_ID,FROM_DT,TILL_DT,SERVICE_ORDER_ID) values(s_x_yt_ar_direct_domain_stats.NEXTVAL, 0, 'd31110282', 0,7,3330000000,7731110282,  date'2020-01-01',to_date('2020-01-31'||' '||'23:59:59','YYYY-MM-DD HH24:MI:SS'),7731110282);</v>
      </c>
    </row>
    <row r="299" spans="1:73" s="67" customFormat="1" ht="15" customHeight="1" x14ac:dyDescent="0.35">
      <c r="A299" s="40">
        <v>56</v>
      </c>
      <c r="B299" s="41"/>
      <c r="C299" s="42" t="str">
        <f t="shared" si="274"/>
        <v>1110000056</v>
      </c>
      <c r="D299" s="42" t="str">
        <f t="shared" si="275"/>
        <v>1110000056/20</v>
      </c>
      <c r="E299" s="43" t="str">
        <f t="shared" si="297"/>
        <v>2020-01-01</v>
      </c>
      <c r="F299" s="43" t="str">
        <f t="shared" si="276"/>
        <v>2021-01-01</v>
      </c>
      <c r="G299" s="44" t="str">
        <f t="shared" si="277"/>
        <v>21110000056</v>
      </c>
      <c r="H299" s="45">
        <f t="shared" si="298"/>
        <v>1</v>
      </c>
      <c r="I299" s="46">
        <v>3</v>
      </c>
      <c r="J299" s="52">
        <f t="shared" si="305"/>
        <v>31110283</v>
      </c>
      <c r="K299" s="48" t="str">
        <f t="shared" si="299"/>
        <v>Б-31110283-1</v>
      </c>
      <c r="L299" s="49" t="str">
        <f t="shared" si="278"/>
        <v>2020-01-01</v>
      </c>
      <c r="M299" s="104" t="s">
        <v>194</v>
      </c>
      <c r="N299" s="50">
        <f t="shared" si="300"/>
        <v>20000</v>
      </c>
      <c r="O299" s="48" t="s">
        <v>88</v>
      </c>
      <c r="P299" s="46">
        <v>1</v>
      </c>
      <c r="Q299" s="48">
        <v>20</v>
      </c>
      <c r="R299" s="51">
        <f t="shared" si="279"/>
        <v>7</v>
      </c>
      <c r="S299" s="51">
        <v>7</v>
      </c>
      <c r="T299" s="52" t="str">
        <f t="shared" si="280"/>
        <v>4311102831</v>
      </c>
      <c r="U299" s="53" t="str">
        <f t="shared" si="301"/>
        <v>43111028311</v>
      </c>
      <c r="V299" s="48">
        <v>1</v>
      </c>
      <c r="W299" s="49" t="str">
        <f t="shared" ca="1" si="281"/>
        <v>2020-01-01</v>
      </c>
      <c r="X299" s="48"/>
      <c r="Y299" s="54">
        <v>20000</v>
      </c>
      <c r="Z299" s="54">
        <f t="shared" si="282"/>
        <v>3333.3333333333321</v>
      </c>
      <c r="AA299" s="48">
        <v>0</v>
      </c>
      <c r="AB299" s="55" t="s">
        <v>89</v>
      </c>
      <c r="AC299" s="54">
        <f t="shared" si="283"/>
        <v>20000</v>
      </c>
      <c r="AD299" s="56">
        <v>0</v>
      </c>
      <c r="AE299" s="52" t="str">
        <f t="shared" si="265"/>
        <v>431110283</v>
      </c>
      <c r="AF299" s="58">
        <f t="shared" si="284"/>
        <v>16666.666666666668</v>
      </c>
      <c r="AG299" s="59"/>
      <c r="AH299" s="58">
        <f t="shared" si="302"/>
        <v>16666.666666666668</v>
      </c>
      <c r="AI299" s="60">
        <f t="shared" si="285"/>
        <v>20000</v>
      </c>
      <c r="AJ299" s="49" t="str">
        <f t="shared" si="286"/>
        <v>2020-01-31</v>
      </c>
      <c r="AK299" s="61" t="str">
        <f t="shared" si="287"/>
        <v>888431110283</v>
      </c>
      <c r="AL299" s="56" t="str">
        <f t="shared" si="288"/>
        <v>11100000561</v>
      </c>
      <c r="AM299" s="62"/>
      <c r="AN299" s="62"/>
      <c r="AO299" s="56" t="s">
        <v>89</v>
      </c>
      <c r="AP299" s="56" t="s">
        <v>89</v>
      </c>
      <c r="AQ299" s="56"/>
      <c r="AR299" s="56"/>
      <c r="AS299" s="63" t="str">
        <f t="shared" si="289"/>
        <v>888431110283</v>
      </c>
      <c r="AT299" s="61" t="str">
        <f t="shared" si="290"/>
        <v>5531110283</v>
      </c>
      <c r="AU299" s="53" t="str">
        <f t="shared" si="291"/>
        <v>9931110283</v>
      </c>
      <c r="AV299" s="53">
        <f t="shared" si="292"/>
        <v>7</v>
      </c>
      <c r="AW299" s="53" t="str">
        <f t="shared" si="293"/>
        <v>7731110283</v>
      </c>
      <c r="AX299" s="53" t="str">
        <f t="shared" si="303"/>
        <v>77431110283</v>
      </c>
      <c r="AY299" s="53">
        <v>0</v>
      </c>
      <c r="AZ299" s="53">
        <v>0</v>
      </c>
      <c r="BA299" s="49" t="str">
        <f t="shared" si="294"/>
        <v>2020-01-01</v>
      </c>
      <c r="BB299" s="49" t="str">
        <f t="shared" si="295"/>
        <v>2020-01-31</v>
      </c>
      <c r="BC299" s="64" t="s">
        <v>92</v>
      </c>
      <c r="BD299" s="65" t="str">
        <f>"e"&amp;J299</f>
        <v>e31110283</v>
      </c>
      <c r="BE299" s="65"/>
      <c r="BF299" s="65"/>
      <c r="BG299" s="65"/>
      <c r="BH299" s="66"/>
      <c r="BI299" s="66"/>
      <c r="BJ299" s="66"/>
      <c r="BK299" s="66"/>
      <c r="BL299" s="53"/>
      <c r="BM299" s="53"/>
      <c r="BN299" s="53"/>
      <c r="BO299" s="336"/>
      <c r="BP299" s="325">
        <v>7</v>
      </c>
      <c r="BQ299" s="50">
        <f>SUM(AF295:AF299)</f>
        <v>83333.333333333343</v>
      </c>
      <c r="BR299" s="68">
        <f>BQ299*0.08</f>
        <v>6666.6666666666679</v>
      </c>
      <c r="BS299" s="68">
        <f>BR299</f>
        <v>6666.6666666666679</v>
      </c>
      <c r="BU299" s="357" t="str">
        <f t="shared" ca="1" si="296"/>
        <v>insert into x_t_invoice (TMP_ID,ID,DT, CLIENT_ID,EXTERNAL_ID,CONTRACT_ID,TOTAL_SUM,CURRENCY,DISCOUNT_TYPE,COMMISSION_TYPE,TYPE,LOYAL_CLIENTS,NDS,NDS_PCT,PERSON_ID) values (s_x_t_invoice.NEXTVAL, 31110283, date'2020-01-01',21110000056,'Б-31110283-1',1110000056,20000,'RUR',7,7,'prepayment',0,1,20, 77431110283);insert into x_t_person (TMP_ID,ID) values (s_x_t_person.NEXTVAL, 77431110283);insert into x_t_act_internal(TMP_ID,ID,DT,CLIENT_ID,INVOICE_ID,HIDDEN,AMOUNT,EXTERNAL_ID,PAYMENT_TERM_DT,IS_LOYAL,TYPE) values (s_x_t_act_internal.NEXTVAL, 4311102831,date'2020-01-01',21110000056, 31110283    ,1,  20000  ,'43111028311',null, 0,'generic');insert into x_t_act_trans(TMP_ID, ACT_ID, CONSUME_ID, AMOUNT, AMOUNT_NDS, AMOUNT_NSP, NETTING, COMMISSION_TYPE) values (s_x_t_act_trans.NEXTVAL, 4311102831,  5531110283, 20000, 3333.33333333333,  0,null, 7);insert into x_t_consume (TMP_ID, ID, PARENT_ORDER_ID) values (s_x_t_consume.NEXTVAL, 5531110283,  9931110283);insert into x_t_order(TMP_ID, ID, SERVICE_ID, SERVICE_ORDER_ID, CLIENT_ID) values (s_x_t_order.NEXTVAL, 9931110283,  7,  7731110283,  431110283 );insert into x_mv_oebs_receipts_2(TMP_ID, INVOICE_EID, SUM, DT, DOC_DATE, COMISS_DATE, PAYMENT_NUMBER, SOURCE_TYPE) values (s_x_mv_oebs_receipts_2.NEXTVAL, 'Б-31110283-1', 20000, date'2020-01-31',date'2020-01-31', null, '888431110283' ,'PAYCASH');insert into x_yt_ar_direct_domain_stats (ID,IS_GRAY,DOMAIN,IS_BLACKLIST,SERVICE_ID,COST,BILLING_EXPORT_ID,FROM_DT,TILL_DT,SERVICE_ORDER_ID) values(s_x_yt_ar_direct_domain_stats.NEXTVAL, 0, 'e31110283', 0,7,3000000000,7731110283,  date'2020-01-01',to_date('2020-01-31'||' '||'23:59:59','YYYY-MM-DD HH24:MI:SS'),7731110283);</v>
      </c>
    </row>
    <row r="300" spans="1:73" s="67" customFormat="1" x14ac:dyDescent="0.35">
      <c r="A300" s="40">
        <v>56</v>
      </c>
      <c r="B300" s="41"/>
      <c r="C300" s="42" t="str">
        <f t="shared" si="274"/>
        <v>1110000056</v>
      </c>
      <c r="D300" s="42" t="str">
        <f t="shared" si="275"/>
        <v>1110000056/20</v>
      </c>
      <c r="E300" s="43" t="str">
        <f t="shared" si="297"/>
        <v>2020-01-01</v>
      </c>
      <c r="F300" s="43" t="str">
        <f t="shared" si="276"/>
        <v>2021-01-01</v>
      </c>
      <c r="G300" s="44" t="str">
        <f t="shared" si="277"/>
        <v>21110000056</v>
      </c>
      <c r="H300" s="45">
        <f t="shared" si="298"/>
        <v>1</v>
      </c>
      <c r="I300" s="46">
        <v>3</v>
      </c>
      <c r="J300" s="52">
        <f t="shared" si="305"/>
        <v>31110284</v>
      </c>
      <c r="K300" s="48" t="str">
        <f>"Б-"&amp;J300&amp;"-1"</f>
        <v>Б-31110284-1</v>
      </c>
      <c r="L300" s="49" t="str">
        <f t="shared" si="278"/>
        <v>2020-01-01</v>
      </c>
      <c r="M300" s="104" t="s">
        <v>194</v>
      </c>
      <c r="N300" s="50">
        <f t="shared" si="300"/>
        <v>20000</v>
      </c>
      <c r="O300" s="48" t="s">
        <v>88</v>
      </c>
      <c r="P300" s="46">
        <v>1</v>
      </c>
      <c r="Q300" s="48">
        <v>20</v>
      </c>
      <c r="R300" s="70">
        <f t="shared" si="279"/>
        <v>1</v>
      </c>
      <c r="S300" s="70">
        <v>1</v>
      </c>
      <c r="T300" s="52" t="str">
        <f t="shared" si="280"/>
        <v>4311102841</v>
      </c>
      <c r="U300" s="53" t="str">
        <f>T300&amp;1</f>
        <v>43111028411</v>
      </c>
      <c r="V300" s="48">
        <v>1</v>
      </c>
      <c r="W300" s="49" t="str">
        <f t="shared" ca="1" si="281"/>
        <v>2020-01-03</v>
      </c>
      <c r="X300" s="48"/>
      <c r="Y300" s="54">
        <v>20000</v>
      </c>
      <c r="Z300" s="54">
        <f t="shared" si="282"/>
        <v>3333.3333333333321</v>
      </c>
      <c r="AA300" s="48">
        <v>0</v>
      </c>
      <c r="AB300" s="55" t="s">
        <v>89</v>
      </c>
      <c r="AC300" s="54">
        <f t="shared" si="283"/>
        <v>20000</v>
      </c>
      <c r="AD300" s="56">
        <v>0</v>
      </c>
      <c r="AE300" s="52" t="str">
        <f t="shared" si="265"/>
        <v>431110284</v>
      </c>
      <c r="AF300" s="58">
        <f t="shared" si="284"/>
        <v>16666.666666666668</v>
      </c>
      <c r="AG300" s="59"/>
      <c r="AH300" s="58">
        <f t="shared" si="302"/>
        <v>16666.666666666668</v>
      </c>
      <c r="AI300" s="60">
        <f t="shared" si="285"/>
        <v>20000</v>
      </c>
      <c r="AJ300" s="49" t="str">
        <f t="shared" si="286"/>
        <v>2020-01-31</v>
      </c>
      <c r="AK300" s="61" t="str">
        <f t="shared" si="287"/>
        <v>888431110284</v>
      </c>
      <c r="AL300" s="56" t="str">
        <f t="shared" si="288"/>
        <v>11100000561</v>
      </c>
      <c r="AM300" s="62"/>
      <c r="AN300" s="62"/>
      <c r="AO300" s="56" t="s">
        <v>89</v>
      </c>
      <c r="AP300" s="56" t="s">
        <v>89</v>
      </c>
      <c r="AQ300" s="56"/>
      <c r="AR300" s="56"/>
      <c r="AS300" s="63" t="str">
        <f t="shared" si="289"/>
        <v>888431110284</v>
      </c>
      <c r="AT300" s="61" t="str">
        <f t="shared" si="290"/>
        <v>5531110284</v>
      </c>
      <c r="AU300" s="53" t="str">
        <f t="shared" si="291"/>
        <v>9931110284</v>
      </c>
      <c r="AV300" s="53">
        <f t="shared" si="292"/>
        <v>1</v>
      </c>
      <c r="AW300" s="53" t="str">
        <f t="shared" si="293"/>
        <v>7731110284</v>
      </c>
      <c r="AX300" s="53" t="str">
        <f t="shared" si="303"/>
        <v>77431110284</v>
      </c>
      <c r="AY300" s="53">
        <v>0</v>
      </c>
      <c r="AZ300" s="53">
        <v>0</v>
      </c>
      <c r="BA300" s="49" t="str">
        <f t="shared" si="294"/>
        <v>2020-01-01</v>
      </c>
      <c r="BB300" s="49" t="str">
        <f t="shared" si="295"/>
        <v>2020-01-31</v>
      </c>
      <c r="BC300" s="64" t="s">
        <v>90</v>
      </c>
      <c r="BD300" s="65" t="str">
        <f>"a"&amp;J300</f>
        <v>a31110284</v>
      </c>
      <c r="BE300" s="61"/>
      <c r="BF300" s="61"/>
      <c r="BG300" s="55"/>
      <c r="BH300" s="66"/>
      <c r="BI300" s="66"/>
      <c r="BJ300" s="66"/>
      <c r="BK300" s="66"/>
      <c r="BL300" s="53"/>
      <c r="BM300" s="53"/>
      <c r="BN300" s="53"/>
      <c r="BO300" s="336"/>
      <c r="BP300" s="325">
        <v>12</v>
      </c>
      <c r="BQ300" s="50">
        <f>AF303</f>
        <v>16666.666666666668</v>
      </c>
      <c r="BR300" s="68">
        <f>BQ300*0.08</f>
        <v>1333.3333333333335</v>
      </c>
      <c r="BS300" s="68">
        <f>BR300</f>
        <v>1333.3333333333335</v>
      </c>
      <c r="BU300" s="357" t="str">
        <f t="shared" ca="1" si="296"/>
        <v>insert into x_t_invoice (TMP_ID,ID,DT, CLIENT_ID,EXTERNAL_ID,CONTRACT_ID,TOTAL_SUM,CURRENCY,DISCOUNT_TYPE,COMMISSION_TYPE,TYPE,LOYAL_CLIENTS,NDS,NDS_PCT,PERSON_ID) values (s_x_t_invoice.NEXTVAL, 31110284, date'2020-01-01',21110000056,'Б-31110284-1',1110000056,20000,'RUR',1,1,'prepayment',0,1,20, 77431110284);insert into x_t_person (TMP_ID,ID) values (s_x_t_person.NEXTVAL, 77431110284);insert into x_t_act_internal(TMP_ID,ID,DT,CLIENT_ID,INVOICE_ID,HIDDEN,AMOUNT,EXTERNAL_ID,PAYMENT_TERM_DT,IS_LOYAL,TYPE) values (s_x_t_act_internal.NEXTVAL, 4311102841,date'2020-01-03',21110000056, 31110284    ,1,  20000  ,'43111028411',null, 0,'generic');insert into x_t_act_trans(TMP_ID, ACT_ID, CONSUME_ID, AMOUNT, AMOUNT_NDS, AMOUNT_NSP, NETTING, COMMISSION_TYPE) values (s_x_t_act_trans.NEXTVAL, 4311102841,  5531110284, 20000, 3333.33333333333,  0,null, 1);insert into x_t_consume (TMP_ID, ID, PARENT_ORDER_ID) values (s_x_t_consume.NEXTVAL, 5531110284,  9931110284);insert into x_t_order(TMP_ID, ID, SERVICE_ID, SERVICE_ORDER_ID, CLIENT_ID) values (s_x_t_order.NEXTVAL, 9931110284,  1,  7731110284,  431110284 );insert into x_mv_oebs_receipts_2(TMP_ID, INVOICE_EID, SUM, DT, DOC_DATE, COMISS_DATE, PAYMENT_NUMBER, SOURCE_TYPE) values (s_x_mv_oebs_receipts_2.NEXTVAL, 'Б-31110284-1', 20000, date'2020-01-31',date'2020-01-31', null, '888431110284' ,'PAYCASH');insert into x_yt_ar_direct_domain_stats (ID,IS_GRAY,DOMAIN,IS_BLACKLIST,SERVICE_ID,COST,BILLING_EXPORT_ID,FROM_DT,TILL_DT,SERVICE_ORDER_ID) values(s_x_yt_ar_direct_domain_stats.NEXTVAL, 0, 'a31110284', 0,1,3330000000,7731110284,  date'2020-01-01',to_date('2020-01-31'||' '||'23:59:59','YYYY-MM-DD HH24:MI:SS'),7731110284);</v>
      </c>
    </row>
    <row r="301" spans="1:73" s="67" customFormat="1" x14ac:dyDescent="0.35">
      <c r="A301" s="40">
        <v>56</v>
      </c>
      <c r="B301" s="41"/>
      <c r="C301" s="42" t="str">
        <f t="shared" si="274"/>
        <v>1110000056</v>
      </c>
      <c r="D301" s="42" t="str">
        <f t="shared" si="275"/>
        <v>1110000056/20</v>
      </c>
      <c r="E301" s="43" t="str">
        <f t="shared" si="297"/>
        <v>2020-01-01</v>
      </c>
      <c r="F301" s="43" t="str">
        <f t="shared" si="276"/>
        <v>2021-01-01</v>
      </c>
      <c r="G301" s="44" t="str">
        <f t="shared" si="277"/>
        <v>21110000056</v>
      </c>
      <c r="H301" s="45">
        <f t="shared" si="298"/>
        <v>1</v>
      </c>
      <c r="I301" s="46">
        <v>3</v>
      </c>
      <c r="J301" s="52">
        <f t="shared" si="305"/>
        <v>31110285</v>
      </c>
      <c r="K301" s="48" t="str">
        <f t="shared" ref="K301:K321" si="307">"Б-"&amp;J301&amp;"-1"</f>
        <v>Б-31110285-1</v>
      </c>
      <c r="L301" s="49" t="str">
        <f t="shared" si="278"/>
        <v>2020-01-01</v>
      </c>
      <c r="M301" s="104" t="s">
        <v>194</v>
      </c>
      <c r="N301" s="50">
        <f t="shared" si="300"/>
        <v>20000</v>
      </c>
      <c r="O301" s="48" t="s">
        <v>88</v>
      </c>
      <c r="P301" s="46">
        <v>1</v>
      </c>
      <c r="Q301" s="48">
        <v>20</v>
      </c>
      <c r="R301" s="70">
        <f t="shared" si="279"/>
        <v>2</v>
      </c>
      <c r="S301" s="70">
        <v>2</v>
      </c>
      <c r="T301" s="52" t="str">
        <f t="shared" si="280"/>
        <v>4311102851</v>
      </c>
      <c r="U301" s="53" t="str">
        <f t="shared" ref="U301:U321" si="308">T301&amp;1</f>
        <v>43111028511</v>
      </c>
      <c r="V301" s="48">
        <v>1</v>
      </c>
      <c r="W301" s="49" t="str">
        <f t="shared" ca="1" si="281"/>
        <v>2020-01-08</v>
      </c>
      <c r="X301" s="48"/>
      <c r="Y301" s="54">
        <v>20000</v>
      </c>
      <c r="Z301" s="54">
        <f t="shared" si="282"/>
        <v>3333.3333333333321</v>
      </c>
      <c r="AA301" s="48">
        <v>0</v>
      </c>
      <c r="AB301" s="55" t="s">
        <v>89</v>
      </c>
      <c r="AC301" s="54">
        <f t="shared" si="283"/>
        <v>20000</v>
      </c>
      <c r="AD301" s="56">
        <v>0</v>
      </c>
      <c r="AE301" s="52" t="str">
        <f t="shared" si="265"/>
        <v>431110285</v>
      </c>
      <c r="AF301" s="58">
        <f t="shared" si="284"/>
        <v>16666.666666666668</v>
      </c>
      <c r="AG301" s="59"/>
      <c r="AH301" s="58">
        <f t="shared" si="302"/>
        <v>16666.666666666668</v>
      </c>
      <c r="AI301" s="60">
        <f t="shared" si="285"/>
        <v>20000</v>
      </c>
      <c r="AJ301" s="49" t="str">
        <f t="shared" si="286"/>
        <v>2020-01-31</v>
      </c>
      <c r="AK301" s="61" t="str">
        <f t="shared" si="287"/>
        <v>888431110285</v>
      </c>
      <c r="AL301" s="56" t="str">
        <f t="shared" si="288"/>
        <v>11100000561</v>
      </c>
      <c r="AM301" s="62"/>
      <c r="AN301" s="62"/>
      <c r="AO301" s="56" t="s">
        <v>89</v>
      </c>
      <c r="AP301" s="56" t="s">
        <v>89</v>
      </c>
      <c r="AQ301" s="56"/>
      <c r="AR301" s="56"/>
      <c r="AS301" s="63" t="str">
        <f t="shared" si="289"/>
        <v>888431110285</v>
      </c>
      <c r="AT301" s="61" t="str">
        <f t="shared" si="290"/>
        <v>5531110285</v>
      </c>
      <c r="AU301" s="53" t="str">
        <f t="shared" si="291"/>
        <v>9931110285</v>
      </c>
      <c r="AV301" s="53">
        <f t="shared" si="292"/>
        <v>2</v>
      </c>
      <c r="AW301" s="53" t="str">
        <f t="shared" si="293"/>
        <v>7731110285</v>
      </c>
      <c r="AX301" s="53" t="str">
        <f t="shared" si="303"/>
        <v>77431110285</v>
      </c>
      <c r="AY301" s="53">
        <v>0</v>
      </c>
      <c r="AZ301" s="53">
        <v>0</v>
      </c>
      <c r="BA301" s="49" t="str">
        <f t="shared" si="294"/>
        <v>2020-01-01</v>
      </c>
      <c r="BB301" s="49" t="str">
        <f t="shared" si="295"/>
        <v>2020-01-31</v>
      </c>
      <c r="BC301" s="64" t="s">
        <v>92</v>
      </c>
      <c r="BD301" s="65" t="str">
        <f>"b"&amp;J301</f>
        <v>b31110285</v>
      </c>
      <c r="BE301" s="65"/>
      <c r="BF301" s="65"/>
      <c r="BG301" s="65"/>
      <c r="BH301" s="66"/>
      <c r="BI301" s="66"/>
      <c r="BJ301" s="66"/>
      <c r="BK301" s="66"/>
      <c r="BL301" s="53"/>
      <c r="BM301" s="53"/>
      <c r="BN301" s="53"/>
      <c r="BO301" s="336"/>
      <c r="BP301" s="325">
        <v>36</v>
      </c>
      <c r="BQ301" s="50">
        <f>AF304</f>
        <v>16666.666666666668</v>
      </c>
      <c r="BR301" s="68">
        <f>BQ301*0.15</f>
        <v>2500</v>
      </c>
      <c r="BS301" s="68">
        <f>BR301</f>
        <v>2500</v>
      </c>
      <c r="BU301" s="357" t="str">
        <f t="shared" ca="1" si="296"/>
        <v>insert into x_t_invoice (TMP_ID,ID,DT, CLIENT_ID,EXTERNAL_ID,CONTRACT_ID,TOTAL_SUM,CURRENCY,DISCOUNT_TYPE,COMMISSION_TYPE,TYPE,LOYAL_CLIENTS,NDS,NDS_PCT,PERSON_ID) values (s_x_t_invoice.NEXTVAL, 31110285, date'2020-01-01',21110000056,'Б-31110285-1',1110000056,20000,'RUR',2,2,'prepayment',0,1,20, 77431110285);insert into x_t_person (TMP_ID,ID) values (s_x_t_person.NEXTVAL, 77431110285);insert into x_t_act_internal(TMP_ID,ID,DT,CLIENT_ID,INVOICE_ID,HIDDEN,AMOUNT,EXTERNAL_ID,PAYMENT_TERM_DT,IS_LOYAL,TYPE) values (s_x_t_act_internal.NEXTVAL, 4311102851,date'2020-01-08',21110000056, 31110285    ,1,  20000  ,'43111028511',null, 0,'generic');insert into x_t_act_trans(TMP_ID, ACT_ID, CONSUME_ID, AMOUNT, AMOUNT_NDS, AMOUNT_NSP, NETTING, COMMISSION_TYPE) values (s_x_t_act_trans.NEXTVAL, 4311102851,  5531110285, 20000, 3333.33333333333,  0,null, 2);insert into x_t_consume (TMP_ID, ID, PARENT_ORDER_ID) values (s_x_t_consume.NEXTVAL, 5531110285,  9931110285);insert into x_t_order(TMP_ID, ID, SERVICE_ID, SERVICE_ORDER_ID, CLIENT_ID) values (s_x_t_order.NEXTVAL, 9931110285,  2,  7731110285,  431110285 );insert into x_mv_oebs_receipts_2(TMP_ID, INVOICE_EID, SUM, DT, DOC_DATE, COMISS_DATE, PAYMENT_NUMBER, SOURCE_TYPE) values (s_x_mv_oebs_receipts_2.NEXTVAL, 'Б-31110285-1', 20000, date'2020-01-31',date'2020-01-31', null, '888431110285' ,'PAYCASH');insert into x_yt_ar_direct_domain_stats (ID,IS_GRAY,DOMAIN,IS_BLACKLIST,SERVICE_ID,COST,BILLING_EXPORT_ID,FROM_DT,TILL_DT,SERVICE_ORDER_ID) values(s_x_yt_ar_direct_domain_stats.NEXTVAL, 0, 'b31110285', 0,2,3000000000,7731110285,  date'2020-01-01',to_date('2020-01-31'||' '||'23:59:59','YYYY-MM-DD HH24:MI:SS'),7731110285);</v>
      </c>
    </row>
    <row r="302" spans="1:73" s="67" customFormat="1" ht="15" customHeight="1" x14ac:dyDescent="0.35">
      <c r="A302" s="40">
        <v>56</v>
      </c>
      <c r="B302" s="41"/>
      <c r="C302" s="42" t="str">
        <f t="shared" si="274"/>
        <v>1110000056</v>
      </c>
      <c r="D302" s="42" t="str">
        <f t="shared" si="275"/>
        <v>1110000056/20</v>
      </c>
      <c r="E302" s="43" t="str">
        <f t="shared" si="297"/>
        <v>2020-01-01</v>
      </c>
      <c r="F302" s="43" t="str">
        <f t="shared" si="276"/>
        <v>2021-01-01</v>
      </c>
      <c r="G302" s="44" t="str">
        <f t="shared" si="277"/>
        <v>21110000056</v>
      </c>
      <c r="H302" s="45">
        <f t="shared" si="298"/>
        <v>1</v>
      </c>
      <c r="I302" s="46">
        <v>3</v>
      </c>
      <c r="J302" s="52">
        <f t="shared" si="305"/>
        <v>31110286</v>
      </c>
      <c r="K302" s="48" t="str">
        <f t="shared" si="307"/>
        <v>Б-31110286-1</v>
      </c>
      <c r="L302" s="49" t="str">
        <f t="shared" si="278"/>
        <v>2020-01-01</v>
      </c>
      <c r="M302" s="104" t="s">
        <v>194</v>
      </c>
      <c r="N302" s="50">
        <f t="shared" si="300"/>
        <v>20000</v>
      </c>
      <c r="O302" s="48" t="s">
        <v>88</v>
      </c>
      <c r="P302" s="46">
        <v>1</v>
      </c>
      <c r="Q302" s="48">
        <v>20</v>
      </c>
      <c r="R302" s="70">
        <f t="shared" si="279"/>
        <v>3</v>
      </c>
      <c r="S302" s="70">
        <v>3</v>
      </c>
      <c r="T302" s="52" t="str">
        <f t="shared" si="280"/>
        <v>4311102861</v>
      </c>
      <c r="U302" s="53" t="str">
        <f t="shared" si="308"/>
        <v>43111028611</v>
      </c>
      <c r="V302" s="48">
        <v>1</v>
      </c>
      <c r="W302" s="49" t="str">
        <f t="shared" ca="1" si="281"/>
        <v>2020-01-02</v>
      </c>
      <c r="X302" s="48"/>
      <c r="Y302" s="54">
        <v>20000</v>
      </c>
      <c r="Z302" s="54">
        <f t="shared" si="282"/>
        <v>3333.3333333333321</v>
      </c>
      <c r="AA302" s="48">
        <v>0</v>
      </c>
      <c r="AB302" s="55" t="s">
        <v>89</v>
      </c>
      <c r="AC302" s="54">
        <f t="shared" si="283"/>
        <v>20000</v>
      </c>
      <c r="AD302" s="56">
        <v>0</v>
      </c>
      <c r="AE302" s="52" t="str">
        <f t="shared" si="265"/>
        <v>431110286</v>
      </c>
      <c r="AF302" s="58">
        <f t="shared" si="284"/>
        <v>16666.666666666668</v>
      </c>
      <c r="AG302" s="59"/>
      <c r="AH302" s="58">
        <f t="shared" si="302"/>
        <v>16666.666666666668</v>
      </c>
      <c r="AI302" s="60">
        <f t="shared" si="285"/>
        <v>20000</v>
      </c>
      <c r="AJ302" s="49" t="str">
        <f t="shared" si="286"/>
        <v>2020-01-31</v>
      </c>
      <c r="AK302" s="61" t="str">
        <f t="shared" si="287"/>
        <v>888431110286</v>
      </c>
      <c r="AL302" s="56" t="str">
        <f t="shared" si="288"/>
        <v>11100000561</v>
      </c>
      <c r="AM302" s="62"/>
      <c r="AN302" s="62"/>
      <c r="AO302" s="56" t="s">
        <v>89</v>
      </c>
      <c r="AP302" s="56" t="s">
        <v>89</v>
      </c>
      <c r="AQ302" s="56"/>
      <c r="AR302" s="56"/>
      <c r="AS302" s="63" t="str">
        <f t="shared" si="289"/>
        <v>888431110286</v>
      </c>
      <c r="AT302" s="61" t="str">
        <f t="shared" si="290"/>
        <v>5531110286</v>
      </c>
      <c r="AU302" s="53" t="str">
        <f t="shared" si="291"/>
        <v>9931110286</v>
      </c>
      <c r="AV302" s="53">
        <f t="shared" si="292"/>
        <v>3</v>
      </c>
      <c r="AW302" s="53" t="str">
        <f t="shared" si="293"/>
        <v>7731110286</v>
      </c>
      <c r="AX302" s="53" t="str">
        <f t="shared" si="303"/>
        <v>77431110286</v>
      </c>
      <c r="AY302" s="53">
        <v>0</v>
      </c>
      <c r="AZ302" s="53">
        <v>0</v>
      </c>
      <c r="BA302" s="49" t="str">
        <f t="shared" si="294"/>
        <v>2020-01-01</v>
      </c>
      <c r="BB302" s="49" t="str">
        <f t="shared" si="295"/>
        <v>2020-01-31</v>
      </c>
      <c r="BC302" s="64" t="s">
        <v>90</v>
      </c>
      <c r="BD302" s="65" t="str">
        <f>"c"&amp;J302</f>
        <v>c31110286</v>
      </c>
      <c r="BE302" s="65"/>
      <c r="BF302" s="65"/>
      <c r="BG302" s="65"/>
      <c r="BH302" s="66"/>
      <c r="BI302" s="66"/>
      <c r="BJ302" s="66"/>
      <c r="BK302" s="66"/>
      <c r="BL302" s="53"/>
      <c r="BM302" s="53"/>
      <c r="BN302" s="53"/>
      <c r="BO302" s="336"/>
      <c r="BP302" s="325">
        <v>37</v>
      </c>
      <c r="BQ302" s="50">
        <f>AF305</f>
        <v>16666.666666666668</v>
      </c>
      <c r="BR302" s="68">
        <f>BQ302*0.13</f>
        <v>2166.666666666667</v>
      </c>
      <c r="BS302" s="68">
        <f>BR302</f>
        <v>2166.666666666667</v>
      </c>
      <c r="BU302" s="357" t="str">
        <f t="shared" ca="1" si="296"/>
        <v>insert into x_t_invoice (TMP_ID,ID,DT, CLIENT_ID,EXTERNAL_ID,CONTRACT_ID,TOTAL_SUM,CURRENCY,DISCOUNT_TYPE,COMMISSION_TYPE,TYPE,LOYAL_CLIENTS,NDS,NDS_PCT,PERSON_ID) values (s_x_t_invoice.NEXTVAL, 31110286, date'2020-01-01',21110000056,'Б-31110286-1',1110000056,20000,'RUR',3,3,'prepayment',0,1,20, 77431110286);insert into x_t_person (TMP_ID,ID) values (s_x_t_person.NEXTVAL, 77431110286);insert into x_t_act_internal(TMP_ID,ID,DT,CLIENT_ID,INVOICE_ID,HIDDEN,AMOUNT,EXTERNAL_ID,PAYMENT_TERM_DT,IS_LOYAL,TYPE) values (s_x_t_act_internal.NEXTVAL, 4311102861,date'2020-01-02',21110000056, 31110286    ,1,  20000  ,'43111028611',null, 0,'generic');insert into x_t_act_trans(TMP_ID, ACT_ID, CONSUME_ID, AMOUNT, AMOUNT_NDS, AMOUNT_NSP, NETTING, COMMISSION_TYPE) values (s_x_t_act_trans.NEXTVAL, 4311102861,  5531110286, 20000, 3333.33333333333,  0,null, 3);insert into x_t_consume (TMP_ID, ID, PARENT_ORDER_ID) values (s_x_t_consume.NEXTVAL, 5531110286,  9931110286);insert into x_t_order(TMP_ID, ID, SERVICE_ID, SERVICE_ORDER_ID, CLIENT_ID) values (s_x_t_order.NEXTVAL, 9931110286,  3,  7731110286,  431110286 );insert into x_mv_oebs_receipts_2(TMP_ID, INVOICE_EID, SUM, DT, DOC_DATE, COMISS_DATE, PAYMENT_NUMBER, SOURCE_TYPE) values (s_x_mv_oebs_receipts_2.NEXTVAL, 'Б-31110286-1', 20000, date'2020-01-31',date'2020-01-31', null, '888431110286' ,'PAYCASH');insert into x_yt_ar_direct_domain_stats (ID,IS_GRAY,DOMAIN,IS_BLACKLIST,SERVICE_ID,COST,BILLING_EXPORT_ID,FROM_DT,TILL_DT,SERVICE_ORDER_ID) values(s_x_yt_ar_direct_domain_stats.NEXTVAL, 0, 'c31110286', 0,3,3330000000,7731110286,  date'2020-01-01',to_date('2020-01-31'||' '||'23:59:59','YYYY-MM-DD HH24:MI:SS'),7731110286);</v>
      </c>
    </row>
    <row r="303" spans="1:73" s="67" customFormat="1" ht="15" customHeight="1" x14ac:dyDescent="0.35">
      <c r="A303" s="40">
        <v>56</v>
      </c>
      <c r="B303" s="41"/>
      <c r="C303" s="42" t="str">
        <f t="shared" si="274"/>
        <v>1110000056</v>
      </c>
      <c r="D303" s="42" t="str">
        <f t="shared" si="275"/>
        <v>1110000056/20</v>
      </c>
      <c r="E303" s="43" t="str">
        <f t="shared" si="297"/>
        <v>2020-01-01</v>
      </c>
      <c r="F303" s="43" t="str">
        <f t="shared" si="276"/>
        <v>2021-01-01</v>
      </c>
      <c r="G303" s="44" t="str">
        <f t="shared" si="277"/>
        <v>21110000056</v>
      </c>
      <c r="H303" s="45">
        <f t="shared" si="298"/>
        <v>1</v>
      </c>
      <c r="I303" s="46">
        <v>3</v>
      </c>
      <c r="J303" s="52">
        <f t="shared" si="305"/>
        <v>31110287</v>
      </c>
      <c r="K303" s="48" t="str">
        <f t="shared" si="307"/>
        <v>Б-31110287-1</v>
      </c>
      <c r="L303" s="49" t="str">
        <f t="shared" si="278"/>
        <v>2020-01-01</v>
      </c>
      <c r="M303" s="104" t="s">
        <v>194</v>
      </c>
      <c r="N303" s="50">
        <f t="shared" si="300"/>
        <v>20000</v>
      </c>
      <c r="O303" s="48" t="s">
        <v>88</v>
      </c>
      <c r="P303" s="46">
        <v>1</v>
      </c>
      <c r="Q303" s="48">
        <v>20</v>
      </c>
      <c r="R303" s="70">
        <f t="shared" si="279"/>
        <v>12</v>
      </c>
      <c r="S303" s="70">
        <v>12</v>
      </c>
      <c r="T303" s="52" t="str">
        <f t="shared" si="280"/>
        <v>4311102871</v>
      </c>
      <c r="U303" s="53" t="str">
        <f t="shared" si="308"/>
        <v>43111028711</v>
      </c>
      <c r="V303" s="48">
        <v>1</v>
      </c>
      <c r="W303" s="49" t="str">
        <f t="shared" ca="1" si="281"/>
        <v>2020-01-03</v>
      </c>
      <c r="X303" s="48"/>
      <c r="Y303" s="54">
        <v>20000</v>
      </c>
      <c r="Z303" s="54">
        <f t="shared" si="282"/>
        <v>3333.3333333333321</v>
      </c>
      <c r="AA303" s="48">
        <v>0</v>
      </c>
      <c r="AB303" s="55" t="s">
        <v>89</v>
      </c>
      <c r="AC303" s="54">
        <f t="shared" si="283"/>
        <v>20000</v>
      </c>
      <c r="AD303" s="56">
        <v>0</v>
      </c>
      <c r="AE303" s="52" t="str">
        <f t="shared" si="265"/>
        <v>431110287</v>
      </c>
      <c r="AF303" s="58">
        <f t="shared" si="284"/>
        <v>16666.666666666668</v>
      </c>
      <c r="AG303" s="71">
        <f>SUM(AF295:AF299)</f>
        <v>83333.333333333343</v>
      </c>
      <c r="AH303" s="58">
        <f t="shared" si="302"/>
        <v>16666.666666666668</v>
      </c>
      <c r="AI303" s="60">
        <f t="shared" si="285"/>
        <v>20000</v>
      </c>
      <c r="AJ303" s="49" t="str">
        <f t="shared" si="286"/>
        <v>2020-01-31</v>
      </c>
      <c r="AK303" s="61" t="str">
        <f t="shared" si="287"/>
        <v>888431110287</v>
      </c>
      <c r="AL303" s="56" t="str">
        <f t="shared" si="288"/>
        <v>11100000561</v>
      </c>
      <c r="AM303" s="62"/>
      <c r="AN303" s="62"/>
      <c r="AO303" s="56" t="s">
        <v>89</v>
      </c>
      <c r="AP303" s="56" t="s">
        <v>89</v>
      </c>
      <c r="AQ303" s="56"/>
      <c r="AR303" s="56"/>
      <c r="AS303" s="63" t="str">
        <f t="shared" si="289"/>
        <v>888431110287</v>
      </c>
      <c r="AT303" s="61" t="str">
        <f t="shared" si="290"/>
        <v>5531110287</v>
      </c>
      <c r="AU303" s="53" t="str">
        <f t="shared" si="291"/>
        <v>9931110287</v>
      </c>
      <c r="AV303" s="53">
        <f t="shared" si="292"/>
        <v>12</v>
      </c>
      <c r="AW303" s="53" t="str">
        <f t="shared" si="293"/>
        <v>7731110287</v>
      </c>
      <c r="AX303" s="53" t="str">
        <f t="shared" si="303"/>
        <v>77431110287</v>
      </c>
      <c r="AY303" s="53">
        <v>0</v>
      </c>
      <c r="AZ303" s="53">
        <v>0</v>
      </c>
      <c r="BA303" s="49" t="str">
        <f t="shared" si="294"/>
        <v>2020-01-01</v>
      </c>
      <c r="BB303" s="49" t="str">
        <f t="shared" si="295"/>
        <v>2020-01-31</v>
      </c>
      <c r="BC303" s="64" t="s">
        <v>90</v>
      </c>
      <c r="BD303" s="65" t="str">
        <f>"d"&amp;J303</f>
        <v>d31110287</v>
      </c>
      <c r="BE303" s="65"/>
      <c r="BF303" s="65"/>
      <c r="BG303" s="65"/>
      <c r="BH303" s="66"/>
      <c r="BI303" s="66"/>
      <c r="BJ303" s="66"/>
      <c r="BK303" s="66"/>
      <c r="BL303" s="53"/>
      <c r="BM303" s="53"/>
      <c r="BN303" s="53"/>
      <c r="BO303" s="336"/>
      <c r="BP303" s="325">
        <v>40</v>
      </c>
      <c r="BQ303" s="50">
        <f>AF306</f>
        <v>16666.666666666668</v>
      </c>
      <c r="BR303" s="68">
        <f>BQ303*0.15</f>
        <v>2500</v>
      </c>
      <c r="BS303" s="68">
        <f>BR303</f>
        <v>2500</v>
      </c>
      <c r="BU303" s="357" t="str">
        <f t="shared" ca="1" si="296"/>
        <v>insert into x_t_invoice (TMP_ID,ID,DT, CLIENT_ID,EXTERNAL_ID,CONTRACT_ID,TOTAL_SUM,CURRENCY,DISCOUNT_TYPE,COMMISSION_TYPE,TYPE,LOYAL_CLIENTS,NDS,NDS_PCT,PERSON_ID) values (s_x_t_invoice.NEXTVAL, 31110287, date'2020-01-01',21110000056,'Б-31110287-1',1110000056,20000,'RUR',12,12,'prepayment',0,1,20, 77431110287);insert into x_t_person (TMP_ID,ID) values (s_x_t_person.NEXTVAL, 77431110287);insert into x_t_act_internal(TMP_ID,ID,DT,CLIENT_ID,INVOICE_ID,HIDDEN,AMOUNT,EXTERNAL_ID,PAYMENT_TERM_DT,IS_LOYAL,TYPE) values (s_x_t_act_internal.NEXTVAL, 4311102871,date'2020-01-03',21110000056, 31110287    ,1,  20000  ,'43111028711',null, 0,'generic');insert into x_t_act_trans(TMP_ID, ACT_ID, CONSUME_ID, AMOUNT, AMOUNT_NDS, AMOUNT_NSP, NETTING, COMMISSION_TYPE) values (s_x_t_act_trans.NEXTVAL, 4311102871,  5531110287, 20000, 3333.33333333333,  0,null, 12);insert into x_t_consume (TMP_ID, ID, PARENT_ORDER_ID) values (s_x_t_consume.NEXTVAL, 5531110287,  9931110287);insert into x_t_order(TMP_ID, ID, SERVICE_ID, SERVICE_ORDER_ID, CLIENT_ID) values (s_x_t_order.NEXTVAL, 9931110287,  12,  7731110287,  431110287 );insert into x_mv_oebs_receipts_2(TMP_ID, INVOICE_EID, SUM, DT, DOC_DATE, COMISS_DATE, PAYMENT_NUMBER, SOURCE_TYPE) values (s_x_mv_oebs_receipts_2.NEXTVAL, 'Б-31110287-1', 20000, date'2020-01-31',date'2020-01-31', null, '888431110287' ,'PAYCASH');insert into x_yt_ar_direct_domain_stats (ID,IS_GRAY,DOMAIN,IS_BLACKLIST,SERVICE_ID,COST,BILLING_EXPORT_ID,FROM_DT,TILL_DT,SERVICE_ORDER_ID) values(s_x_yt_ar_direct_domain_stats.NEXTVAL, 0, 'd31110287', 0,12,3330000000,7731110287,  date'2020-01-01',to_date('2020-01-31'||' '||'23:59:59','YYYY-MM-DD HH24:MI:SS'),7731110287);</v>
      </c>
    </row>
    <row r="304" spans="1:73" s="67" customFormat="1" ht="15" customHeight="1" x14ac:dyDescent="0.35">
      <c r="A304" s="40">
        <v>56</v>
      </c>
      <c r="B304" s="41"/>
      <c r="C304" s="42" t="str">
        <f t="shared" si="274"/>
        <v>1110000056</v>
      </c>
      <c r="D304" s="42" t="str">
        <f t="shared" si="275"/>
        <v>1110000056/20</v>
      </c>
      <c r="E304" s="43" t="str">
        <f t="shared" si="297"/>
        <v>2020-01-01</v>
      </c>
      <c r="F304" s="43" t="str">
        <f t="shared" si="276"/>
        <v>2021-01-01</v>
      </c>
      <c r="G304" s="44" t="str">
        <f t="shared" si="277"/>
        <v>21110000056</v>
      </c>
      <c r="H304" s="45">
        <f t="shared" si="298"/>
        <v>1</v>
      </c>
      <c r="I304" s="46">
        <v>3</v>
      </c>
      <c r="J304" s="52">
        <f t="shared" si="305"/>
        <v>31110288</v>
      </c>
      <c r="K304" s="48" t="str">
        <f t="shared" si="307"/>
        <v>Б-31110288-1</v>
      </c>
      <c r="L304" s="49" t="str">
        <f t="shared" si="278"/>
        <v>2020-01-01</v>
      </c>
      <c r="M304" s="104" t="s">
        <v>194</v>
      </c>
      <c r="N304" s="50">
        <f t="shared" si="300"/>
        <v>20000</v>
      </c>
      <c r="O304" s="48" t="s">
        <v>88</v>
      </c>
      <c r="P304" s="46">
        <v>1</v>
      </c>
      <c r="Q304" s="48">
        <v>20</v>
      </c>
      <c r="R304" s="70">
        <f t="shared" si="279"/>
        <v>36</v>
      </c>
      <c r="S304" s="70">
        <v>36</v>
      </c>
      <c r="T304" s="52" t="str">
        <f t="shared" si="280"/>
        <v>4311102881</v>
      </c>
      <c r="U304" s="53" t="str">
        <f t="shared" si="308"/>
        <v>43111028811</v>
      </c>
      <c r="V304" s="48">
        <v>1</v>
      </c>
      <c r="W304" s="49" t="str">
        <f t="shared" ca="1" si="281"/>
        <v>2020-01-01</v>
      </c>
      <c r="X304" s="48"/>
      <c r="Y304" s="54">
        <v>20000</v>
      </c>
      <c r="Z304" s="54">
        <f t="shared" si="282"/>
        <v>3333.3333333333321</v>
      </c>
      <c r="AA304" s="48">
        <v>0</v>
      </c>
      <c r="AB304" s="55" t="s">
        <v>89</v>
      </c>
      <c r="AC304" s="54">
        <f t="shared" si="283"/>
        <v>20000</v>
      </c>
      <c r="AD304" s="56">
        <v>0</v>
      </c>
      <c r="AE304" s="52" t="str">
        <f t="shared" si="265"/>
        <v>431110288</v>
      </c>
      <c r="AF304" s="58">
        <f t="shared" si="284"/>
        <v>16666.666666666668</v>
      </c>
      <c r="AG304" s="59"/>
      <c r="AH304" s="58">
        <f t="shared" si="302"/>
        <v>16666.666666666668</v>
      </c>
      <c r="AI304" s="60">
        <f t="shared" si="285"/>
        <v>20000</v>
      </c>
      <c r="AJ304" s="49" t="str">
        <f t="shared" si="286"/>
        <v>2020-01-31</v>
      </c>
      <c r="AK304" s="61" t="str">
        <f t="shared" si="287"/>
        <v>888431110288</v>
      </c>
      <c r="AL304" s="56" t="str">
        <f t="shared" si="288"/>
        <v>11100000561</v>
      </c>
      <c r="AM304" s="62"/>
      <c r="AN304" s="62"/>
      <c r="AO304" s="56" t="s">
        <v>89</v>
      </c>
      <c r="AP304" s="56" t="s">
        <v>89</v>
      </c>
      <c r="AQ304" s="56"/>
      <c r="AR304" s="56"/>
      <c r="AS304" s="63" t="str">
        <f t="shared" si="289"/>
        <v>888431110288</v>
      </c>
      <c r="AT304" s="61" t="str">
        <f t="shared" si="290"/>
        <v>5531110288</v>
      </c>
      <c r="AU304" s="53" t="str">
        <f t="shared" si="291"/>
        <v>9931110288</v>
      </c>
      <c r="AV304" s="53">
        <f t="shared" si="292"/>
        <v>36</v>
      </c>
      <c r="AW304" s="53" t="str">
        <f t="shared" si="293"/>
        <v>7731110288</v>
      </c>
      <c r="AX304" s="53" t="str">
        <f t="shared" si="303"/>
        <v>77431110288</v>
      </c>
      <c r="AY304" s="53">
        <v>0</v>
      </c>
      <c r="AZ304" s="53">
        <v>0</v>
      </c>
      <c r="BA304" s="49" t="str">
        <f t="shared" si="294"/>
        <v>2020-01-01</v>
      </c>
      <c r="BB304" s="49" t="str">
        <f t="shared" si="295"/>
        <v>2020-01-31</v>
      </c>
      <c r="BC304" s="64" t="s">
        <v>92</v>
      </c>
      <c r="BD304" s="65" t="str">
        <f>"e"&amp;J304</f>
        <v>e31110288</v>
      </c>
      <c r="BE304" s="65"/>
      <c r="BF304" s="65"/>
      <c r="BG304" s="65"/>
      <c r="BH304" s="66"/>
      <c r="BI304" s="66"/>
      <c r="BJ304" s="66"/>
      <c r="BK304" s="66"/>
      <c r="BL304" s="53"/>
      <c r="BM304" s="53"/>
      <c r="BN304" s="53"/>
      <c r="BO304" s="336"/>
      <c r="BP304" s="325"/>
      <c r="BQ304" s="50"/>
      <c r="BR304" s="68"/>
      <c r="BS304" s="68"/>
      <c r="BU304" s="357" t="str">
        <f t="shared" ca="1" si="296"/>
        <v>insert into x_t_invoice (TMP_ID,ID,DT, CLIENT_ID,EXTERNAL_ID,CONTRACT_ID,TOTAL_SUM,CURRENCY,DISCOUNT_TYPE,COMMISSION_TYPE,TYPE,LOYAL_CLIENTS,NDS,NDS_PCT,PERSON_ID) values (s_x_t_invoice.NEXTVAL, 31110288, date'2020-01-01',21110000056,'Б-31110288-1',1110000056,20000,'RUR',36,36,'prepayment',0,1,20, 77431110288);insert into x_t_person (TMP_ID,ID) values (s_x_t_person.NEXTVAL, 77431110288);insert into x_t_act_internal(TMP_ID,ID,DT,CLIENT_ID,INVOICE_ID,HIDDEN,AMOUNT,EXTERNAL_ID,PAYMENT_TERM_DT,IS_LOYAL,TYPE) values (s_x_t_act_internal.NEXTVAL, 4311102881,date'2020-01-01',21110000056, 31110288    ,1,  20000  ,'43111028811',null, 0,'generic');insert into x_t_act_trans(TMP_ID, ACT_ID, CONSUME_ID, AMOUNT, AMOUNT_NDS, AMOUNT_NSP, NETTING, COMMISSION_TYPE) values (s_x_t_act_trans.NEXTVAL, 4311102881,  5531110288, 20000, 3333.33333333333,  0,null, 36);insert into x_t_consume (TMP_ID, ID, PARENT_ORDER_ID) values (s_x_t_consume.NEXTVAL, 5531110288,  9931110288);insert into x_t_order(TMP_ID, ID, SERVICE_ID, SERVICE_ORDER_ID, CLIENT_ID) values (s_x_t_order.NEXTVAL, 9931110288,  36,  7731110288,  431110288 );insert into x_mv_oebs_receipts_2(TMP_ID, INVOICE_EID, SUM, DT, DOC_DATE, COMISS_DATE, PAYMENT_NUMBER, SOURCE_TYPE) values (s_x_mv_oebs_receipts_2.NEXTVAL, 'Б-31110288-1', 20000, date'2020-01-31',date'2020-01-31', null, '888431110288' ,'PAYCASH');insert into x_yt_ar_direct_domain_stats (ID,IS_GRAY,DOMAIN,IS_BLACKLIST,SERVICE_ID,COST,BILLING_EXPORT_ID,FROM_DT,TILL_DT,SERVICE_ORDER_ID) values(s_x_yt_ar_direct_domain_stats.NEXTVAL, 0, 'e31110288', 0,36,3000000000,7731110288,  date'2020-01-01',to_date('2020-01-31'||' '||'23:59:59','YYYY-MM-DD HH24:MI:SS'),7731110288);</v>
      </c>
    </row>
    <row r="305" spans="1:73" s="67" customFormat="1" ht="15" customHeight="1" x14ac:dyDescent="0.35">
      <c r="A305" s="40">
        <v>56</v>
      </c>
      <c r="B305" s="41"/>
      <c r="C305" s="42" t="str">
        <f t="shared" si="274"/>
        <v>1110000056</v>
      </c>
      <c r="D305" s="42" t="str">
        <f t="shared" si="275"/>
        <v>1110000056/20</v>
      </c>
      <c r="E305" s="43" t="str">
        <f t="shared" si="297"/>
        <v>2020-01-01</v>
      </c>
      <c r="F305" s="43" t="str">
        <f t="shared" si="276"/>
        <v>2021-01-01</v>
      </c>
      <c r="G305" s="44" t="str">
        <f t="shared" si="277"/>
        <v>21110000056</v>
      </c>
      <c r="H305" s="45">
        <f t="shared" si="298"/>
        <v>1</v>
      </c>
      <c r="I305" s="46">
        <v>3</v>
      </c>
      <c r="J305" s="52">
        <f t="shared" si="305"/>
        <v>31110289</v>
      </c>
      <c r="K305" s="48" t="str">
        <f t="shared" si="307"/>
        <v>Б-31110289-1</v>
      </c>
      <c r="L305" s="49" t="str">
        <f t="shared" si="278"/>
        <v>2020-01-01</v>
      </c>
      <c r="M305" s="104" t="s">
        <v>194</v>
      </c>
      <c r="N305" s="50">
        <f t="shared" si="300"/>
        <v>20000</v>
      </c>
      <c r="O305" s="48" t="s">
        <v>88</v>
      </c>
      <c r="P305" s="46">
        <v>1</v>
      </c>
      <c r="Q305" s="48">
        <v>20</v>
      </c>
      <c r="R305" s="70">
        <f t="shared" si="279"/>
        <v>37</v>
      </c>
      <c r="S305" s="70">
        <v>37</v>
      </c>
      <c r="T305" s="52" t="str">
        <f t="shared" si="280"/>
        <v>4311102891</v>
      </c>
      <c r="U305" s="53" t="str">
        <f t="shared" si="308"/>
        <v>43111028911</v>
      </c>
      <c r="V305" s="48">
        <v>1</v>
      </c>
      <c r="W305" s="49" t="str">
        <f t="shared" ca="1" si="281"/>
        <v>2020-01-04</v>
      </c>
      <c r="X305" s="48"/>
      <c r="Y305" s="54">
        <v>20000</v>
      </c>
      <c r="Z305" s="54">
        <f t="shared" si="282"/>
        <v>3333.3333333333321</v>
      </c>
      <c r="AA305" s="48">
        <v>0</v>
      </c>
      <c r="AB305" s="55" t="s">
        <v>89</v>
      </c>
      <c r="AC305" s="54">
        <f t="shared" si="283"/>
        <v>20000</v>
      </c>
      <c r="AD305" s="56">
        <v>0</v>
      </c>
      <c r="AE305" s="52" t="str">
        <f t="shared" si="265"/>
        <v>431110289</v>
      </c>
      <c r="AF305" s="58">
        <f t="shared" si="284"/>
        <v>16666.666666666668</v>
      </c>
      <c r="AG305" s="59"/>
      <c r="AH305" s="58">
        <f t="shared" si="302"/>
        <v>16666.666666666668</v>
      </c>
      <c r="AI305" s="60">
        <f t="shared" si="285"/>
        <v>20000</v>
      </c>
      <c r="AJ305" s="49" t="str">
        <f t="shared" si="286"/>
        <v>2020-01-31</v>
      </c>
      <c r="AK305" s="61" t="str">
        <f t="shared" si="287"/>
        <v>888431110289</v>
      </c>
      <c r="AL305" s="56" t="str">
        <f t="shared" si="288"/>
        <v>11100000561</v>
      </c>
      <c r="AM305" s="62"/>
      <c r="AN305" s="62"/>
      <c r="AO305" s="56" t="s">
        <v>89</v>
      </c>
      <c r="AP305" s="56" t="s">
        <v>89</v>
      </c>
      <c r="AQ305" s="56"/>
      <c r="AR305" s="56"/>
      <c r="AS305" s="63" t="str">
        <f t="shared" si="289"/>
        <v>888431110289</v>
      </c>
      <c r="AT305" s="61" t="str">
        <f t="shared" si="290"/>
        <v>5531110289</v>
      </c>
      <c r="AU305" s="53" t="str">
        <f t="shared" si="291"/>
        <v>9931110289</v>
      </c>
      <c r="AV305" s="53">
        <f t="shared" si="292"/>
        <v>37</v>
      </c>
      <c r="AW305" s="53" t="str">
        <f t="shared" si="293"/>
        <v>7731110289</v>
      </c>
      <c r="AX305" s="53" t="str">
        <f t="shared" si="303"/>
        <v>77431110289</v>
      </c>
      <c r="AY305" s="53">
        <v>0</v>
      </c>
      <c r="AZ305" s="53">
        <v>0</v>
      </c>
      <c r="BA305" s="49" t="str">
        <f t="shared" si="294"/>
        <v>2020-01-01</v>
      </c>
      <c r="BB305" s="49" t="str">
        <f t="shared" si="295"/>
        <v>2020-01-31</v>
      </c>
      <c r="BC305" s="64" t="s">
        <v>90</v>
      </c>
      <c r="BD305" s="65" t="str">
        <f>"d"&amp;J305</f>
        <v>d31110289</v>
      </c>
      <c r="BE305" s="65"/>
      <c r="BF305" s="65"/>
      <c r="BG305" s="65"/>
      <c r="BH305" s="66"/>
      <c r="BI305" s="66"/>
      <c r="BJ305" s="66"/>
      <c r="BK305" s="66"/>
      <c r="BL305" s="53"/>
      <c r="BM305" s="53"/>
      <c r="BN305" s="53"/>
      <c r="BO305" s="336"/>
      <c r="BP305" s="325"/>
      <c r="BQ305" s="50"/>
      <c r="BR305" s="72"/>
      <c r="BS305" s="68"/>
      <c r="BU305" s="357" t="str">
        <f t="shared" ca="1" si="296"/>
        <v>insert into x_t_invoice (TMP_ID,ID,DT, CLIENT_ID,EXTERNAL_ID,CONTRACT_ID,TOTAL_SUM,CURRENCY,DISCOUNT_TYPE,COMMISSION_TYPE,TYPE,LOYAL_CLIENTS,NDS,NDS_PCT,PERSON_ID) values (s_x_t_invoice.NEXTVAL, 31110289, date'2020-01-01',21110000056,'Б-31110289-1',1110000056,20000,'RUR',37,37,'prepayment',0,1,20, 77431110289);insert into x_t_person (TMP_ID,ID) values (s_x_t_person.NEXTVAL, 77431110289);insert into x_t_act_internal(TMP_ID,ID,DT,CLIENT_ID,INVOICE_ID,HIDDEN,AMOUNT,EXTERNAL_ID,PAYMENT_TERM_DT,IS_LOYAL,TYPE) values (s_x_t_act_internal.NEXTVAL, 4311102891,date'2020-01-04',21110000056, 31110289    ,1,  20000  ,'43111028911',null, 0,'generic');insert into x_t_act_trans(TMP_ID, ACT_ID, CONSUME_ID, AMOUNT, AMOUNT_NDS, AMOUNT_NSP, NETTING, COMMISSION_TYPE) values (s_x_t_act_trans.NEXTVAL, 4311102891,  5531110289, 20000, 3333.33333333333,  0,null, 37);insert into x_t_consume (TMP_ID, ID, PARENT_ORDER_ID) values (s_x_t_consume.NEXTVAL, 5531110289,  9931110289);insert into x_t_order(TMP_ID, ID, SERVICE_ID, SERVICE_ORDER_ID, CLIENT_ID) values (s_x_t_order.NEXTVAL, 9931110289,  37,  7731110289,  431110289 );insert into x_mv_oebs_receipts_2(TMP_ID, INVOICE_EID, SUM, DT, DOC_DATE, COMISS_DATE, PAYMENT_NUMBER, SOURCE_TYPE) values (s_x_mv_oebs_receipts_2.NEXTVAL, 'Б-31110289-1', 20000, date'2020-01-31',date'2020-01-31', null, '888431110289' ,'PAYCASH');insert into x_yt_ar_direct_domain_stats (ID,IS_GRAY,DOMAIN,IS_BLACKLIST,SERVICE_ID,COST,BILLING_EXPORT_ID,FROM_DT,TILL_DT,SERVICE_ORDER_ID) values(s_x_yt_ar_direct_domain_stats.NEXTVAL, 0, 'd31110289', 0,37,3330000000,7731110289,  date'2020-01-01',to_date('2020-01-31'||' '||'23:59:59','YYYY-MM-DD HH24:MI:SS'),7731110289);</v>
      </c>
    </row>
    <row r="306" spans="1:73" s="67" customFormat="1" ht="15" customHeight="1" x14ac:dyDescent="0.35">
      <c r="A306" s="40">
        <v>56</v>
      </c>
      <c r="B306" s="41"/>
      <c r="C306" s="42" t="str">
        <f t="shared" si="274"/>
        <v>1110000056</v>
      </c>
      <c r="D306" s="42" t="str">
        <f t="shared" si="275"/>
        <v>1110000056/20</v>
      </c>
      <c r="E306" s="43" t="str">
        <f t="shared" si="297"/>
        <v>2020-01-01</v>
      </c>
      <c r="F306" s="43" t="str">
        <f t="shared" si="276"/>
        <v>2021-01-01</v>
      </c>
      <c r="G306" s="44" t="str">
        <f t="shared" si="277"/>
        <v>21110000056</v>
      </c>
      <c r="H306" s="45">
        <f t="shared" si="298"/>
        <v>1</v>
      </c>
      <c r="I306" s="46">
        <v>3</v>
      </c>
      <c r="J306" s="52">
        <f t="shared" si="305"/>
        <v>31110290</v>
      </c>
      <c r="K306" s="48" t="str">
        <f t="shared" si="307"/>
        <v>Б-31110290-1</v>
      </c>
      <c r="L306" s="49" t="str">
        <f t="shared" si="278"/>
        <v>2020-01-01</v>
      </c>
      <c r="M306" s="104" t="s">
        <v>194</v>
      </c>
      <c r="N306" s="50">
        <f t="shared" si="300"/>
        <v>20000</v>
      </c>
      <c r="O306" s="48" t="s">
        <v>88</v>
      </c>
      <c r="P306" s="46">
        <v>1</v>
      </c>
      <c r="Q306" s="48">
        <v>20</v>
      </c>
      <c r="R306" s="70">
        <f t="shared" si="279"/>
        <v>40</v>
      </c>
      <c r="S306" s="70">
        <v>40</v>
      </c>
      <c r="T306" s="52" t="str">
        <f t="shared" si="280"/>
        <v>4311102901</v>
      </c>
      <c r="U306" s="53" t="str">
        <f t="shared" si="308"/>
        <v>43111029011</v>
      </c>
      <c r="V306" s="48">
        <v>1</v>
      </c>
      <c r="W306" s="49" t="str">
        <f t="shared" ca="1" si="281"/>
        <v>2020-01-02</v>
      </c>
      <c r="X306" s="48"/>
      <c r="Y306" s="54">
        <v>20000</v>
      </c>
      <c r="Z306" s="54">
        <f t="shared" si="282"/>
        <v>3333.3333333333321</v>
      </c>
      <c r="AA306" s="48">
        <v>0</v>
      </c>
      <c r="AB306" s="55" t="s">
        <v>89</v>
      </c>
      <c r="AC306" s="54">
        <f t="shared" si="283"/>
        <v>20000</v>
      </c>
      <c r="AD306" s="56">
        <v>0</v>
      </c>
      <c r="AE306" s="52" t="str">
        <f t="shared" si="265"/>
        <v>431110290</v>
      </c>
      <c r="AF306" s="58">
        <f t="shared" si="284"/>
        <v>16666.666666666668</v>
      </c>
      <c r="AG306" s="73"/>
      <c r="AH306" s="58">
        <f t="shared" si="302"/>
        <v>16666.666666666668</v>
      </c>
      <c r="AI306" s="60">
        <f t="shared" si="285"/>
        <v>20000</v>
      </c>
      <c r="AJ306" s="49" t="str">
        <f t="shared" si="286"/>
        <v>2020-01-31</v>
      </c>
      <c r="AK306" s="61" t="str">
        <f t="shared" si="287"/>
        <v>888431110290</v>
      </c>
      <c r="AL306" s="56" t="str">
        <f t="shared" si="288"/>
        <v>11100000561</v>
      </c>
      <c r="AM306" s="62"/>
      <c r="AN306" s="62"/>
      <c r="AO306" s="56" t="s">
        <v>89</v>
      </c>
      <c r="AP306" s="56" t="s">
        <v>89</v>
      </c>
      <c r="AQ306" s="56"/>
      <c r="AR306" s="56"/>
      <c r="AS306" s="63" t="str">
        <f t="shared" si="289"/>
        <v>888431110290</v>
      </c>
      <c r="AT306" s="61" t="str">
        <f t="shared" si="290"/>
        <v>5531110290</v>
      </c>
      <c r="AU306" s="53" t="str">
        <f t="shared" si="291"/>
        <v>9931110290</v>
      </c>
      <c r="AV306" s="53">
        <f t="shared" si="292"/>
        <v>40</v>
      </c>
      <c r="AW306" s="53" t="str">
        <f t="shared" si="293"/>
        <v>7731110290</v>
      </c>
      <c r="AX306" s="53" t="str">
        <f t="shared" si="303"/>
        <v>77431110290</v>
      </c>
      <c r="AY306" s="53">
        <v>0</v>
      </c>
      <c r="AZ306" s="53">
        <v>0</v>
      </c>
      <c r="BA306" s="49" t="str">
        <f t="shared" si="294"/>
        <v>2020-01-01</v>
      </c>
      <c r="BB306" s="49" t="str">
        <f t="shared" si="295"/>
        <v>2020-01-31</v>
      </c>
      <c r="BC306" s="64" t="s">
        <v>92</v>
      </c>
      <c r="BD306" s="65" t="str">
        <f>"e"&amp;J306</f>
        <v>e31110290</v>
      </c>
      <c r="BE306" s="65"/>
      <c r="BF306" s="65"/>
      <c r="BG306" s="65"/>
      <c r="BH306" s="66"/>
      <c r="BI306" s="66"/>
      <c r="BJ306" s="66"/>
      <c r="BK306" s="66"/>
      <c r="BL306" s="53"/>
      <c r="BM306" s="53"/>
      <c r="BN306" s="53"/>
      <c r="BO306" s="336"/>
      <c r="BP306" s="325"/>
      <c r="BQ306" s="50"/>
      <c r="BR306" s="68"/>
      <c r="BS306" s="68"/>
      <c r="BU306" s="357" t="str">
        <f t="shared" ca="1" si="296"/>
        <v>insert into x_t_invoice (TMP_ID,ID,DT, CLIENT_ID,EXTERNAL_ID,CONTRACT_ID,TOTAL_SUM,CURRENCY,DISCOUNT_TYPE,COMMISSION_TYPE,TYPE,LOYAL_CLIENTS,NDS,NDS_PCT,PERSON_ID) values (s_x_t_invoice.NEXTVAL, 31110290, date'2020-01-01',21110000056,'Б-31110290-1',1110000056,20000,'RUR',40,40,'prepayment',0,1,20, 77431110290);insert into x_t_person (TMP_ID,ID) values (s_x_t_person.NEXTVAL, 77431110290);insert into x_t_act_internal(TMP_ID,ID,DT,CLIENT_ID,INVOICE_ID,HIDDEN,AMOUNT,EXTERNAL_ID,PAYMENT_TERM_DT,IS_LOYAL,TYPE) values (s_x_t_act_internal.NEXTVAL, 4311102901,date'2020-01-02',21110000056, 31110290    ,1,  20000  ,'43111029011',null, 0,'generic');insert into x_t_act_trans(TMP_ID, ACT_ID, CONSUME_ID, AMOUNT, AMOUNT_NDS, AMOUNT_NSP, NETTING, COMMISSION_TYPE) values (s_x_t_act_trans.NEXTVAL, 4311102901,  5531110290, 20000, 3333.33333333333,  0,null, 40);insert into x_t_consume (TMP_ID, ID, PARENT_ORDER_ID) values (s_x_t_consume.NEXTVAL, 5531110290,  9931110290);insert into x_t_order(TMP_ID, ID, SERVICE_ID, SERVICE_ORDER_ID, CLIENT_ID) values (s_x_t_order.NEXTVAL, 9931110290,  40,  7731110290,  431110290 );insert into x_mv_oebs_receipts_2(TMP_ID, INVOICE_EID, SUM, DT, DOC_DATE, COMISS_DATE, PAYMENT_NUMBER, SOURCE_TYPE) values (s_x_mv_oebs_receipts_2.NEXTVAL, 'Б-31110290-1', 20000, date'2020-01-31',date'2020-01-31', null, '888431110290' ,'PAYCASH');insert into x_yt_ar_direct_domain_stats (ID,IS_GRAY,DOMAIN,IS_BLACKLIST,SERVICE_ID,COST,BILLING_EXPORT_ID,FROM_DT,TILL_DT,SERVICE_ORDER_ID) values(s_x_yt_ar_direct_domain_stats.NEXTVAL, 0, 'e31110290', 0,40,3000000000,7731110290,  date'2020-01-01',to_date('2020-01-31'||' '||'23:59:59','YYYY-MM-DD HH24:MI:SS'),7731110290);</v>
      </c>
    </row>
    <row r="307" spans="1:73" s="100" customFormat="1" ht="15" customHeight="1" thickBot="1" x14ac:dyDescent="0.4">
      <c r="A307" s="74">
        <v>56</v>
      </c>
      <c r="B307" s="75"/>
      <c r="C307" s="76" t="str">
        <f t="shared" si="274"/>
        <v>1110000056</v>
      </c>
      <c r="D307" s="76" t="str">
        <f t="shared" si="275"/>
        <v>1110000056/20</v>
      </c>
      <c r="E307" s="77" t="str">
        <f t="shared" si="297"/>
        <v>2020-01-01</v>
      </c>
      <c r="F307" s="77" t="str">
        <f t="shared" si="276"/>
        <v>2021-01-01</v>
      </c>
      <c r="G307" s="78" t="str">
        <f t="shared" si="277"/>
        <v>21110000056</v>
      </c>
      <c r="H307" s="79">
        <f t="shared" si="298"/>
        <v>1</v>
      </c>
      <c r="I307" s="80">
        <v>3</v>
      </c>
      <c r="J307" s="81">
        <f t="shared" si="305"/>
        <v>31110291</v>
      </c>
      <c r="K307" s="82" t="str">
        <f t="shared" si="307"/>
        <v>Б-31110291-1</v>
      </c>
      <c r="L307" s="83" t="str">
        <f t="shared" si="278"/>
        <v>2020-01-01</v>
      </c>
      <c r="M307" s="85" t="s">
        <v>194</v>
      </c>
      <c r="N307" s="84">
        <f t="shared" si="300"/>
        <v>20000</v>
      </c>
      <c r="O307" s="82" t="s">
        <v>88</v>
      </c>
      <c r="P307" s="80">
        <v>1</v>
      </c>
      <c r="Q307" s="82">
        <v>20</v>
      </c>
      <c r="R307" s="85">
        <v>25</v>
      </c>
      <c r="S307" s="86">
        <v>40</v>
      </c>
      <c r="T307" s="81" t="str">
        <f t="shared" si="280"/>
        <v>4311102911</v>
      </c>
      <c r="U307" s="87" t="str">
        <f t="shared" si="308"/>
        <v>43111029111</v>
      </c>
      <c r="V307" s="82">
        <v>1</v>
      </c>
      <c r="W307" s="83" t="str">
        <f t="shared" ca="1" si="281"/>
        <v>2020-01-06</v>
      </c>
      <c r="X307" s="82"/>
      <c r="Y307" s="88">
        <v>20000</v>
      </c>
      <c r="Z307" s="88">
        <f t="shared" si="282"/>
        <v>3333.3333333333321</v>
      </c>
      <c r="AA307" s="82">
        <v>0</v>
      </c>
      <c r="AB307" s="89" t="s">
        <v>89</v>
      </c>
      <c r="AC307" s="88">
        <f t="shared" si="283"/>
        <v>20000</v>
      </c>
      <c r="AD307" s="90">
        <v>0</v>
      </c>
      <c r="AE307" s="52" t="str">
        <f t="shared" si="265"/>
        <v>431110291</v>
      </c>
      <c r="AF307" s="91">
        <f t="shared" si="284"/>
        <v>16666.666666666668</v>
      </c>
      <c r="AG307" s="92"/>
      <c r="AH307" s="91">
        <f t="shared" si="302"/>
        <v>16666.666666666668</v>
      </c>
      <c r="AI307" s="93">
        <f t="shared" si="285"/>
        <v>20000</v>
      </c>
      <c r="AJ307" s="83" t="str">
        <f t="shared" si="286"/>
        <v>2020-01-31</v>
      </c>
      <c r="AK307" s="94" t="str">
        <f t="shared" si="287"/>
        <v>888431110291</v>
      </c>
      <c r="AL307" s="90" t="str">
        <f t="shared" si="288"/>
        <v>11100000561</v>
      </c>
      <c r="AM307" s="95"/>
      <c r="AN307" s="95"/>
      <c r="AO307" s="90" t="s">
        <v>89</v>
      </c>
      <c r="AP307" s="90" t="s">
        <v>89</v>
      </c>
      <c r="AQ307" s="90"/>
      <c r="AR307" s="90"/>
      <c r="AS307" s="96" t="str">
        <f t="shared" si="289"/>
        <v>888431110291</v>
      </c>
      <c r="AT307" s="94" t="str">
        <f t="shared" si="290"/>
        <v>5531110291</v>
      </c>
      <c r="AU307" s="87" t="str">
        <f t="shared" si="291"/>
        <v>9931110291</v>
      </c>
      <c r="AV307" s="87">
        <f t="shared" si="292"/>
        <v>40</v>
      </c>
      <c r="AW307" s="87" t="str">
        <f t="shared" si="293"/>
        <v>7731110291</v>
      </c>
      <c r="AX307" s="87" t="str">
        <f t="shared" si="303"/>
        <v>77431110291</v>
      </c>
      <c r="AY307" s="87">
        <v>0</v>
      </c>
      <c r="AZ307" s="87">
        <v>0</v>
      </c>
      <c r="BA307" s="83" t="str">
        <f t="shared" si="294"/>
        <v>2020-01-01</v>
      </c>
      <c r="BB307" s="83" t="str">
        <f t="shared" si="295"/>
        <v>2020-01-31</v>
      </c>
      <c r="BC307" s="97" t="s">
        <v>92</v>
      </c>
      <c r="BD307" s="98" t="str">
        <f>"e"&amp;J307</f>
        <v>e31110291</v>
      </c>
      <c r="BE307" s="98"/>
      <c r="BF307" s="98"/>
      <c r="BG307" s="98"/>
      <c r="BH307" s="98"/>
      <c r="BI307" s="98"/>
      <c r="BJ307" s="98"/>
      <c r="BK307" s="98"/>
      <c r="BL307" s="98"/>
      <c r="BM307" s="98"/>
      <c r="BN307" s="98"/>
      <c r="BO307" s="338"/>
      <c r="BP307" s="326"/>
      <c r="BQ307" s="84"/>
      <c r="BR307" s="99"/>
      <c r="BS307" s="99"/>
      <c r="BU307" s="357" t="str">
        <f t="shared" ca="1" si="296"/>
        <v>insert into x_t_invoice (TMP_ID,ID,DT, CLIENT_ID,EXTERNAL_ID,CONTRACT_ID,TOTAL_SUM,CURRENCY,DISCOUNT_TYPE,COMMISSION_TYPE,TYPE,LOYAL_CLIENTS,NDS,NDS_PCT,PERSON_ID) values (s_x_t_invoice.NEXTVAL, 31110291, date'2020-01-01',21110000056,'Б-31110291-1',1110000056,20000,'RUR',25,25,'prepayment',0,1,20, 77431110291);insert into x_t_person (TMP_ID,ID) values (s_x_t_person.NEXTVAL, 77431110291);insert into x_t_act_internal(TMP_ID,ID,DT,CLIENT_ID,INVOICE_ID,HIDDEN,AMOUNT,EXTERNAL_ID,PAYMENT_TERM_DT,IS_LOYAL,TYPE) values (s_x_t_act_internal.NEXTVAL, 4311102911,date'2020-01-06',21110000056, 31110291    ,1,  20000  ,'43111029111',null, 0,'generic');insert into x_t_act_trans(TMP_ID, ACT_ID, CONSUME_ID, AMOUNT, AMOUNT_NDS, AMOUNT_NSP, NETTING, COMMISSION_TYPE) values (s_x_t_act_trans.NEXTVAL, 4311102911,  5531110291, 20000, 3333.33333333333,  0,null, 40);insert into x_t_consume (TMP_ID, ID, PARENT_ORDER_ID) values (s_x_t_consume.NEXTVAL, 5531110291,  9931110291);insert into x_t_order(TMP_ID, ID, SERVICE_ID, SERVICE_ORDER_ID, CLIENT_ID) values (s_x_t_order.NEXTVAL, 9931110291,  40,  7731110291,  431110291 );insert into x_mv_oebs_receipts_2(TMP_ID, INVOICE_EID, SUM, DT, DOC_DATE, COMISS_DATE, PAYMENT_NUMBER, SOURCE_TYPE) values (s_x_mv_oebs_receipts_2.NEXTVAL, 'Б-31110291-1', 20000, date'2020-01-31',date'2020-01-31', null, '888431110291' ,'PAYCASH');insert into x_yt_ar_direct_domain_stats (ID,IS_GRAY,DOMAIN,IS_BLACKLIST,SERVICE_ID,COST,BILLING_EXPORT_ID,FROM_DT,TILL_DT,SERVICE_ORDER_ID) values(s_x_yt_ar_direct_domain_stats.NEXTVAL, 0, 'e31110291', 0,40,3000000000,7731110291,  date'2020-01-01',to_date('2020-01-31'||' '||'23:59:59','YYYY-MM-DD HH24:MI:SS'),7731110291);</v>
      </c>
    </row>
    <row r="308" spans="1:73" s="195" customFormat="1" x14ac:dyDescent="0.35">
      <c r="A308" s="127">
        <v>57</v>
      </c>
      <c r="B308" s="178"/>
      <c r="C308" s="42" t="str">
        <f t="shared" si="274"/>
        <v>1110000057</v>
      </c>
      <c r="D308" s="42" t="str">
        <f t="shared" si="275"/>
        <v>1110000057/20</v>
      </c>
      <c r="E308" s="43" t="str">
        <f t="shared" si="297"/>
        <v>2020-01-01</v>
      </c>
      <c r="F308" s="43" t="str">
        <f t="shared" si="276"/>
        <v>2021-01-01</v>
      </c>
      <c r="G308" s="44" t="str">
        <f t="shared" si="277"/>
        <v>21110000057</v>
      </c>
      <c r="H308" s="45">
        <f t="shared" si="298"/>
        <v>1</v>
      </c>
      <c r="I308" s="179">
        <v>3</v>
      </c>
      <c r="J308" s="52">
        <f t="shared" si="305"/>
        <v>31110292</v>
      </c>
      <c r="K308" s="42" t="str">
        <f t="shared" si="307"/>
        <v>Б-31110292-1</v>
      </c>
      <c r="L308" s="43" t="str">
        <f t="shared" si="278"/>
        <v>2020-01-01</v>
      </c>
      <c r="M308" s="104" t="s">
        <v>194</v>
      </c>
      <c r="N308" s="181">
        <f t="shared" si="300"/>
        <v>40000.5</v>
      </c>
      <c r="O308" s="42" t="s">
        <v>88</v>
      </c>
      <c r="P308" s="179">
        <v>1</v>
      </c>
      <c r="Q308" s="42">
        <v>20</v>
      </c>
      <c r="R308" s="182">
        <f>S308</f>
        <v>7</v>
      </c>
      <c r="S308" s="182">
        <v>7</v>
      </c>
      <c r="T308" s="52" t="str">
        <f t="shared" si="280"/>
        <v>4311102921</v>
      </c>
      <c r="U308" s="183" t="str">
        <f t="shared" si="308"/>
        <v>43111029211</v>
      </c>
      <c r="V308" s="42">
        <v>1</v>
      </c>
      <c r="W308" s="43" t="str">
        <f t="shared" ca="1" si="281"/>
        <v>2020-01-05</v>
      </c>
      <c r="X308" s="42"/>
      <c r="Y308" s="185">
        <v>40000.5</v>
      </c>
      <c r="Z308" s="185">
        <f>Y308-(Y308/1.2)</f>
        <v>6666.75</v>
      </c>
      <c r="AA308" s="42">
        <v>0</v>
      </c>
      <c r="AB308" s="186" t="s">
        <v>89</v>
      </c>
      <c r="AC308" s="185">
        <f t="shared" si="283"/>
        <v>40000.5</v>
      </c>
      <c r="AD308" s="45">
        <v>0</v>
      </c>
      <c r="AE308" s="52" t="str">
        <f t="shared" si="265"/>
        <v>431110292</v>
      </c>
      <c r="AF308" s="187">
        <f t="shared" si="284"/>
        <v>33333.75</v>
      </c>
      <c r="AG308" s="240"/>
      <c r="AH308" s="58">
        <f t="shared" si="302"/>
        <v>16666.875</v>
      </c>
      <c r="AI308" s="307">
        <f>Y308/2</f>
        <v>20000.25</v>
      </c>
      <c r="AJ308" s="49" t="str">
        <f t="shared" si="286"/>
        <v>2020-01-31</v>
      </c>
      <c r="AK308" s="189" t="str">
        <f t="shared" si="287"/>
        <v>888431110292</v>
      </c>
      <c r="AL308" s="45" t="str">
        <f t="shared" si="288"/>
        <v>11100000571</v>
      </c>
      <c r="AM308" s="62"/>
      <c r="AN308" s="62"/>
      <c r="AO308" s="56" t="s">
        <v>89</v>
      </c>
      <c r="AP308" s="56" t="s">
        <v>89</v>
      </c>
      <c r="AQ308" s="45"/>
      <c r="AR308" s="45"/>
      <c r="AS308" s="191" t="str">
        <f t="shared" si="289"/>
        <v>888431110292</v>
      </c>
      <c r="AT308" s="189" t="str">
        <f t="shared" si="290"/>
        <v>5531110292</v>
      </c>
      <c r="AU308" s="183" t="str">
        <f t="shared" si="291"/>
        <v>9931110292</v>
      </c>
      <c r="AV308" s="183">
        <f t="shared" si="292"/>
        <v>7</v>
      </c>
      <c r="AW308" s="183" t="str">
        <f t="shared" si="293"/>
        <v>7731110292</v>
      </c>
      <c r="AX308" s="53" t="str">
        <f t="shared" si="303"/>
        <v>77431110292</v>
      </c>
      <c r="AY308" s="183">
        <v>0</v>
      </c>
      <c r="AZ308" s="183">
        <v>0</v>
      </c>
      <c r="BA308" s="43" t="str">
        <f t="shared" si="294"/>
        <v>2020-01-01</v>
      </c>
      <c r="BB308" s="43" t="str">
        <f t="shared" si="295"/>
        <v>2020-01-31</v>
      </c>
      <c r="BC308" s="192" t="s">
        <v>90</v>
      </c>
      <c r="BD308" s="44" t="str">
        <f t="shared" ref="BD308:BD321" si="309">"a"&amp;J308</f>
        <v>a31110292</v>
      </c>
      <c r="BE308" s="189"/>
      <c r="BF308" s="189"/>
      <c r="BG308" s="186"/>
      <c r="BH308" s="149"/>
      <c r="BI308" s="149"/>
      <c r="BJ308" s="149"/>
      <c r="BK308" s="149"/>
      <c r="BL308" s="149"/>
      <c r="BM308" s="149"/>
      <c r="BN308" s="149"/>
      <c r="BO308" s="340" t="s">
        <v>196</v>
      </c>
      <c r="BP308" s="328">
        <v>7</v>
      </c>
      <c r="BQ308" s="242">
        <f>SUM(AF308:AF312)</f>
        <v>159167.08333333337</v>
      </c>
      <c r="BR308" s="194">
        <f>BQ308*0.08</f>
        <v>12733.36666666667</v>
      </c>
      <c r="BS308" s="242">
        <f>BR308</f>
        <v>12733.36666666667</v>
      </c>
      <c r="BU308" s="357" t="str">
        <f t="shared" ca="1" si="296"/>
        <v>insert into x_t_contract2(TMP_ID,ID,EXTERNAL_ID,CLIENT_ID) values(s_x_t_contract2.NEXTVAL, 1110000057, '1110000057/20',21110000057);insert into x_t_contract_collateral(TMP_ID,ID,CONTRACT2_ID,DT,IS_SIGNED) values(s_x_t_contract_collateral.NEXTVAL, 11100000571, 1110000057, date'2020-01-01', date'2020-01-01');insert into x_mv_contract_signed_attr (TMP_ID,CONTRACT_ID,COLLATERAL_ID,CODE,VALUE_DT) values (s_x_mv_contract_signed_attr.NEXTVAL, 1110000057, 11100000571,'FINISH_DT' ,date'2021-01-01');insert into x_mv_contract_signed_attr_hist(TMP_ID,VALUE_NUM,UPDATE_DT,CONTRACT2_ID,CODE,CL_DT,STAMP,DT) values(s_x_mv_contract_signed_attr_hist.NEXTVAL, 1, date'2020-01-01', 1110000057,'FIRM',date'2020-01-01',888431110292,date'2020-01-01');insert into x_mv_contract_signed_attr_hist(TMP_ID,VALUE_NUM,UPDATE_DT,CONTRACT2_ID,CODE,CL_DT,STAMP,DT) values(s_x_mv_contract_signed_attr_hist.NEXTVAL, 1, date'2020-01-01', 1110000057,'WHOLESALE_AGENT_PREMIUM_AWARDS_SCALE_TYPE',date'2020-01-01',888431110292,date'2020-01-01');insert into x_mv_contract_signed_attr_hist(TMP_ID,VALUE_NUM,UPDATE_DT,CONTRACT2_ID,CODE,CL_DT,STAMP,DT) values(s_x_mv_contract_signed_attr_hist.NEXTVAL, 3, date'2020-01-01', 1110000057,'PAYMENT_TYPE',date'2020-01-01',888431110292,date'2020-01-01');insert into x_t_invoice (TMP_ID,ID,DT, CLIENT_ID,EXTERNAL_ID,CONTRACT_ID,TOTAL_SUM,CURRENCY,DISCOUNT_TYPE,COMMISSION_TYPE,TYPE,LOYAL_CLIENTS,NDS,NDS_PCT,PERSON_ID) values (s_x_t_invoice.NEXTVAL, 31110292, date'2020-01-01',21110000057,'Б-31110292-1',1110000057,40000.5,'RUR',7,7,'prepayment',0,1,20, 77431110292);insert into x_t_person (TMP_ID,ID) values (s_x_t_person.NEXTVAL, 77431110292);insert into x_t_act_internal(TMP_ID,ID,DT,CLIENT_ID,INVOICE_ID,HIDDEN,AMOUNT,EXTERNAL_ID,PAYMENT_TERM_DT,IS_LOYAL,TYPE) values (s_x_t_act_internal.NEXTVAL, 4311102921,date'2020-01-05',21110000057, 31110292    ,1,  40000.5  ,'43111029211',null, 0,'generic');insert into x_t_act_trans(TMP_ID, ACT_ID, CONSUME_ID, AMOUNT, AMOUNT_NDS, AMOUNT_NSP, NETTING, COMMISSION_TYPE) values (s_x_t_act_trans.NEXTVAL, 4311102921,  5531110292, 40000.5, 6666.75,  0,null, 7);insert into x_t_consume (TMP_ID, ID, PARENT_ORDER_ID) values (s_x_t_consume.NEXTVAL, 5531110292,  9931110292);insert into x_t_order(TMP_ID, ID, SERVICE_ID, SERVICE_ORDER_ID, CLIENT_ID) values (s_x_t_order.NEXTVAL, 9931110292,  7,  7731110292,  431110292 );insert into x_mv_oebs_receipts_2(TMP_ID, INVOICE_EID, SUM, DT, DOC_DATE, COMISS_DATE, PAYMENT_NUMBER, SOURCE_TYPE) values (s_x_mv_oebs_receipts_2.NEXTVAL, 'Б-31110292-1', 20000.25, date'2020-01-31',date'2020-01-31', null, '888431110292' ,'PAYCASH');insert into x_yt_ar_direct_domain_stats (ID,IS_GRAY,DOMAIN,IS_BLACKLIST,SERVICE_ID,COST,BILLING_EXPORT_ID,FROM_DT,TILL_DT,SERVICE_ORDER_ID) values(s_x_yt_ar_direct_domain_stats.NEXTVAL, 0, 'a31110292', 0,7,3330000000,7731110292,  date'2020-01-01',to_date('2020-01-31'||' '||'23:59:59','YYYY-MM-DD HH24:MI:SS'),7731110292);</v>
      </c>
    </row>
    <row r="309" spans="1:73" s="195" customFormat="1" x14ac:dyDescent="0.35">
      <c r="A309" s="127">
        <v>57</v>
      </c>
      <c r="B309" s="178"/>
      <c r="C309" s="42" t="str">
        <f t="shared" si="274"/>
        <v>1110000057</v>
      </c>
      <c r="D309" s="42" t="str">
        <f t="shared" si="275"/>
        <v>1110000057/20</v>
      </c>
      <c r="E309" s="43" t="str">
        <f t="shared" si="297"/>
        <v>2020-01-01</v>
      </c>
      <c r="F309" s="43" t="str">
        <f t="shared" si="276"/>
        <v>2021-01-01</v>
      </c>
      <c r="G309" s="44" t="str">
        <f t="shared" si="277"/>
        <v>21110000057</v>
      </c>
      <c r="H309" s="45">
        <f t="shared" si="298"/>
        <v>1</v>
      </c>
      <c r="I309" s="179">
        <v>3</v>
      </c>
      <c r="J309" s="52">
        <f t="shared" si="305"/>
        <v>31110293</v>
      </c>
      <c r="K309" s="42" t="str">
        <f t="shared" si="307"/>
        <v>Б-31110293-1</v>
      </c>
      <c r="L309" s="43" t="str">
        <f t="shared" si="278"/>
        <v>2020-01-01</v>
      </c>
      <c r="M309" s="104" t="s">
        <v>194</v>
      </c>
      <c r="N309" s="181">
        <f t="shared" si="300"/>
        <v>40000</v>
      </c>
      <c r="O309" s="42" t="s">
        <v>88</v>
      </c>
      <c r="P309" s="179">
        <v>1</v>
      </c>
      <c r="Q309" s="42">
        <v>20</v>
      </c>
      <c r="R309" s="182">
        <f>S309</f>
        <v>7</v>
      </c>
      <c r="S309" s="182">
        <v>7</v>
      </c>
      <c r="T309" s="52" t="str">
        <f t="shared" si="280"/>
        <v>4311102931</v>
      </c>
      <c r="U309" s="183" t="str">
        <f t="shared" si="308"/>
        <v>43111029311</v>
      </c>
      <c r="V309" s="42">
        <v>1</v>
      </c>
      <c r="W309" s="43" t="str">
        <f t="shared" ca="1" si="281"/>
        <v>2020-01-06</v>
      </c>
      <c r="X309" s="42"/>
      <c r="Y309" s="185">
        <v>40000</v>
      </c>
      <c r="Z309" s="185">
        <f t="shared" ref="Z309:Z323" si="310">Y309-(Y309/1.2)</f>
        <v>6666.6666666666642</v>
      </c>
      <c r="AA309" s="42">
        <v>0</v>
      </c>
      <c r="AB309" s="186" t="s">
        <v>89</v>
      </c>
      <c r="AC309" s="185">
        <f t="shared" si="283"/>
        <v>40000</v>
      </c>
      <c r="AD309" s="45">
        <v>0</v>
      </c>
      <c r="AE309" s="52" t="str">
        <f t="shared" si="265"/>
        <v>431110293</v>
      </c>
      <c r="AF309" s="187">
        <f t="shared" si="284"/>
        <v>33333.333333333336</v>
      </c>
      <c r="AG309" s="240"/>
      <c r="AH309" s="58">
        <f t="shared" si="302"/>
        <v>33333.333333333336</v>
      </c>
      <c r="AI309" s="60">
        <f t="shared" si="285"/>
        <v>40000</v>
      </c>
      <c r="AJ309" s="49" t="str">
        <f t="shared" si="286"/>
        <v>2020-01-31</v>
      </c>
      <c r="AK309" s="189" t="str">
        <f t="shared" si="287"/>
        <v>888431110293</v>
      </c>
      <c r="AL309" s="45" t="str">
        <f t="shared" si="288"/>
        <v>11100000571</v>
      </c>
      <c r="AM309" s="62"/>
      <c r="AN309" s="62"/>
      <c r="AO309" s="56" t="s">
        <v>89</v>
      </c>
      <c r="AP309" s="56" t="s">
        <v>89</v>
      </c>
      <c r="AQ309" s="45"/>
      <c r="AR309" s="45"/>
      <c r="AS309" s="191" t="str">
        <f t="shared" si="289"/>
        <v>888431110293</v>
      </c>
      <c r="AT309" s="189" t="str">
        <f t="shared" si="290"/>
        <v>5531110293</v>
      </c>
      <c r="AU309" s="183" t="str">
        <f t="shared" si="291"/>
        <v>9931110293</v>
      </c>
      <c r="AV309" s="183">
        <f t="shared" si="292"/>
        <v>7</v>
      </c>
      <c r="AW309" s="183" t="str">
        <f t="shared" si="293"/>
        <v>7731110293</v>
      </c>
      <c r="AX309" s="53" t="str">
        <f t="shared" si="303"/>
        <v>77431110293</v>
      </c>
      <c r="AY309" s="183">
        <v>0</v>
      </c>
      <c r="AZ309" s="183">
        <v>0</v>
      </c>
      <c r="BA309" s="43" t="str">
        <f t="shared" si="294"/>
        <v>2020-01-01</v>
      </c>
      <c r="BB309" s="43" t="str">
        <f t="shared" si="295"/>
        <v>2020-01-31</v>
      </c>
      <c r="BC309" s="192" t="s">
        <v>90</v>
      </c>
      <c r="BD309" s="44" t="str">
        <f t="shared" si="309"/>
        <v>a31110293</v>
      </c>
      <c r="BE309" s="189"/>
      <c r="BF309" s="189"/>
      <c r="BG309" s="186"/>
      <c r="BH309" s="149"/>
      <c r="BI309" s="149"/>
      <c r="BJ309" s="149"/>
      <c r="BK309" s="149"/>
      <c r="BL309" s="149"/>
      <c r="BM309" s="149"/>
      <c r="BN309" s="149"/>
      <c r="BO309" s="342" t="s">
        <v>197</v>
      </c>
      <c r="BP309" s="328">
        <v>1</v>
      </c>
      <c r="BQ309" s="242">
        <f>AF313</f>
        <v>16666.666666666668</v>
      </c>
      <c r="BR309" s="242">
        <f>BQ309*0.13</f>
        <v>2166.666666666667</v>
      </c>
      <c r="BS309" s="242">
        <f>BR309</f>
        <v>2166.666666666667</v>
      </c>
      <c r="BU309" s="357" t="str">
        <f t="shared" ca="1" si="296"/>
        <v>insert into x_t_invoice (TMP_ID,ID,DT, CLIENT_ID,EXTERNAL_ID,CONTRACT_ID,TOTAL_SUM,CURRENCY,DISCOUNT_TYPE,COMMISSION_TYPE,TYPE,LOYAL_CLIENTS,NDS,NDS_PCT,PERSON_ID) values (s_x_t_invoice.NEXTVAL, 31110293, date'2020-01-01',21110000057,'Б-31110293-1',1110000057,40000,'RUR',7,7,'prepayment',0,1,20, 77431110293);insert into x_t_person (TMP_ID,ID) values (s_x_t_person.NEXTVAL, 77431110293);insert into x_t_act_internal(TMP_ID,ID,DT,CLIENT_ID,INVOICE_ID,HIDDEN,AMOUNT,EXTERNAL_ID,PAYMENT_TERM_DT,IS_LOYAL,TYPE) values (s_x_t_act_internal.NEXTVAL, 4311102931,date'2020-01-06',21110000057, 31110293    ,1,  40000  ,'43111029311',null, 0,'generic');insert into x_t_act_trans(TMP_ID, ACT_ID, CONSUME_ID, AMOUNT, AMOUNT_NDS, AMOUNT_NSP, NETTING, COMMISSION_TYPE) values (s_x_t_act_trans.NEXTVAL, 4311102931,  5531110293, 40000, 6666.66666666666,  0,null, 7);insert into x_t_consume (TMP_ID, ID, PARENT_ORDER_ID) values (s_x_t_consume.NEXTVAL, 5531110293,  9931110293);insert into x_t_order(TMP_ID, ID, SERVICE_ID, SERVICE_ORDER_ID, CLIENT_ID) values (s_x_t_order.NEXTVAL, 9931110293,  7,  7731110293,  431110293 );insert into x_mv_oebs_receipts_2(TMP_ID, INVOICE_EID, SUM, DT, DOC_DATE, COMISS_DATE, PAYMENT_NUMBER, SOURCE_TYPE) values (s_x_mv_oebs_receipts_2.NEXTVAL, 'Б-31110293-1', 40000, date'2020-01-31',date'2020-01-31', null, '888431110293' ,'PAYCASH');insert into x_yt_ar_direct_domain_stats (ID,IS_GRAY,DOMAIN,IS_BLACKLIST,SERVICE_ID,COST,BILLING_EXPORT_ID,FROM_DT,TILL_DT,SERVICE_ORDER_ID) values(s_x_yt_ar_direct_domain_stats.NEXTVAL, 0, 'a31110293', 0,7,3330000000,7731110293,  date'2020-01-01',to_date('2020-01-31'||' '||'23:59:59','YYYY-MM-DD HH24:MI:SS'),7731110293);</v>
      </c>
    </row>
    <row r="310" spans="1:73" s="195" customFormat="1" x14ac:dyDescent="0.35">
      <c r="A310" s="127">
        <v>57</v>
      </c>
      <c r="B310" s="178"/>
      <c r="C310" s="42" t="str">
        <f t="shared" si="274"/>
        <v>1110000057</v>
      </c>
      <c r="D310" s="42" t="str">
        <f t="shared" si="275"/>
        <v>1110000057/20</v>
      </c>
      <c r="E310" s="43" t="str">
        <f t="shared" si="297"/>
        <v>2020-01-01</v>
      </c>
      <c r="F310" s="43" t="str">
        <f t="shared" si="276"/>
        <v>2021-01-01</v>
      </c>
      <c r="G310" s="44" t="str">
        <f t="shared" si="277"/>
        <v>21110000057</v>
      </c>
      <c r="H310" s="45">
        <f t="shared" si="298"/>
        <v>1</v>
      </c>
      <c r="I310" s="179">
        <v>3</v>
      </c>
      <c r="J310" s="180">
        <f t="shared" si="305"/>
        <v>31110294</v>
      </c>
      <c r="K310" s="42" t="str">
        <f t="shared" si="307"/>
        <v>Б-31110294-1</v>
      </c>
      <c r="L310" s="43" t="str">
        <f t="shared" si="278"/>
        <v>2020-01-01</v>
      </c>
      <c r="M310" s="104" t="s">
        <v>194</v>
      </c>
      <c r="N310" s="181">
        <f t="shared" si="300"/>
        <v>30000</v>
      </c>
      <c r="O310" s="42" t="s">
        <v>88</v>
      </c>
      <c r="P310" s="179">
        <v>1</v>
      </c>
      <c r="Q310" s="42">
        <v>20</v>
      </c>
      <c r="R310" s="182">
        <f>S310</f>
        <v>7</v>
      </c>
      <c r="S310" s="182">
        <v>7</v>
      </c>
      <c r="T310" s="52" t="str">
        <f t="shared" si="280"/>
        <v>4311102941</v>
      </c>
      <c r="U310" s="183" t="str">
        <f t="shared" si="308"/>
        <v>43111029411</v>
      </c>
      <c r="V310" s="42">
        <v>1</v>
      </c>
      <c r="W310" s="43" t="str">
        <f t="shared" ca="1" si="281"/>
        <v>2020-01-07</v>
      </c>
      <c r="X310" s="42"/>
      <c r="Y310" s="185">
        <v>30000</v>
      </c>
      <c r="Z310" s="185">
        <f t="shared" si="310"/>
        <v>5000</v>
      </c>
      <c r="AA310" s="42">
        <v>0</v>
      </c>
      <c r="AB310" s="186" t="s">
        <v>89</v>
      </c>
      <c r="AC310" s="185">
        <f t="shared" si="283"/>
        <v>30000</v>
      </c>
      <c r="AD310" s="45">
        <v>0</v>
      </c>
      <c r="AE310" s="52" t="str">
        <f t="shared" si="265"/>
        <v>431110294</v>
      </c>
      <c r="AF310" s="187">
        <f t="shared" si="284"/>
        <v>25000</v>
      </c>
      <c r="AG310" s="240"/>
      <c r="AH310" s="58">
        <f t="shared" si="302"/>
        <v>25000</v>
      </c>
      <c r="AI310" s="60">
        <f t="shared" si="285"/>
        <v>30000</v>
      </c>
      <c r="AJ310" s="49" t="str">
        <f t="shared" si="286"/>
        <v>2020-01-31</v>
      </c>
      <c r="AK310" s="189" t="str">
        <f t="shared" si="287"/>
        <v>888431110294</v>
      </c>
      <c r="AL310" s="45" t="str">
        <f t="shared" si="288"/>
        <v>11100000571</v>
      </c>
      <c r="AM310" s="62"/>
      <c r="AN310" s="62"/>
      <c r="AO310" s="56" t="s">
        <v>89</v>
      </c>
      <c r="AP310" s="56" t="s">
        <v>89</v>
      </c>
      <c r="AQ310" s="45"/>
      <c r="AR310" s="45"/>
      <c r="AS310" s="191" t="str">
        <f t="shared" si="289"/>
        <v>888431110294</v>
      </c>
      <c r="AT310" s="189" t="str">
        <f t="shared" si="290"/>
        <v>5531110294</v>
      </c>
      <c r="AU310" s="183" t="str">
        <f t="shared" si="291"/>
        <v>9931110294</v>
      </c>
      <c r="AV310" s="183">
        <f t="shared" si="292"/>
        <v>7</v>
      </c>
      <c r="AW310" s="183" t="str">
        <f t="shared" si="293"/>
        <v>7731110294</v>
      </c>
      <c r="AX310" s="53" t="str">
        <f t="shared" si="303"/>
        <v>77431110294</v>
      </c>
      <c r="AY310" s="183">
        <v>0</v>
      </c>
      <c r="AZ310" s="183">
        <v>0</v>
      </c>
      <c r="BA310" s="43" t="str">
        <f t="shared" si="294"/>
        <v>2020-01-01</v>
      </c>
      <c r="BB310" s="43" t="str">
        <f t="shared" si="295"/>
        <v>2020-01-31</v>
      </c>
      <c r="BC310" s="192" t="s">
        <v>90</v>
      </c>
      <c r="BD310" s="44" t="str">
        <f t="shared" si="309"/>
        <v>a31110294</v>
      </c>
      <c r="BE310" s="189"/>
      <c r="BF310" s="189"/>
      <c r="BG310" s="186"/>
      <c r="BH310" s="254"/>
      <c r="BI310" s="254"/>
      <c r="BJ310" s="254"/>
      <c r="BK310" s="254"/>
      <c r="BL310" s="149"/>
      <c r="BM310" s="149"/>
      <c r="BN310" s="149"/>
      <c r="BO310" s="343"/>
      <c r="BP310" s="328">
        <v>37</v>
      </c>
      <c r="BQ310" s="242">
        <f>AF314</f>
        <v>25000</v>
      </c>
      <c r="BR310" s="242">
        <f>BQ310*0.13</f>
        <v>3250</v>
      </c>
      <c r="BS310" s="242">
        <f>BR310</f>
        <v>3250</v>
      </c>
      <c r="BU310" s="357" t="str">
        <f t="shared" ca="1" si="296"/>
        <v>insert into x_t_invoice (TMP_ID,ID,DT, CLIENT_ID,EXTERNAL_ID,CONTRACT_ID,TOTAL_SUM,CURRENCY,DISCOUNT_TYPE,COMMISSION_TYPE,TYPE,LOYAL_CLIENTS,NDS,NDS_PCT,PERSON_ID) values (s_x_t_invoice.NEXTVAL, 31110294, date'2020-01-01',21110000057,'Б-31110294-1',1110000057,30000,'RUR',7,7,'prepayment',0,1,20, 77431110294);insert into x_t_person (TMP_ID,ID) values (s_x_t_person.NEXTVAL, 77431110294);insert into x_t_act_internal(TMP_ID,ID,DT,CLIENT_ID,INVOICE_ID,HIDDEN,AMOUNT,EXTERNAL_ID,PAYMENT_TERM_DT,IS_LOYAL,TYPE) values (s_x_t_act_internal.NEXTVAL, 4311102941,date'2020-01-07',21110000057, 31110294    ,1,  30000  ,'43111029411',null, 0,'generic');insert into x_t_act_trans(TMP_ID, ACT_ID, CONSUME_ID, AMOUNT, AMOUNT_NDS, AMOUNT_NSP, NETTING, COMMISSION_TYPE) values (s_x_t_act_trans.NEXTVAL, 4311102941,  5531110294, 30000, 5000,  0,null, 7);insert into x_t_consume (TMP_ID, ID, PARENT_ORDER_ID) values (s_x_t_consume.NEXTVAL, 5531110294,  9931110294);insert into x_t_order(TMP_ID, ID, SERVICE_ID, SERVICE_ORDER_ID, CLIENT_ID) values (s_x_t_order.NEXTVAL, 9931110294,  7,  7731110294,  431110294 );insert into x_mv_oebs_receipts_2(TMP_ID, INVOICE_EID, SUM, DT, DOC_DATE, COMISS_DATE, PAYMENT_NUMBER, SOURCE_TYPE) values (s_x_mv_oebs_receipts_2.NEXTVAL, 'Б-31110294-1', 30000, date'2020-01-31',date'2020-01-31', null, '888431110294' ,'PAYCASH');insert into x_yt_ar_direct_domain_stats (ID,IS_GRAY,DOMAIN,IS_BLACKLIST,SERVICE_ID,COST,BILLING_EXPORT_ID,FROM_DT,TILL_DT,SERVICE_ORDER_ID) values(s_x_yt_ar_direct_domain_stats.NEXTVAL, 0, 'a31110294', 0,7,3330000000,7731110294,  date'2020-01-01',to_date('2020-01-31'||' '||'23:59:59','YYYY-MM-DD HH24:MI:SS'),7731110294);</v>
      </c>
    </row>
    <row r="311" spans="1:73" s="195" customFormat="1" x14ac:dyDescent="0.35">
      <c r="A311" s="127">
        <v>57</v>
      </c>
      <c r="B311" s="178"/>
      <c r="C311" s="42" t="str">
        <f t="shared" si="274"/>
        <v>1110000057</v>
      </c>
      <c r="D311" s="42" t="str">
        <f t="shared" si="275"/>
        <v>1110000057/20</v>
      </c>
      <c r="E311" s="43" t="str">
        <f t="shared" si="297"/>
        <v>2020-01-01</v>
      </c>
      <c r="F311" s="43" t="str">
        <f t="shared" si="276"/>
        <v>2021-01-01</v>
      </c>
      <c r="G311" s="44" t="str">
        <f t="shared" si="277"/>
        <v>21110000057</v>
      </c>
      <c r="H311" s="45">
        <f t="shared" si="298"/>
        <v>1</v>
      </c>
      <c r="I311" s="179">
        <v>3</v>
      </c>
      <c r="J311" s="180">
        <f t="shared" si="305"/>
        <v>31110295</v>
      </c>
      <c r="K311" s="42" t="str">
        <f t="shared" si="307"/>
        <v>Б-31110295-1</v>
      </c>
      <c r="L311" s="43" t="str">
        <f t="shared" si="278"/>
        <v>2020-01-01</v>
      </c>
      <c r="M311" s="104" t="s">
        <v>194</v>
      </c>
      <c r="N311" s="181">
        <f t="shared" si="300"/>
        <v>40000</v>
      </c>
      <c r="O311" s="42" t="s">
        <v>88</v>
      </c>
      <c r="P311" s="179">
        <v>1</v>
      </c>
      <c r="Q311" s="42">
        <v>20</v>
      </c>
      <c r="R311" s="182">
        <f>S311</f>
        <v>7</v>
      </c>
      <c r="S311" s="182">
        <v>7</v>
      </c>
      <c r="T311" s="52" t="str">
        <f t="shared" si="280"/>
        <v>4311102951</v>
      </c>
      <c r="U311" s="183" t="str">
        <f t="shared" si="308"/>
        <v>43111029511</v>
      </c>
      <c r="V311" s="42">
        <v>1</v>
      </c>
      <c r="W311" s="43" t="str">
        <f t="shared" ca="1" si="281"/>
        <v>2020-01-09</v>
      </c>
      <c r="X311" s="42"/>
      <c r="Y311" s="185">
        <v>40000</v>
      </c>
      <c r="Z311" s="185">
        <f t="shared" si="310"/>
        <v>6666.6666666666642</v>
      </c>
      <c r="AA311" s="42">
        <v>0</v>
      </c>
      <c r="AB311" s="186" t="s">
        <v>89</v>
      </c>
      <c r="AC311" s="185">
        <f t="shared" si="283"/>
        <v>40000</v>
      </c>
      <c r="AD311" s="45">
        <v>0</v>
      </c>
      <c r="AE311" s="52" t="str">
        <f t="shared" si="265"/>
        <v>431110295</v>
      </c>
      <c r="AF311" s="187">
        <f t="shared" si="284"/>
        <v>33333.333333333336</v>
      </c>
      <c r="AG311" s="240"/>
      <c r="AH311" s="58">
        <f t="shared" si="302"/>
        <v>33333.333333333336</v>
      </c>
      <c r="AI311" s="60">
        <f t="shared" si="285"/>
        <v>40000</v>
      </c>
      <c r="AJ311" s="49" t="str">
        <f t="shared" si="286"/>
        <v>2020-01-31</v>
      </c>
      <c r="AK311" s="189" t="str">
        <f t="shared" si="287"/>
        <v>888431110295</v>
      </c>
      <c r="AL311" s="45" t="str">
        <f t="shared" si="288"/>
        <v>11100000571</v>
      </c>
      <c r="AM311" s="62"/>
      <c r="AN311" s="62"/>
      <c r="AO311" s="56" t="s">
        <v>89</v>
      </c>
      <c r="AP311" s="56" t="s">
        <v>89</v>
      </c>
      <c r="AQ311" s="45"/>
      <c r="AR311" s="45"/>
      <c r="AS311" s="191" t="str">
        <f t="shared" si="289"/>
        <v>888431110295</v>
      </c>
      <c r="AT311" s="189" t="str">
        <f t="shared" si="290"/>
        <v>5531110295</v>
      </c>
      <c r="AU311" s="183" t="str">
        <f t="shared" si="291"/>
        <v>9931110295</v>
      </c>
      <c r="AV311" s="183">
        <f t="shared" si="292"/>
        <v>7</v>
      </c>
      <c r="AW311" s="183" t="str">
        <f t="shared" si="293"/>
        <v>7731110295</v>
      </c>
      <c r="AX311" s="53" t="str">
        <f t="shared" si="303"/>
        <v>77431110295</v>
      </c>
      <c r="AY311" s="183">
        <v>0</v>
      </c>
      <c r="AZ311" s="183">
        <v>0</v>
      </c>
      <c r="BA311" s="43" t="str">
        <f t="shared" si="294"/>
        <v>2020-01-01</v>
      </c>
      <c r="BB311" s="43" t="str">
        <f t="shared" si="295"/>
        <v>2020-01-31</v>
      </c>
      <c r="BC311" s="192" t="s">
        <v>90</v>
      </c>
      <c r="BD311" s="44" t="str">
        <f t="shared" si="309"/>
        <v>a31110295</v>
      </c>
      <c r="BE311" s="189"/>
      <c r="BF311" s="189"/>
      <c r="BG311" s="186"/>
      <c r="BH311" s="149"/>
      <c r="BI311" s="149"/>
      <c r="BJ311" s="149"/>
      <c r="BK311" s="149"/>
      <c r="BL311" s="149"/>
      <c r="BM311" s="149"/>
      <c r="BN311" s="149"/>
      <c r="BO311" s="345">
        <f>SUM(AF308:AF314)</f>
        <v>200833.75000000003</v>
      </c>
      <c r="BP311" s="328"/>
      <c r="BQ311" s="242"/>
      <c r="BR311" s="242"/>
      <c r="BS311" s="242"/>
      <c r="BU311" s="357" t="str">
        <f t="shared" ca="1" si="296"/>
        <v>insert into x_t_invoice (TMP_ID,ID,DT, CLIENT_ID,EXTERNAL_ID,CONTRACT_ID,TOTAL_SUM,CURRENCY,DISCOUNT_TYPE,COMMISSION_TYPE,TYPE,LOYAL_CLIENTS,NDS,NDS_PCT,PERSON_ID) values (s_x_t_invoice.NEXTVAL, 31110295, date'2020-01-01',21110000057,'Б-31110295-1',1110000057,40000,'RUR',7,7,'prepayment',0,1,20, 77431110295);insert into x_t_person (TMP_ID,ID) values (s_x_t_person.NEXTVAL, 77431110295);insert into x_t_act_internal(TMP_ID,ID,DT,CLIENT_ID,INVOICE_ID,HIDDEN,AMOUNT,EXTERNAL_ID,PAYMENT_TERM_DT,IS_LOYAL,TYPE) values (s_x_t_act_internal.NEXTVAL, 4311102951,date'2020-01-09',21110000057, 31110295    ,1,  40000  ,'43111029511',null, 0,'generic');insert into x_t_act_trans(TMP_ID, ACT_ID, CONSUME_ID, AMOUNT, AMOUNT_NDS, AMOUNT_NSP, NETTING, COMMISSION_TYPE) values (s_x_t_act_trans.NEXTVAL, 4311102951,  5531110295, 40000, 6666.66666666666,  0,null, 7);insert into x_t_consume (TMP_ID, ID, PARENT_ORDER_ID) values (s_x_t_consume.NEXTVAL, 5531110295,  9931110295);insert into x_t_order(TMP_ID, ID, SERVICE_ID, SERVICE_ORDER_ID, CLIENT_ID) values (s_x_t_order.NEXTVAL, 9931110295,  7,  7731110295,  431110295 );insert into x_mv_oebs_receipts_2(TMP_ID, INVOICE_EID, SUM, DT, DOC_DATE, COMISS_DATE, PAYMENT_NUMBER, SOURCE_TYPE) values (s_x_mv_oebs_receipts_2.NEXTVAL, 'Б-31110295-1', 40000, date'2020-01-31',date'2020-01-31', null, '888431110295' ,'PAYCASH');insert into x_yt_ar_direct_domain_stats (ID,IS_GRAY,DOMAIN,IS_BLACKLIST,SERVICE_ID,COST,BILLING_EXPORT_ID,FROM_DT,TILL_DT,SERVICE_ORDER_ID) values(s_x_yt_ar_direct_domain_stats.NEXTVAL, 0, 'a31110295', 0,7,3330000000,7731110295,  date'2020-01-01',to_date('2020-01-31'||' '||'23:59:59','YYYY-MM-DD HH24:MI:SS'),7731110295);</v>
      </c>
    </row>
    <row r="312" spans="1:73" s="195" customFormat="1" x14ac:dyDescent="0.35">
      <c r="A312" s="127">
        <v>57</v>
      </c>
      <c r="B312" s="178"/>
      <c r="C312" s="42" t="str">
        <f t="shared" si="274"/>
        <v>1110000057</v>
      </c>
      <c r="D312" s="42" t="str">
        <f t="shared" si="275"/>
        <v>1110000057/20</v>
      </c>
      <c r="E312" s="43" t="str">
        <f t="shared" si="297"/>
        <v>2020-01-01</v>
      </c>
      <c r="F312" s="43" t="str">
        <f t="shared" si="276"/>
        <v>2021-01-01</v>
      </c>
      <c r="G312" s="44" t="str">
        <f t="shared" si="277"/>
        <v>21110000057</v>
      </c>
      <c r="H312" s="45">
        <f t="shared" si="298"/>
        <v>1</v>
      </c>
      <c r="I312" s="179">
        <v>3</v>
      </c>
      <c r="J312" s="180">
        <f t="shared" si="305"/>
        <v>31110296</v>
      </c>
      <c r="K312" s="42" t="str">
        <f t="shared" si="307"/>
        <v>Б-31110296-1</v>
      </c>
      <c r="L312" s="43" t="str">
        <f t="shared" si="278"/>
        <v>2020-01-01</v>
      </c>
      <c r="M312" s="104" t="s">
        <v>194</v>
      </c>
      <c r="N312" s="181">
        <f t="shared" si="300"/>
        <v>41000</v>
      </c>
      <c r="O312" s="42" t="s">
        <v>88</v>
      </c>
      <c r="P312" s="179">
        <v>1</v>
      </c>
      <c r="Q312" s="42">
        <v>20</v>
      </c>
      <c r="R312" s="182">
        <f>S312</f>
        <v>7</v>
      </c>
      <c r="S312" s="182">
        <v>7</v>
      </c>
      <c r="T312" s="52" t="str">
        <f t="shared" si="280"/>
        <v>4311102961</v>
      </c>
      <c r="U312" s="183" t="str">
        <f t="shared" si="308"/>
        <v>43111029611</v>
      </c>
      <c r="V312" s="42">
        <v>1</v>
      </c>
      <c r="W312" s="43" t="str">
        <f t="shared" ca="1" si="281"/>
        <v>2020-01-09</v>
      </c>
      <c r="X312" s="42"/>
      <c r="Y312" s="185">
        <v>41000</v>
      </c>
      <c r="Z312" s="185">
        <f t="shared" si="310"/>
        <v>6833.3333333333285</v>
      </c>
      <c r="AA312" s="42">
        <v>0</v>
      </c>
      <c r="AB312" s="186" t="s">
        <v>89</v>
      </c>
      <c r="AC312" s="185">
        <f t="shared" si="283"/>
        <v>41000</v>
      </c>
      <c r="AD312" s="45">
        <v>0</v>
      </c>
      <c r="AE312" s="52" t="str">
        <f t="shared" si="265"/>
        <v>431110296</v>
      </c>
      <c r="AF312" s="187">
        <f t="shared" si="284"/>
        <v>34166.666666666672</v>
      </c>
      <c r="AG312" s="240"/>
      <c r="AH312" s="58">
        <f t="shared" si="302"/>
        <v>34166.666666666672</v>
      </c>
      <c r="AI312" s="60">
        <f t="shared" si="285"/>
        <v>41000</v>
      </c>
      <c r="AJ312" s="49" t="str">
        <f t="shared" si="286"/>
        <v>2020-01-31</v>
      </c>
      <c r="AK312" s="189" t="str">
        <f t="shared" si="287"/>
        <v>888431110296</v>
      </c>
      <c r="AL312" s="45" t="str">
        <f t="shared" si="288"/>
        <v>11100000571</v>
      </c>
      <c r="AM312" s="62"/>
      <c r="AN312" s="62"/>
      <c r="AO312" s="56" t="s">
        <v>89</v>
      </c>
      <c r="AP312" s="56" t="s">
        <v>89</v>
      </c>
      <c r="AQ312" s="45"/>
      <c r="AR312" s="45"/>
      <c r="AS312" s="191" t="str">
        <f t="shared" si="289"/>
        <v>888431110296</v>
      </c>
      <c r="AT312" s="189" t="str">
        <f t="shared" si="290"/>
        <v>5531110296</v>
      </c>
      <c r="AU312" s="183" t="str">
        <f t="shared" si="291"/>
        <v>9931110296</v>
      </c>
      <c r="AV312" s="183">
        <f t="shared" si="292"/>
        <v>7</v>
      </c>
      <c r="AW312" s="183" t="str">
        <f t="shared" si="293"/>
        <v>7731110296</v>
      </c>
      <c r="AX312" s="53" t="str">
        <f t="shared" si="303"/>
        <v>77431110296</v>
      </c>
      <c r="AY312" s="183">
        <v>0</v>
      </c>
      <c r="AZ312" s="183">
        <v>0</v>
      </c>
      <c r="BA312" s="43" t="str">
        <f t="shared" si="294"/>
        <v>2020-01-01</v>
      </c>
      <c r="BB312" s="43" t="str">
        <f t="shared" si="295"/>
        <v>2020-01-31</v>
      </c>
      <c r="BC312" s="192" t="s">
        <v>90</v>
      </c>
      <c r="BD312" s="44" t="str">
        <f t="shared" si="309"/>
        <v>a31110296</v>
      </c>
      <c r="BE312" s="189"/>
      <c r="BF312" s="189"/>
      <c r="BG312" s="186"/>
      <c r="BH312" s="149"/>
      <c r="BI312" s="149"/>
      <c r="BJ312" s="149"/>
      <c r="BK312" s="149"/>
      <c r="BL312" s="149"/>
      <c r="BM312" s="149"/>
      <c r="BN312" s="149"/>
      <c r="BO312" s="345"/>
      <c r="BP312" s="328"/>
      <c r="BQ312" s="242"/>
      <c r="BR312" s="242"/>
      <c r="BS312" s="242"/>
      <c r="BU312" s="357" t="str">
        <f t="shared" ca="1" si="296"/>
        <v>insert into x_t_invoice (TMP_ID,ID,DT, CLIENT_ID,EXTERNAL_ID,CONTRACT_ID,TOTAL_SUM,CURRENCY,DISCOUNT_TYPE,COMMISSION_TYPE,TYPE,LOYAL_CLIENTS,NDS,NDS_PCT,PERSON_ID) values (s_x_t_invoice.NEXTVAL, 31110296, date'2020-01-01',21110000057,'Б-31110296-1',1110000057,41000,'RUR',7,7,'prepayment',0,1,20, 77431110296);insert into x_t_person (TMP_ID,ID) values (s_x_t_person.NEXTVAL, 77431110296);insert into x_t_act_internal(TMP_ID,ID,DT,CLIENT_ID,INVOICE_ID,HIDDEN,AMOUNT,EXTERNAL_ID,PAYMENT_TERM_DT,IS_LOYAL,TYPE) values (s_x_t_act_internal.NEXTVAL, 4311102961,date'2020-01-09',21110000057, 31110296    ,1,  41000  ,'43111029611',null, 0,'generic');insert into x_t_act_trans(TMP_ID, ACT_ID, CONSUME_ID, AMOUNT, AMOUNT_NDS, AMOUNT_NSP, NETTING, COMMISSION_TYPE) values (s_x_t_act_trans.NEXTVAL, 4311102961,  5531110296, 41000, 6833.33333333333,  0,null, 7);insert into x_t_consume (TMP_ID, ID, PARENT_ORDER_ID) values (s_x_t_consume.NEXTVAL, 5531110296,  9931110296);insert into x_t_order(TMP_ID, ID, SERVICE_ID, SERVICE_ORDER_ID, CLIENT_ID) values (s_x_t_order.NEXTVAL, 9931110296,  7,  7731110296,  431110296 );insert into x_mv_oebs_receipts_2(TMP_ID, INVOICE_EID, SUM, DT, DOC_DATE, COMISS_DATE, PAYMENT_NUMBER, SOURCE_TYPE) values (s_x_mv_oebs_receipts_2.NEXTVAL, 'Б-31110296-1', 41000, date'2020-01-31',date'2020-01-31', null, '888431110296' ,'PAYCASH');insert into x_yt_ar_direct_domain_stats (ID,IS_GRAY,DOMAIN,IS_BLACKLIST,SERVICE_ID,COST,BILLING_EXPORT_ID,FROM_DT,TILL_DT,SERVICE_ORDER_ID) values(s_x_yt_ar_direct_domain_stats.NEXTVAL, 0, 'a31110296', 0,7,3330000000,7731110296,  date'2020-01-01',to_date('2020-01-31'||' '||'23:59:59','YYYY-MM-DD HH24:MI:SS'),7731110296);</v>
      </c>
    </row>
    <row r="313" spans="1:73" s="195" customFormat="1" x14ac:dyDescent="0.35">
      <c r="A313" s="127">
        <v>57</v>
      </c>
      <c r="B313" s="178"/>
      <c r="C313" s="42" t="str">
        <f t="shared" si="274"/>
        <v>1110000057</v>
      </c>
      <c r="D313" s="42" t="str">
        <f t="shared" si="275"/>
        <v>1110000057/20</v>
      </c>
      <c r="E313" s="43" t="str">
        <f t="shared" si="297"/>
        <v>2020-01-01</v>
      </c>
      <c r="F313" s="43" t="str">
        <f t="shared" si="276"/>
        <v>2021-01-01</v>
      </c>
      <c r="G313" s="44" t="str">
        <f t="shared" si="277"/>
        <v>21110000057</v>
      </c>
      <c r="H313" s="45">
        <f t="shared" si="298"/>
        <v>1</v>
      </c>
      <c r="I313" s="179">
        <v>3</v>
      </c>
      <c r="J313" s="180">
        <f t="shared" si="305"/>
        <v>31110297</v>
      </c>
      <c r="K313" s="42" t="str">
        <f t="shared" si="307"/>
        <v>Б-31110297-1</v>
      </c>
      <c r="L313" s="43" t="str">
        <f t="shared" si="278"/>
        <v>2020-01-01</v>
      </c>
      <c r="M313" s="104" t="s">
        <v>194</v>
      </c>
      <c r="N313" s="181">
        <f t="shared" si="300"/>
        <v>20000</v>
      </c>
      <c r="O313" s="42" t="s">
        <v>88</v>
      </c>
      <c r="P313" s="179">
        <v>1</v>
      </c>
      <c r="Q313" s="42">
        <v>20</v>
      </c>
      <c r="R313" s="198">
        <v>1</v>
      </c>
      <c r="S313" s="198">
        <v>1</v>
      </c>
      <c r="T313" s="52" t="str">
        <f t="shared" si="280"/>
        <v>4311102971</v>
      </c>
      <c r="U313" s="183" t="str">
        <f t="shared" si="308"/>
        <v>43111029711</v>
      </c>
      <c r="V313" s="42">
        <v>1</v>
      </c>
      <c r="W313" s="43" t="str">
        <f t="shared" ca="1" si="281"/>
        <v>2020-01-07</v>
      </c>
      <c r="X313" s="42"/>
      <c r="Y313" s="185">
        <v>20000</v>
      </c>
      <c r="Z313" s="185">
        <f t="shared" si="310"/>
        <v>3333.3333333333321</v>
      </c>
      <c r="AA313" s="42">
        <v>0</v>
      </c>
      <c r="AB313" s="186" t="s">
        <v>89</v>
      </c>
      <c r="AC313" s="185">
        <f t="shared" si="283"/>
        <v>20000</v>
      </c>
      <c r="AD313" s="45">
        <v>0</v>
      </c>
      <c r="AE313" s="52" t="str">
        <f t="shared" si="265"/>
        <v>431110297</v>
      </c>
      <c r="AF313" s="187">
        <f t="shared" si="284"/>
        <v>16666.666666666668</v>
      </c>
      <c r="AG313" s="252">
        <f>SUM(AF308:AF314)</f>
        <v>200833.75000000003</v>
      </c>
      <c r="AH313" s="58">
        <f t="shared" si="302"/>
        <v>8333.3333333333339</v>
      </c>
      <c r="AI313" s="307">
        <f>Y313/2</f>
        <v>10000</v>
      </c>
      <c r="AJ313" s="49" t="str">
        <f t="shared" si="286"/>
        <v>2020-01-31</v>
      </c>
      <c r="AK313" s="189" t="str">
        <f t="shared" si="287"/>
        <v>888431110297</v>
      </c>
      <c r="AL313" s="45" t="str">
        <f t="shared" si="288"/>
        <v>11100000571</v>
      </c>
      <c r="AM313" s="62"/>
      <c r="AN313" s="62"/>
      <c r="AO313" s="56" t="s">
        <v>89</v>
      </c>
      <c r="AP313" s="56" t="s">
        <v>89</v>
      </c>
      <c r="AQ313" s="45"/>
      <c r="AR313" s="45"/>
      <c r="AS313" s="191" t="str">
        <f t="shared" si="289"/>
        <v>888431110297</v>
      </c>
      <c r="AT313" s="189" t="str">
        <f t="shared" si="290"/>
        <v>5531110297</v>
      </c>
      <c r="AU313" s="183" t="str">
        <f t="shared" si="291"/>
        <v>9931110297</v>
      </c>
      <c r="AV313" s="183">
        <f t="shared" si="292"/>
        <v>1</v>
      </c>
      <c r="AW313" s="183" t="str">
        <f t="shared" si="293"/>
        <v>7731110297</v>
      </c>
      <c r="AX313" s="53" t="str">
        <f t="shared" si="303"/>
        <v>77431110297</v>
      </c>
      <c r="AY313" s="183">
        <v>0</v>
      </c>
      <c r="AZ313" s="183">
        <v>0</v>
      </c>
      <c r="BA313" s="43" t="str">
        <f t="shared" si="294"/>
        <v>2020-01-01</v>
      </c>
      <c r="BB313" s="43" t="str">
        <f t="shared" si="295"/>
        <v>2020-01-31</v>
      </c>
      <c r="BC313" s="192" t="s">
        <v>90</v>
      </c>
      <c r="BD313" s="44" t="str">
        <f t="shared" si="309"/>
        <v>a31110297</v>
      </c>
      <c r="BE313" s="189"/>
      <c r="BF313" s="189"/>
      <c r="BG313" s="186"/>
      <c r="BH313" s="149"/>
      <c r="BI313" s="149"/>
      <c r="BJ313" s="149"/>
      <c r="BK313" s="149"/>
      <c r="BL313" s="149"/>
      <c r="BM313" s="149"/>
      <c r="BN313" s="149"/>
      <c r="BO313" s="342"/>
      <c r="BP313" s="328"/>
      <c r="BQ313" s="242"/>
      <c r="BR313" s="242"/>
      <c r="BS313" s="242"/>
      <c r="BU313" s="357" t="str">
        <f t="shared" ca="1" si="296"/>
        <v>insert into x_t_invoice (TMP_ID,ID,DT, CLIENT_ID,EXTERNAL_ID,CONTRACT_ID,TOTAL_SUM,CURRENCY,DISCOUNT_TYPE,COMMISSION_TYPE,TYPE,LOYAL_CLIENTS,NDS,NDS_PCT,PERSON_ID) values (s_x_t_invoice.NEXTVAL, 31110297, date'2020-01-01',21110000057,'Б-31110297-1',1110000057,20000,'RUR',1,1,'prepayment',0,1,20, 77431110297);insert into x_t_person (TMP_ID,ID) values (s_x_t_person.NEXTVAL, 77431110297);insert into x_t_act_internal(TMP_ID,ID,DT,CLIENT_ID,INVOICE_ID,HIDDEN,AMOUNT,EXTERNAL_ID,PAYMENT_TERM_DT,IS_LOYAL,TYPE) values (s_x_t_act_internal.NEXTVAL, 4311102971,date'2020-01-07',21110000057, 31110297    ,1,  20000  ,'43111029711',null, 0,'generic');insert into x_t_act_trans(TMP_ID, ACT_ID, CONSUME_ID, AMOUNT, AMOUNT_NDS, AMOUNT_NSP, NETTING, COMMISSION_TYPE) values (s_x_t_act_trans.NEXTVAL, 4311102971,  5531110297, 20000, 3333.33333333333,  0,null, 1);insert into x_t_consume (TMP_ID, ID, PARENT_ORDER_ID) values (s_x_t_consume.NEXTVAL, 5531110297,  9931110297);insert into x_t_order(TMP_ID, ID, SERVICE_ID, SERVICE_ORDER_ID, CLIENT_ID) values (s_x_t_order.NEXTVAL, 9931110297,  1,  7731110297,  431110297 );insert into x_mv_oebs_receipts_2(TMP_ID, INVOICE_EID, SUM, DT, DOC_DATE, COMISS_DATE, PAYMENT_NUMBER, SOURCE_TYPE) values (s_x_mv_oebs_receipts_2.NEXTVAL, 'Б-31110297-1', 10000, date'2020-01-31',date'2020-01-31', null, '888431110297' ,'PAYCASH');insert into x_yt_ar_direct_domain_stats (ID,IS_GRAY,DOMAIN,IS_BLACKLIST,SERVICE_ID,COST,BILLING_EXPORT_ID,FROM_DT,TILL_DT,SERVICE_ORDER_ID) values(s_x_yt_ar_direct_domain_stats.NEXTVAL, 0, 'a31110297', 0,1,3330000000,7731110297,  date'2020-01-01',to_date('2020-01-31'||' '||'23:59:59','YYYY-MM-DD HH24:MI:SS'),7731110297);</v>
      </c>
    </row>
    <row r="314" spans="1:73" s="215" customFormat="1" ht="15" thickBot="1" x14ac:dyDescent="0.4">
      <c r="A314" s="152">
        <v>57</v>
      </c>
      <c r="B314" s="199"/>
      <c r="C314" s="76" t="str">
        <f t="shared" si="274"/>
        <v>1110000057</v>
      </c>
      <c r="D314" s="76" t="str">
        <f t="shared" si="275"/>
        <v>1110000057/20</v>
      </c>
      <c r="E314" s="77" t="str">
        <f t="shared" si="297"/>
        <v>2020-01-01</v>
      </c>
      <c r="F314" s="77" t="str">
        <f t="shared" si="276"/>
        <v>2021-01-01</v>
      </c>
      <c r="G314" s="78" t="str">
        <f t="shared" si="277"/>
        <v>21110000057</v>
      </c>
      <c r="H314" s="79">
        <f t="shared" si="298"/>
        <v>1</v>
      </c>
      <c r="I314" s="200">
        <v>3</v>
      </c>
      <c r="J314" s="201">
        <f t="shared" si="305"/>
        <v>31110298</v>
      </c>
      <c r="K314" s="76" t="str">
        <f t="shared" si="307"/>
        <v>Б-31110298-1</v>
      </c>
      <c r="L314" s="77" t="str">
        <f t="shared" si="278"/>
        <v>2020-01-01</v>
      </c>
      <c r="M314" s="85" t="s">
        <v>194</v>
      </c>
      <c r="N314" s="202">
        <f t="shared" si="300"/>
        <v>30000</v>
      </c>
      <c r="O314" s="76" t="s">
        <v>88</v>
      </c>
      <c r="P314" s="200">
        <v>1</v>
      </c>
      <c r="Q314" s="76">
        <v>20</v>
      </c>
      <c r="R314" s="201">
        <v>37</v>
      </c>
      <c r="S314" s="201">
        <v>37</v>
      </c>
      <c r="T314" s="81" t="str">
        <f t="shared" si="280"/>
        <v>4311102981</v>
      </c>
      <c r="U314" s="203" t="str">
        <f t="shared" si="308"/>
        <v>43111029811</v>
      </c>
      <c r="V314" s="76">
        <v>1</v>
      </c>
      <c r="W314" s="77" t="str">
        <f t="shared" ca="1" si="281"/>
        <v>2020-01-05</v>
      </c>
      <c r="X314" s="76"/>
      <c r="Y314" s="205">
        <v>30000</v>
      </c>
      <c r="Z314" s="205">
        <f t="shared" si="310"/>
        <v>5000</v>
      </c>
      <c r="AA314" s="76">
        <v>0</v>
      </c>
      <c r="AB314" s="206" t="s">
        <v>89</v>
      </c>
      <c r="AC314" s="205">
        <f t="shared" si="283"/>
        <v>30000</v>
      </c>
      <c r="AD314" s="79">
        <v>0</v>
      </c>
      <c r="AE314" s="52" t="str">
        <f t="shared" si="265"/>
        <v>431110298</v>
      </c>
      <c r="AF314" s="207">
        <f t="shared" si="284"/>
        <v>25000</v>
      </c>
      <c r="AG314" s="208"/>
      <c r="AH314" s="91">
        <f t="shared" si="302"/>
        <v>25000</v>
      </c>
      <c r="AI314" s="93">
        <f t="shared" si="285"/>
        <v>30000</v>
      </c>
      <c r="AJ314" s="83" t="str">
        <f t="shared" si="286"/>
        <v>2020-01-31</v>
      </c>
      <c r="AK314" s="209" t="str">
        <f t="shared" si="287"/>
        <v>888431110298</v>
      </c>
      <c r="AL314" s="79" t="str">
        <f t="shared" si="288"/>
        <v>11100000571</v>
      </c>
      <c r="AM314" s="95"/>
      <c r="AN314" s="95"/>
      <c r="AO314" s="90" t="s">
        <v>89</v>
      </c>
      <c r="AP314" s="90" t="s">
        <v>89</v>
      </c>
      <c r="AQ314" s="79"/>
      <c r="AR314" s="79"/>
      <c r="AS314" s="211" t="str">
        <f t="shared" si="289"/>
        <v>888431110298</v>
      </c>
      <c r="AT314" s="209" t="str">
        <f t="shared" si="290"/>
        <v>5531110298</v>
      </c>
      <c r="AU314" s="203" t="str">
        <f t="shared" si="291"/>
        <v>9931110298</v>
      </c>
      <c r="AV314" s="203">
        <f t="shared" si="292"/>
        <v>37</v>
      </c>
      <c r="AW314" s="203" t="str">
        <f t="shared" si="293"/>
        <v>7731110298</v>
      </c>
      <c r="AX314" s="87" t="str">
        <f t="shared" si="303"/>
        <v>77431110298</v>
      </c>
      <c r="AY314" s="203">
        <v>0</v>
      </c>
      <c r="AZ314" s="203">
        <v>0</v>
      </c>
      <c r="BA314" s="77" t="str">
        <f t="shared" si="294"/>
        <v>2020-01-01</v>
      </c>
      <c r="BB314" s="77" t="str">
        <f t="shared" si="295"/>
        <v>2020-01-31</v>
      </c>
      <c r="BC314" s="212" t="s">
        <v>90</v>
      </c>
      <c r="BD314" s="78" t="str">
        <f t="shared" si="309"/>
        <v>a31110298</v>
      </c>
      <c r="BE314" s="209"/>
      <c r="BF314" s="209"/>
      <c r="BG314" s="206"/>
      <c r="BH314" s="174"/>
      <c r="BI314" s="174"/>
      <c r="BJ314" s="174"/>
      <c r="BK314" s="174"/>
      <c r="BL314" s="174"/>
      <c r="BM314" s="174"/>
      <c r="BN314" s="174"/>
      <c r="BO314" s="341"/>
      <c r="BP314" s="329"/>
      <c r="BQ314" s="202"/>
      <c r="BR314" s="214"/>
      <c r="BS314" s="214"/>
      <c r="BU314" s="357" t="str">
        <f t="shared" ca="1" si="296"/>
        <v>insert into x_t_invoice (TMP_ID,ID,DT, CLIENT_ID,EXTERNAL_ID,CONTRACT_ID,TOTAL_SUM,CURRENCY,DISCOUNT_TYPE,COMMISSION_TYPE,TYPE,LOYAL_CLIENTS,NDS,NDS_PCT,PERSON_ID) values (s_x_t_invoice.NEXTVAL, 31110298, date'2020-01-01',21110000057,'Б-31110298-1',1110000057,30000,'RUR',37,37,'prepayment',0,1,20, 77431110298);insert into x_t_person (TMP_ID,ID) values (s_x_t_person.NEXTVAL, 77431110298);insert into x_t_act_internal(TMP_ID,ID,DT,CLIENT_ID,INVOICE_ID,HIDDEN,AMOUNT,EXTERNAL_ID,PAYMENT_TERM_DT,IS_LOYAL,TYPE) values (s_x_t_act_internal.NEXTVAL, 4311102981,date'2020-01-05',21110000057, 31110298    ,1,  30000  ,'43111029811',null, 0,'generic');insert into x_t_act_trans(TMP_ID, ACT_ID, CONSUME_ID, AMOUNT, AMOUNT_NDS, AMOUNT_NSP, NETTING, COMMISSION_TYPE) values (s_x_t_act_trans.NEXTVAL, 4311102981,  5531110298, 30000, 5000,  0,null, 37);insert into x_t_consume (TMP_ID, ID, PARENT_ORDER_ID) values (s_x_t_consume.NEXTVAL, 5531110298,  9931110298);insert into x_t_order(TMP_ID, ID, SERVICE_ID, SERVICE_ORDER_ID, CLIENT_ID) values (s_x_t_order.NEXTVAL, 9931110298,  37,  7731110298,  431110298 );insert into x_mv_oebs_receipts_2(TMP_ID, INVOICE_EID, SUM, DT, DOC_DATE, COMISS_DATE, PAYMENT_NUMBER, SOURCE_TYPE) values (s_x_mv_oebs_receipts_2.NEXTVAL, 'Б-31110298-1', 30000, date'2020-01-31',date'2020-01-31', null, '888431110298' ,'PAYCASH');insert into x_yt_ar_direct_domain_stats (ID,IS_GRAY,DOMAIN,IS_BLACKLIST,SERVICE_ID,COST,BILLING_EXPORT_ID,FROM_DT,TILL_DT,SERVICE_ORDER_ID) values(s_x_yt_ar_direct_domain_stats.NEXTVAL, 0, 'a31110298', 0,37,3330000000,7731110298,  date'2020-01-01',to_date('2020-01-31'||' '||'23:59:59','YYYY-MM-DD HH24:MI:SS'),7731110298);</v>
      </c>
    </row>
    <row r="315" spans="1:73" s="195" customFormat="1" ht="15.5" customHeight="1" x14ac:dyDescent="0.35">
      <c r="A315" s="127">
        <v>58</v>
      </c>
      <c r="B315" s="178"/>
      <c r="C315" s="42" t="str">
        <f t="shared" si="274"/>
        <v>1110000058</v>
      </c>
      <c r="D315" s="42" t="str">
        <f t="shared" si="275"/>
        <v>1110000058/20</v>
      </c>
      <c r="E315" s="43" t="str">
        <f t="shared" si="297"/>
        <v>2020-01-01</v>
      </c>
      <c r="F315" s="43" t="str">
        <f t="shared" si="276"/>
        <v>2021-01-01</v>
      </c>
      <c r="G315" s="44" t="str">
        <f t="shared" si="277"/>
        <v>21110000058</v>
      </c>
      <c r="H315" s="45">
        <f t="shared" si="298"/>
        <v>1</v>
      </c>
      <c r="I315" s="179">
        <v>3</v>
      </c>
      <c r="J315" s="180">
        <f t="shared" si="305"/>
        <v>31110299</v>
      </c>
      <c r="K315" s="42" t="str">
        <f t="shared" si="307"/>
        <v>Б-31110299-1</v>
      </c>
      <c r="L315" s="43" t="str">
        <f t="shared" si="278"/>
        <v>2020-01-01</v>
      </c>
      <c r="M315" s="308" t="s">
        <v>87</v>
      </c>
      <c r="N315" s="181">
        <f t="shared" si="300"/>
        <v>30000</v>
      </c>
      <c r="O315" s="42" t="s">
        <v>88</v>
      </c>
      <c r="P315" s="179">
        <v>1</v>
      </c>
      <c r="Q315" s="42">
        <v>20</v>
      </c>
      <c r="R315" s="182">
        <f>S315</f>
        <v>7</v>
      </c>
      <c r="S315" s="182">
        <v>7</v>
      </c>
      <c r="T315" s="52" t="str">
        <f t="shared" si="280"/>
        <v>4311102991</v>
      </c>
      <c r="U315" s="183" t="str">
        <f t="shared" si="308"/>
        <v>43111029911</v>
      </c>
      <c r="V315" s="42">
        <v>1</v>
      </c>
      <c r="W315" s="43" t="str">
        <f t="shared" ca="1" si="281"/>
        <v>2020-01-04</v>
      </c>
      <c r="X315" s="184" t="str">
        <f t="shared" ref="X315:X322" si="311">TEXT(DATE(YEAR($F$2),MONTH($F$2)+1,1),"ГГГГ-ММ-ДД")</f>
        <v>2020-02-01</v>
      </c>
      <c r="Y315" s="185">
        <v>30000</v>
      </c>
      <c r="Z315" s="185">
        <f t="shared" si="310"/>
        <v>5000</v>
      </c>
      <c r="AA315" s="42">
        <v>0</v>
      </c>
      <c r="AB315" s="186" t="s">
        <v>89</v>
      </c>
      <c r="AC315" s="185">
        <f t="shared" si="283"/>
        <v>30000</v>
      </c>
      <c r="AD315" s="45">
        <v>0</v>
      </c>
      <c r="AE315" s="52" t="str">
        <f t="shared" si="265"/>
        <v>431110299</v>
      </c>
      <c r="AF315" s="187">
        <f t="shared" si="284"/>
        <v>25000</v>
      </c>
      <c r="AG315" s="188"/>
      <c r="AH315" s="58">
        <f t="shared" si="302"/>
        <v>25000</v>
      </c>
      <c r="AI315" s="60">
        <f t="shared" si="285"/>
        <v>30000</v>
      </c>
      <c r="AJ315" s="49" t="str">
        <f t="shared" si="286"/>
        <v>2020-01-31</v>
      </c>
      <c r="AK315" s="189" t="str">
        <f t="shared" si="287"/>
        <v>888431110299</v>
      </c>
      <c r="AL315" s="45" t="str">
        <f t="shared" si="288"/>
        <v>11100000581</v>
      </c>
      <c r="AM315" s="62"/>
      <c r="AN315" s="62"/>
      <c r="AO315" s="56" t="s">
        <v>89</v>
      </c>
      <c r="AP315" s="56" t="s">
        <v>89</v>
      </c>
      <c r="AQ315" s="45"/>
      <c r="AR315" s="45"/>
      <c r="AS315" s="191" t="str">
        <f t="shared" si="289"/>
        <v>888431110299</v>
      </c>
      <c r="AT315" s="189" t="str">
        <f t="shared" si="290"/>
        <v>5531110299</v>
      </c>
      <c r="AU315" s="183" t="str">
        <f t="shared" si="291"/>
        <v>9931110299</v>
      </c>
      <c r="AV315" s="183">
        <f t="shared" si="292"/>
        <v>7</v>
      </c>
      <c r="AW315" s="183" t="str">
        <f t="shared" si="293"/>
        <v>7731110299</v>
      </c>
      <c r="AX315" s="53" t="str">
        <f t="shared" si="303"/>
        <v>77431110299</v>
      </c>
      <c r="AY315" s="183">
        <v>0</v>
      </c>
      <c r="AZ315" s="183">
        <v>0</v>
      </c>
      <c r="BA315" s="43" t="str">
        <f t="shared" si="294"/>
        <v>2020-01-01</v>
      </c>
      <c r="BB315" s="43" t="str">
        <f t="shared" si="295"/>
        <v>2020-01-31</v>
      </c>
      <c r="BC315" s="192" t="s">
        <v>90</v>
      </c>
      <c r="BD315" s="44" t="str">
        <f t="shared" si="309"/>
        <v>a31110299</v>
      </c>
      <c r="BE315" s="189"/>
      <c r="BF315" s="189"/>
      <c r="BG315" s="186"/>
      <c r="BH315" s="149"/>
      <c r="BI315" s="149"/>
      <c r="BJ315" s="149"/>
      <c r="BK315" s="149"/>
      <c r="BL315" s="149"/>
      <c r="BM315" s="149"/>
      <c r="BN315" s="149"/>
      <c r="BO315" s="340" t="s">
        <v>198</v>
      </c>
      <c r="BP315" s="328">
        <v>7</v>
      </c>
      <c r="BQ315" s="194">
        <f>SUM(AF315:AF319)</f>
        <v>158333.33333333334</v>
      </c>
      <c r="BR315" s="194">
        <f>(AF317+AF318+AF319)*0.08+(AF315+AF316)*0.06</f>
        <v>11500</v>
      </c>
      <c r="BS315" s="194">
        <f>BR315</f>
        <v>11500</v>
      </c>
      <c r="BU315" s="357" t="str">
        <f t="shared" ca="1" si="296"/>
        <v>insert into x_t_contract2(TMP_ID,ID,EXTERNAL_ID,CLIENT_ID) values(s_x_t_contract2.NEXTVAL, 1110000058, '1110000058/20',21110000058);insert into x_t_contract_collateral(TMP_ID,ID,CONTRACT2_ID,DT,IS_SIGNED) values(s_x_t_contract_collateral.NEXTVAL, 11100000581, 1110000058, date'2020-01-01', date'2020-01-01');insert into x_mv_contract_signed_attr (TMP_ID,CONTRACT_ID,COLLATERAL_ID,CODE,VALUE_DT) values (s_x_mv_contract_signed_attr.NEXTVAL, 1110000058, 11100000581,'FINISH_DT' ,date'2021-01-01');insert into x_mv_contract_signed_attr_hist(TMP_ID,VALUE_NUM,UPDATE_DT,CONTRACT2_ID,CODE,CL_DT,STAMP,DT) values(s_x_mv_contract_signed_attr_hist.NEXTVAL, 1, date'2020-01-01', 1110000058,'FIRM',date'2020-01-01',888431110299,date'2020-01-01');insert into x_mv_contract_signed_attr_hist(TMP_ID,VALUE_NUM,UPDATE_DT,CONTRACT2_ID,CODE,CL_DT,STAMP,DT) values(s_x_mv_contract_signed_attr_hist.NEXTVAL, 1, date'2020-01-01', 1110000058,'WHOLESALE_AGENT_PREMIUM_AWARDS_SCALE_TYPE',date'2020-01-01',888431110299,date'2020-01-01');insert into x_mv_contract_signed_attr_hist(TMP_ID,VALUE_NUM,UPDATE_DT,CONTRACT2_ID,CODE,CL_DT,STAMP,DT) values(s_x_mv_contract_signed_attr_hist.NEXTVAL, 3, date'2020-01-01', 1110000058,'PAYMENT_TYPE',date'2020-01-01',888431110299,date'2020-01-01');insert into x_t_invoice (TMP_ID,ID,DT, CLIENT_ID,EXTERNAL_ID,CONTRACT_ID,TOTAL_SUM,CURRENCY,DISCOUNT_TYPE,COMMISSION_TYPE,TYPE,LOYAL_CLIENTS,NDS,NDS_PCT,PERSON_ID) values (s_x_t_invoice.NEXTVAL, 31110299, date'2020-01-01',21110000058,'Б-31110299-1',1110000058,30000,'RUR',7,7,'y_invoice',0,1,20, 77431110299);insert into x_t_person (TMP_ID,ID) values (s_x_t_person.NEXTVAL, 77431110299);insert into x_t_act_internal(TMP_ID,ID,DT,CLIENT_ID,INVOICE_ID,HIDDEN,AMOUNT,EXTERNAL_ID,PAYMENT_TERM_DT,IS_LOYAL,TYPE) values (s_x_t_act_internal.NEXTVAL, 4311102991,date'2020-01-04',21110000058, 31110299    ,1,  30000  ,'43111029911',date'2020-02-01', 0,'generic');insert into x_t_act_trans(TMP_ID, ACT_ID, CONSUME_ID, AMOUNT, AMOUNT_NDS, AMOUNT_NSP, NETTING, COMMISSION_TYPE) values (s_x_t_act_trans.NEXTVAL, 4311102991,  5531110299, 30000, 5000,  0,null, 7);insert into x_t_consume (TMP_ID, ID, PARENT_ORDER_ID) values (s_x_t_consume.NEXTVAL, 5531110299,  9931110299);insert into x_t_order(TMP_ID, ID, SERVICE_ID, SERVICE_ORDER_ID, CLIENT_ID) values (s_x_t_order.NEXTVAL, 9931110299,  7,  7731110299,  431110299 );insert into x_mv_oebs_receipts_2(TMP_ID, INVOICE_EID, SUM, DT, DOC_DATE, COMISS_DATE, PAYMENT_NUMBER, SOURCE_TYPE) values (s_x_mv_oebs_receipts_2.NEXTVAL, 'Б-31110299-1', 30000, date'2020-01-31',date'2020-01-31', null, '888431110299' ,'PAYCASH');insert into x_yt_ar_direct_domain_stats (ID,IS_GRAY,DOMAIN,IS_BLACKLIST,SERVICE_ID,COST,BILLING_EXPORT_ID,FROM_DT,TILL_DT,SERVICE_ORDER_ID) values(s_x_yt_ar_direct_domain_stats.NEXTVAL, 0, 'a31110299', 0,7,3330000000,7731110299,  date'2020-01-01',to_date('2020-01-31'||' '||'23:59:59','YYYY-MM-DD HH24:MI:SS'),7731110299);</v>
      </c>
    </row>
    <row r="316" spans="1:73" s="195" customFormat="1" x14ac:dyDescent="0.35">
      <c r="A316" s="127">
        <v>58</v>
      </c>
      <c r="B316" s="178"/>
      <c r="C316" s="42" t="str">
        <f t="shared" si="274"/>
        <v>1110000058</v>
      </c>
      <c r="D316" s="42" t="str">
        <f t="shared" si="275"/>
        <v>1110000058/20</v>
      </c>
      <c r="E316" s="43" t="str">
        <f t="shared" si="297"/>
        <v>2020-01-01</v>
      </c>
      <c r="F316" s="43" t="str">
        <f t="shared" si="276"/>
        <v>2021-01-01</v>
      </c>
      <c r="G316" s="44" t="str">
        <f t="shared" si="277"/>
        <v>21110000058</v>
      </c>
      <c r="H316" s="45">
        <f t="shared" si="298"/>
        <v>1</v>
      </c>
      <c r="I316" s="179">
        <v>3</v>
      </c>
      <c r="J316" s="180">
        <f t="shared" si="305"/>
        <v>31110300</v>
      </c>
      <c r="K316" s="42" t="str">
        <f t="shared" si="307"/>
        <v>Б-31110300-1</v>
      </c>
      <c r="L316" s="43" t="str">
        <f t="shared" si="278"/>
        <v>2020-01-01</v>
      </c>
      <c r="M316" s="308" t="s">
        <v>87</v>
      </c>
      <c r="N316" s="181">
        <f t="shared" si="300"/>
        <v>40000</v>
      </c>
      <c r="O316" s="42" t="s">
        <v>88</v>
      </c>
      <c r="P316" s="179">
        <v>1</v>
      </c>
      <c r="Q316" s="42">
        <v>20</v>
      </c>
      <c r="R316" s="182">
        <f>S316</f>
        <v>7</v>
      </c>
      <c r="S316" s="182">
        <v>7</v>
      </c>
      <c r="T316" s="52" t="str">
        <f t="shared" si="280"/>
        <v>4311103001</v>
      </c>
      <c r="U316" s="183" t="str">
        <f t="shared" si="308"/>
        <v>43111030011</v>
      </c>
      <c r="V316" s="42">
        <v>1</v>
      </c>
      <c r="W316" s="43" t="str">
        <f t="shared" ca="1" si="281"/>
        <v>2020-01-01</v>
      </c>
      <c r="X316" s="184" t="str">
        <f t="shared" si="311"/>
        <v>2020-02-01</v>
      </c>
      <c r="Y316" s="185">
        <v>40000</v>
      </c>
      <c r="Z316" s="185">
        <f t="shared" si="310"/>
        <v>6666.6666666666642</v>
      </c>
      <c r="AA316" s="42">
        <v>0</v>
      </c>
      <c r="AB316" s="186" t="s">
        <v>89</v>
      </c>
      <c r="AC316" s="185">
        <f t="shared" si="283"/>
        <v>40000</v>
      </c>
      <c r="AD316" s="45">
        <v>0</v>
      </c>
      <c r="AE316" s="52" t="str">
        <f t="shared" si="265"/>
        <v>431110300</v>
      </c>
      <c r="AF316" s="187">
        <f t="shared" si="284"/>
        <v>33333.333333333336</v>
      </c>
      <c r="AG316" s="188"/>
      <c r="AH316" s="58">
        <f t="shared" si="302"/>
        <v>33333.333333333336</v>
      </c>
      <c r="AI316" s="60">
        <f t="shared" si="285"/>
        <v>40000</v>
      </c>
      <c r="AJ316" s="49" t="str">
        <f t="shared" si="286"/>
        <v>2020-01-31</v>
      </c>
      <c r="AK316" s="189" t="str">
        <f t="shared" si="287"/>
        <v>888431110300</v>
      </c>
      <c r="AL316" s="45" t="str">
        <f t="shared" si="288"/>
        <v>11100000581</v>
      </c>
      <c r="AM316" s="62"/>
      <c r="AN316" s="62"/>
      <c r="AO316" s="56" t="s">
        <v>89</v>
      </c>
      <c r="AP316" s="56" t="s">
        <v>89</v>
      </c>
      <c r="AQ316" s="45"/>
      <c r="AR316" s="45"/>
      <c r="AS316" s="191" t="str">
        <f t="shared" si="289"/>
        <v>888431110300</v>
      </c>
      <c r="AT316" s="189" t="str">
        <f t="shared" si="290"/>
        <v>5531110300</v>
      </c>
      <c r="AU316" s="183" t="str">
        <f t="shared" si="291"/>
        <v>9931110300</v>
      </c>
      <c r="AV316" s="183">
        <f t="shared" si="292"/>
        <v>7</v>
      </c>
      <c r="AW316" s="183" t="str">
        <f t="shared" si="293"/>
        <v>7731110300</v>
      </c>
      <c r="AX316" s="53" t="str">
        <f t="shared" si="303"/>
        <v>77431110300</v>
      </c>
      <c r="AY316" s="183">
        <v>0</v>
      </c>
      <c r="AZ316" s="183">
        <v>0</v>
      </c>
      <c r="BA316" s="43" t="str">
        <f t="shared" si="294"/>
        <v>2020-01-01</v>
      </c>
      <c r="BB316" s="43" t="str">
        <f t="shared" si="295"/>
        <v>2020-01-31</v>
      </c>
      <c r="BC316" s="192" t="s">
        <v>90</v>
      </c>
      <c r="BD316" s="44" t="str">
        <f t="shared" si="309"/>
        <v>a31110300</v>
      </c>
      <c r="BE316" s="189"/>
      <c r="BF316" s="189"/>
      <c r="BG316" s="186"/>
      <c r="BH316" s="149"/>
      <c r="BI316" s="149"/>
      <c r="BJ316" s="149"/>
      <c r="BK316" s="149"/>
      <c r="BL316" s="149"/>
      <c r="BM316" s="149"/>
      <c r="BN316" s="149"/>
      <c r="BO316" s="340" t="s">
        <v>199</v>
      </c>
      <c r="BP316" s="328">
        <v>1</v>
      </c>
      <c r="BQ316" s="194">
        <f>AF320</f>
        <v>16666.666666666668</v>
      </c>
      <c r="BR316" s="194">
        <f>BQ316*0.13</f>
        <v>2166.666666666667</v>
      </c>
      <c r="BS316" s="194">
        <f>BR316</f>
        <v>2166.666666666667</v>
      </c>
      <c r="BU316" s="357" t="str">
        <f t="shared" ca="1" si="296"/>
        <v>insert into x_t_invoice (TMP_ID,ID,DT, CLIENT_ID,EXTERNAL_ID,CONTRACT_ID,TOTAL_SUM,CURRENCY,DISCOUNT_TYPE,COMMISSION_TYPE,TYPE,LOYAL_CLIENTS,NDS,NDS_PCT,PERSON_ID) values (s_x_t_invoice.NEXTVAL, 31110300, date'2020-01-01',21110000058,'Б-31110300-1',1110000058,40000,'RUR',7,7,'y_invoice',0,1,20, 77431110300);insert into x_t_person (TMP_ID,ID) values (s_x_t_person.NEXTVAL, 77431110300);insert into x_t_act_internal(TMP_ID,ID,DT,CLIENT_ID,INVOICE_ID,HIDDEN,AMOUNT,EXTERNAL_ID,PAYMENT_TERM_DT,IS_LOYAL,TYPE) values (s_x_t_act_internal.NEXTVAL, 4311103001,date'2020-01-01',21110000058, 31110300    ,1,  40000  ,'43111030011',date'2020-02-01', 0,'generic');insert into x_t_act_trans(TMP_ID, ACT_ID, CONSUME_ID, AMOUNT, AMOUNT_NDS, AMOUNT_NSP, NETTING, COMMISSION_TYPE) values (s_x_t_act_trans.NEXTVAL, 4311103001,  5531110300, 40000, 6666.66666666666,  0,null, 7);insert into x_t_consume (TMP_ID, ID, PARENT_ORDER_ID) values (s_x_t_consume.NEXTVAL, 5531110300,  9931110300);insert into x_t_order(TMP_ID, ID, SERVICE_ID, SERVICE_ORDER_ID, CLIENT_ID) values (s_x_t_order.NEXTVAL, 9931110300,  7,  7731110300,  431110300 );insert into x_mv_oebs_receipts_2(TMP_ID, INVOICE_EID, SUM, DT, DOC_DATE, COMISS_DATE, PAYMENT_NUMBER, SOURCE_TYPE) values (s_x_mv_oebs_receipts_2.NEXTVAL, 'Б-31110300-1', 40000, date'2020-01-31',date'2020-01-31', null, '888431110300' ,'PAYCASH');insert into x_yt_ar_direct_domain_stats (ID,IS_GRAY,DOMAIN,IS_BLACKLIST,SERVICE_ID,COST,BILLING_EXPORT_ID,FROM_DT,TILL_DT,SERVICE_ORDER_ID) values(s_x_yt_ar_direct_domain_stats.NEXTVAL, 0, 'a31110300', 0,7,3330000000,7731110300,  date'2020-01-01',to_date('2020-01-31'||' '||'23:59:59','YYYY-MM-DD HH24:MI:SS'),7731110300);</v>
      </c>
    </row>
    <row r="317" spans="1:73" s="195" customFormat="1" ht="15" thickBot="1" x14ac:dyDescent="0.4">
      <c r="A317" s="127">
        <v>58</v>
      </c>
      <c r="B317" s="178"/>
      <c r="C317" s="42" t="str">
        <f t="shared" si="274"/>
        <v>1110000058</v>
      </c>
      <c r="D317" s="42" t="str">
        <f t="shared" si="275"/>
        <v>1110000058/20</v>
      </c>
      <c r="E317" s="43" t="str">
        <f t="shared" si="297"/>
        <v>2020-01-01</v>
      </c>
      <c r="F317" s="43" t="str">
        <f t="shared" si="276"/>
        <v>2021-01-01</v>
      </c>
      <c r="G317" s="44" t="str">
        <f t="shared" si="277"/>
        <v>21110000058</v>
      </c>
      <c r="H317" s="45">
        <f t="shared" si="298"/>
        <v>1</v>
      </c>
      <c r="I317" s="179">
        <v>3</v>
      </c>
      <c r="J317" s="180">
        <f t="shared" si="305"/>
        <v>31110301</v>
      </c>
      <c r="K317" s="42" t="str">
        <f t="shared" si="307"/>
        <v>Б-31110301-1</v>
      </c>
      <c r="L317" s="43" t="str">
        <f t="shared" si="278"/>
        <v>2020-01-01</v>
      </c>
      <c r="M317" s="104" t="s">
        <v>194</v>
      </c>
      <c r="N317" s="181">
        <f t="shared" si="300"/>
        <v>40000</v>
      </c>
      <c r="O317" s="42" t="s">
        <v>88</v>
      </c>
      <c r="P317" s="179">
        <v>1</v>
      </c>
      <c r="Q317" s="42">
        <v>20</v>
      </c>
      <c r="R317" s="182">
        <f>S317</f>
        <v>7</v>
      </c>
      <c r="S317" s="182">
        <v>7</v>
      </c>
      <c r="T317" s="52" t="str">
        <f t="shared" si="280"/>
        <v>4311103011</v>
      </c>
      <c r="U317" s="183" t="str">
        <f t="shared" si="308"/>
        <v>43111030111</v>
      </c>
      <c r="V317" s="42">
        <v>1</v>
      </c>
      <c r="W317" s="43" t="str">
        <f t="shared" ca="1" si="281"/>
        <v>2020-01-01</v>
      </c>
      <c r="X317" s="184"/>
      <c r="Y317" s="185">
        <v>40000</v>
      </c>
      <c r="Z317" s="185">
        <f t="shared" si="310"/>
        <v>6666.6666666666642</v>
      </c>
      <c r="AA317" s="42">
        <v>0</v>
      </c>
      <c r="AB317" s="186" t="s">
        <v>89</v>
      </c>
      <c r="AC317" s="185">
        <f t="shared" si="283"/>
        <v>40000</v>
      </c>
      <c r="AD317" s="45">
        <v>0</v>
      </c>
      <c r="AE317" s="52" t="str">
        <f t="shared" si="265"/>
        <v>431110301</v>
      </c>
      <c r="AF317" s="187">
        <f t="shared" si="284"/>
        <v>33333.333333333336</v>
      </c>
      <c r="AG317" s="188"/>
      <c r="AH317" s="58">
        <f t="shared" si="302"/>
        <v>33333.333333333336</v>
      </c>
      <c r="AI317" s="60">
        <f t="shared" si="285"/>
        <v>40000</v>
      </c>
      <c r="AJ317" s="49" t="str">
        <f t="shared" si="286"/>
        <v>2020-01-31</v>
      </c>
      <c r="AK317" s="189" t="str">
        <f t="shared" si="287"/>
        <v>888431110301</v>
      </c>
      <c r="AL317" s="45" t="str">
        <f t="shared" si="288"/>
        <v>11100000581</v>
      </c>
      <c r="AM317" s="62"/>
      <c r="AN317" s="62"/>
      <c r="AO317" s="56" t="s">
        <v>89</v>
      </c>
      <c r="AP317" s="56" t="s">
        <v>89</v>
      </c>
      <c r="AQ317" s="45"/>
      <c r="AR317" s="45"/>
      <c r="AS317" s="191" t="str">
        <f t="shared" si="289"/>
        <v>888431110301</v>
      </c>
      <c r="AT317" s="189" t="str">
        <f t="shared" si="290"/>
        <v>5531110301</v>
      </c>
      <c r="AU317" s="183" t="str">
        <f t="shared" si="291"/>
        <v>9931110301</v>
      </c>
      <c r="AV317" s="183">
        <f t="shared" si="292"/>
        <v>7</v>
      </c>
      <c r="AW317" s="183" t="str">
        <f t="shared" si="293"/>
        <v>7731110301</v>
      </c>
      <c r="AX317" s="53" t="str">
        <f t="shared" si="303"/>
        <v>77431110301</v>
      </c>
      <c r="AY317" s="183">
        <v>0</v>
      </c>
      <c r="AZ317" s="183">
        <v>0</v>
      </c>
      <c r="BA317" s="43" t="str">
        <f t="shared" si="294"/>
        <v>2020-01-01</v>
      </c>
      <c r="BB317" s="43" t="str">
        <f t="shared" si="295"/>
        <v>2020-01-31</v>
      </c>
      <c r="BC317" s="192" t="s">
        <v>90</v>
      </c>
      <c r="BD317" s="44" t="str">
        <f t="shared" si="309"/>
        <v>a31110301</v>
      </c>
      <c r="BE317" s="189"/>
      <c r="BF317" s="189"/>
      <c r="BG317" s="186"/>
      <c r="BH317" s="174"/>
      <c r="BI317" s="174"/>
      <c r="BJ317" s="174"/>
      <c r="BK317" s="174"/>
      <c r="BL317" s="149"/>
      <c r="BM317" s="149"/>
      <c r="BN317" s="149"/>
      <c r="BO317" s="342"/>
      <c r="BP317" s="328">
        <v>37</v>
      </c>
      <c r="BQ317" s="194">
        <f>AF321</f>
        <v>25000</v>
      </c>
      <c r="BR317" s="194">
        <f>BQ317*0.13</f>
        <v>3250</v>
      </c>
      <c r="BS317" s="194">
        <f>BR317</f>
        <v>3250</v>
      </c>
      <c r="BU317" s="357" t="str">
        <f t="shared" ca="1" si="296"/>
        <v>insert into x_t_invoice (TMP_ID,ID,DT, CLIENT_ID,EXTERNAL_ID,CONTRACT_ID,TOTAL_SUM,CURRENCY,DISCOUNT_TYPE,COMMISSION_TYPE,TYPE,LOYAL_CLIENTS,NDS,NDS_PCT,PERSON_ID) values (s_x_t_invoice.NEXTVAL, 31110301, date'2020-01-01',21110000058,'Б-31110301-1',1110000058,40000,'RUR',7,7,'prepayment',0,1,20, 77431110301);insert into x_t_person (TMP_ID,ID) values (s_x_t_person.NEXTVAL, 77431110301);insert into x_t_act_internal(TMP_ID,ID,DT,CLIENT_ID,INVOICE_ID,HIDDEN,AMOUNT,EXTERNAL_ID,PAYMENT_TERM_DT,IS_LOYAL,TYPE) values (s_x_t_act_internal.NEXTVAL, 4311103011,date'2020-01-01',21110000058, 31110301    ,1,  40000  ,'43111030111',null, 0,'generic');insert into x_t_act_trans(TMP_ID, ACT_ID, CONSUME_ID, AMOUNT, AMOUNT_NDS, AMOUNT_NSP, NETTING, COMMISSION_TYPE) values (s_x_t_act_trans.NEXTVAL, 4311103011,  5531110301, 40000, 6666.66666666666,  0,null, 7);insert into x_t_consume (TMP_ID, ID, PARENT_ORDER_ID) values (s_x_t_consume.NEXTVAL, 5531110301,  9931110301);insert into x_t_order(TMP_ID, ID, SERVICE_ID, SERVICE_ORDER_ID, CLIENT_ID) values (s_x_t_order.NEXTVAL, 9931110301,  7,  7731110301,  431110301 );insert into x_mv_oebs_receipts_2(TMP_ID, INVOICE_EID, SUM, DT, DOC_DATE, COMISS_DATE, PAYMENT_NUMBER, SOURCE_TYPE) values (s_x_mv_oebs_receipts_2.NEXTVAL, 'Б-31110301-1', 40000, date'2020-01-31',date'2020-01-31', null, '888431110301' ,'PAYCASH');insert into x_yt_ar_direct_domain_stats (ID,IS_GRAY,DOMAIN,IS_BLACKLIST,SERVICE_ID,COST,BILLING_EXPORT_ID,FROM_DT,TILL_DT,SERVICE_ORDER_ID) values(s_x_yt_ar_direct_domain_stats.NEXTVAL, 0, 'a31110301', 0,7,3330000000,7731110301,  date'2020-01-01',to_date('2020-01-31'||' '||'23:59:59','YYYY-MM-DD HH24:MI:SS'),7731110301);</v>
      </c>
    </row>
    <row r="318" spans="1:73" s="195" customFormat="1" x14ac:dyDescent="0.35">
      <c r="A318" s="127">
        <v>58</v>
      </c>
      <c r="B318" s="178"/>
      <c r="C318" s="42" t="str">
        <f t="shared" si="274"/>
        <v>1110000058</v>
      </c>
      <c r="D318" s="42" t="str">
        <f t="shared" si="275"/>
        <v>1110000058/20</v>
      </c>
      <c r="E318" s="43" t="str">
        <f t="shared" si="297"/>
        <v>2020-01-01</v>
      </c>
      <c r="F318" s="43" t="str">
        <f t="shared" si="276"/>
        <v>2021-01-01</v>
      </c>
      <c r="G318" s="44" t="str">
        <f t="shared" si="277"/>
        <v>21110000058</v>
      </c>
      <c r="H318" s="45">
        <f t="shared" si="298"/>
        <v>1</v>
      </c>
      <c r="I318" s="179">
        <v>3</v>
      </c>
      <c r="J318" s="180">
        <f t="shared" si="305"/>
        <v>31110302</v>
      </c>
      <c r="K318" s="42" t="str">
        <f t="shared" si="307"/>
        <v>Б-31110302-1</v>
      </c>
      <c r="L318" s="43" t="str">
        <f t="shared" si="278"/>
        <v>2020-01-01</v>
      </c>
      <c r="M318" s="104" t="s">
        <v>194</v>
      </c>
      <c r="N318" s="181">
        <f t="shared" si="300"/>
        <v>40000</v>
      </c>
      <c r="O318" s="42" t="s">
        <v>88</v>
      </c>
      <c r="P318" s="179">
        <v>1</v>
      </c>
      <c r="Q318" s="42">
        <v>20</v>
      </c>
      <c r="R318" s="182">
        <f>S318</f>
        <v>7</v>
      </c>
      <c r="S318" s="182">
        <v>7</v>
      </c>
      <c r="T318" s="52" t="str">
        <f t="shared" si="280"/>
        <v>4311103021</v>
      </c>
      <c r="U318" s="183" t="str">
        <f t="shared" si="308"/>
        <v>43111030211</v>
      </c>
      <c r="V318" s="42">
        <v>1</v>
      </c>
      <c r="W318" s="43" t="str">
        <f t="shared" ca="1" si="281"/>
        <v>2020-01-06</v>
      </c>
      <c r="X318" s="184"/>
      <c r="Y318" s="185">
        <v>40000</v>
      </c>
      <c r="Z318" s="185">
        <f t="shared" si="310"/>
        <v>6666.6666666666642</v>
      </c>
      <c r="AA318" s="42">
        <v>0</v>
      </c>
      <c r="AB318" s="186" t="s">
        <v>89</v>
      </c>
      <c r="AC318" s="185">
        <f t="shared" si="283"/>
        <v>40000</v>
      </c>
      <c r="AD318" s="45">
        <v>0</v>
      </c>
      <c r="AE318" s="52" t="str">
        <f t="shared" si="265"/>
        <v>431110302</v>
      </c>
      <c r="AF318" s="187">
        <f t="shared" si="284"/>
        <v>33333.333333333336</v>
      </c>
      <c r="AG318" s="188"/>
      <c r="AH318" s="58">
        <f t="shared" si="302"/>
        <v>33333.333333333336</v>
      </c>
      <c r="AI318" s="60">
        <f t="shared" si="285"/>
        <v>40000</v>
      </c>
      <c r="AJ318" s="49" t="str">
        <f t="shared" si="286"/>
        <v>2020-01-31</v>
      </c>
      <c r="AK318" s="189" t="str">
        <f t="shared" si="287"/>
        <v>888431110302</v>
      </c>
      <c r="AL318" s="45" t="str">
        <f t="shared" si="288"/>
        <v>11100000581</v>
      </c>
      <c r="AM318" s="62"/>
      <c r="AN318" s="62"/>
      <c r="AO318" s="56" t="s">
        <v>89</v>
      </c>
      <c r="AP318" s="56" t="s">
        <v>89</v>
      </c>
      <c r="AQ318" s="45"/>
      <c r="AR318" s="45"/>
      <c r="AS318" s="191" t="str">
        <f t="shared" si="289"/>
        <v>888431110302</v>
      </c>
      <c r="AT318" s="189" t="str">
        <f t="shared" si="290"/>
        <v>5531110302</v>
      </c>
      <c r="AU318" s="183" t="str">
        <f t="shared" si="291"/>
        <v>9931110302</v>
      </c>
      <c r="AV318" s="183">
        <f t="shared" si="292"/>
        <v>7</v>
      </c>
      <c r="AW318" s="183" t="str">
        <f t="shared" si="293"/>
        <v>7731110302</v>
      </c>
      <c r="AX318" s="53" t="str">
        <f t="shared" si="303"/>
        <v>77431110302</v>
      </c>
      <c r="AY318" s="183">
        <v>0</v>
      </c>
      <c r="AZ318" s="183">
        <v>0</v>
      </c>
      <c r="BA318" s="43" t="str">
        <f t="shared" si="294"/>
        <v>2020-01-01</v>
      </c>
      <c r="BB318" s="43" t="str">
        <f t="shared" si="295"/>
        <v>2020-01-31</v>
      </c>
      <c r="BC318" s="192" t="s">
        <v>90</v>
      </c>
      <c r="BD318" s="44" t="str">
        <f t="shared" si="309"/>
        <v>a31110302</v>
      </c>
      <c r="BE318" s="189"/>
      <c r="BF318" s="189"/>
      <c r="BG318" s="186"/>
      <c r="BH318" s="149"/>
      <c r="BI318" s="149"/>
      <c r="BJ318" s="149"/>
      <c r="BK318" s="149"/>
      <c r="BL318" s="149"/>
      <c r="BM318" s="149"/>
      <c r="BN318" s="149"/>
      <c r="BO318" s="343"/>
      <c r="BP318" s="330">
        <v>7</v>
      </c>
      <c r="BQ318" s="196"/>
      <c r="BR318" s="196">
        <f>(AF315+AF316)*0.02</f>
        <v>1166.6666666666667</v>
      </c>
      <c r="BS318" s="196">
        <f>BR318</f>
        <v>1166.6666666666667</v>
      </c>
      <c r="BT318" s="197">
        <v>0.02</v>
      </c>
      <c r="BU318" s="357" t="str">
        <f t="shared" ca="1" si="296"/>
        <v>insert into x_t_invoice (TMP_ID,ID,DT, CLIENT_ID,EXTERNAL_ID,CONTRACT_ID,TOTAL_SUM,CURRENCY,DISCOUNT_TYPE,COMMISSION_TYPE,TYPE,LOYAL_CLIENTS,NDS,NDS_PCT,PERSON_ID) values (s_x_t_invoice.NEXTVAL, 31110302, date'2020-01-01',21110000058,'Б-31110302-1',1110000058,40000,'RUR',7,7,'prepayment',0,1,20, 77431110302);insert into x_t_person (TMP_ID,ID) values (s_x_t_person.NEXTVAL, 77431110302);insert into x_t_act_internal(TMP_ID,ID,DT,CLIENT_ID,INVOICE_ID,HIDDEN,AMOUNT,EXTERNAL_ID,PAYMENT_TERM_DT,IS_LOYAL,TYPE) values (s_x_t_act_internal.NEXTVAL, 4311103021,date'2020-01-06',21110000058, 31110302    ,1,  40000  ,'43111030211',null, 0,'generic');insert into x_t_act_trans(TMP_ID, ACT_ID, CONSUME_ID, AMOUNT, AMOUNT_NDS, AMOUNT_NSP, NETTING, COMMISSION_TYPE) values (s_x_t_act_trans.NEXTVAL, 4311103021,  5531110302, 40000, 6666.66666666666,  0,null, 7);insert into x_t_consume (TMP_ID, ID, PARENT_ORDER_ID) values (s_x_t_consume.NEXTVAL, 5531110302,  9931110302);insert into x_t_order(TMP_ID, ID, SERVICE_ID, SERVICE_ORDER_ID, CLIENT_ID) values (s_x_t_order.NEXTVAL, 9931110302,  7,  7731110302,  431110302 );insert into x_mv_oebs_receipts_2(TMP_ID, INVOICE_EID, SUM, DT, DOC_DATE, COMISS_DATE, PAYMENT_NUMBER, SOURCE_TYPE) values (s_x_mv_oebs_receipts_2.NEXTVAL, 'Б-31110302-1', 40000, date'2020-01-31',date'2020-01-31', null, '888431110302' ,'PAYCASH');insert into x_yt_ar_direct_domain_stats (ID,IS_GRAY,DOMAIN,IS_BLACKLIST,SERVICE_ID,COST,BILLING_EXPORT_ID,FROM_DT,TILL_DT,SERVICE_ORDER_ID) values(s_x_yt_ar_direct_domain_stats.NEXTVAL, 0, 'a31110302', 0,7,3330000000,7731110302,  date'2020-01-01',to_date('2020-01-31'||' '||'23:59:59','YYYY-MM-DD HH24:MI:SS'),7731110302);</v>
      </c>
    </row>
    <row r="319" spans="1:73" s="195" customFormat="1" x14ac:dyDescent="0.35">
      <c r="A319" s="127">
        <v>58</v>
      </c>
      <c r="B319" s="178"/>
      <c r="C319" s="42" t="str">
        <f t="shared" si="274"/>
        <v>1110000058</v>
      </c>
      <c r="D319" s="42" t="str">
        <f t="shared" si="275"/>
        <v>1110000058/20</v>
      </c>
      <c r="E319" s="43" t="str">
        <f t="shared" si="297"/>
        <v>2020-01-01</v>
      </c>
      <c r="F319" s="43" t="str">
        <f t="shared" si="276"/>
        <v>2021-01-01</v>
      </c>
      <c r="G319" s="44" t="str">
        <f t="shared" si="277"/>
        <v>21110000058</v>
      </c>
      <c r="H319" s="45">
        <f t="shared" si="298"/>
        <v>1</v>
      </c>
      <c r="I319" s="179">
        <v>3</v>
      </c>
      <c r="J319" s="180">
        <f t="shared" si="305"/>
        <v>31110303</v>
      </c>
      <c r="K319" s="42" t="str">
        <f t="shared" si="307"/>
        <v>Б-31110303-1</v>
      </c>
      <c r="L319" s="43" t="str">
        <f t="shared" si="278"/>
        <v>2020-01-01</v>
      </c>
      <c r="M319" s="104" t="s">
        <v>194</v>
      </c>
      <c r="N319" s="181">
        <f t="shared" si="300"/>
        <v>40000</v>
      </c>
      <c r="O319" s="42" t="s">
        <v>88</v>
      </c>
      <c r="P319" s="179">
        <v>1</v>
      </c>
      <c r="Q319" s="42">
        <v>20</v>
      </c>
      <c r="R319" s="182">
        <f>S319</f>
        <v>7</v>
      </c>
      <c r="S319" s="182">
        <v>7</v>
      </c>
      <c r="T319" s="52" t="str">
        <f t="shared" si="280"/>
        <v>4311103031</v>
      </c>
      <c r="U319" s="183" t="str">
        <f t="shared" si="308"/>
        <v>43111030311</v>
      </c>
      <c r="V319" s="42">
        <v>1</v>
      </c>
      <c r="W319" s="43" t="str">
        <f t="shared" ca="1" si="281"/>
        <v>2020-01-04</v>
      </c>
      <c r="X319" s="184"/>
      <c r="Y319" s="185">
        <v>40000</v>
      </c>
      <c r="Z319" s="185">
        <f t="shared" si="310"/>
        <v>6666.6666666666642</v>
      </c>
      <c r="AA319" s="42">
        <v>0</v>
      </c>
      <c r="AB319" s="186" t="s">
        <v>89</v>
      </c>
      <c r="AC319" s="185">
        <f t="shared" si="283"/>
        <v>40000</v>
      </c>
      <c r="AD319" s="45">
        <v>0</v>
      </c>
      <c r="AE319" s="52" t="str">
        <f t="shared" si="265"/>
        <v>431110303</v>
      </c>
      <c r="AF319" s="187">
        <f t="shared" si="284"/>
        <v>33333.333333333336</v>
      </c>
      <c r="AG319" s="188"/>
      <c r="AH319" s="58">
        <f t="shared" si="302"/>
        <v>33333.333333333336</v>
      </c>
      <c r="AI319" s="60">
        <f t="shared" si="285"/>
        <v>40000</v>
      </c>
      <c r="AJ319" s="49" t="str">
        <f t="shared" si="286"/>
        <v>2020-01-31</v>
      </c>
      <c r="AK319" s="189" t="str">
        <f t="shared" si="287"/>
        <v>888431110303</v>
      </c>
      <c r="AL319" s="45" t="str">
        <f t="shared" si="288"/>
        <v>11100000581</v>
      </c>
      <c r="AM319" s="62"/>
      <c r="AN319" s="62"/>
      <c r="AO319" s="56" t="s">
        <v>89</v>
      </c>
      <c r="AP319" s="56" t="s">
        <v>89</v>
      </c>
      <c r="AQ319" s="45"/>
      <c r="AR319" s="45"/>
      <c r="AS319" s="191" t="str">
        <f t="shared" si="289"/>
        <v>888431110303</v>
      </c>
      <c r="AT319" s="189" t="str">
        <f t="shared" si="290"/>
        <v>5531110303</v>
      </c>
      <c r="AU319" s="183" t="str">
        <f t="shared" si="291"/>
        <v>9931110303</v>
      </c>
      <c r="AV319" s="183">
        <f t="shared" si="292"/>
        <v>7</v>
      </c>
      <c r="AW319" s="183" t="str">
        <f t="shared" si="293"/>
        <v>7731110303</v>
      </c>
      <c r="AX319" s="53" t="str">
        <f t="shared" si="303"/>
        <v>77431110303</v>
      </c>
      <c r="AY319" s="183">
        <v>0</v>
      </c>
      <c r="AZ319" s="183">
        <v>0</v>
      </c>
      <c r="BA319" s="43" t="str">
        <f t="shared" si="294"/>
        <v>2020-01-01</v>
      </c>
      <c r="BB319" s="43" t="str">
        <f t="shared" si="295"/>
        <v>2020-01-31</v>
      </c>
      <c r="BC319" s="192" t="s">
        <v>90</v>
      </c>
      <c r="BD319" s="44" t="str">
        <f t="shared" si="309"/>
        <v>a31110303</v>
      </c>
      <c r="BE319" s="189"/>
      <c r="BF319" s="189"/>
      <c r="BG319" s="186"/>
      <c r="BH319" s="149"/>
      <c r="BI319" s="149"/>
      <c r="BJ319" s="149"/>
      <c r="BK319" s="149"/>
      <c r="BL319" s="149"/>
      <c r="BM319" s="149"/>
      <c r="BN319" s="149"/>
      <c r="BO319" s="345"/>
      <c r="BP319" s="328"/>
      <c r="BQ319" s="194"/>
      <c r="BR319" s="194"/>
      <c r="BS319" s="194"/>
      <c r="BT319" s="197"/>
      <c r="BU319" s="357" t="str">
        <f t="shared" ca="1" si="296"/>
        <v>insert into x_t_invoice (TMP_ID,ID,DT, CLIENT_ID,EXTERNAL_ID,CONTRACT_ID,TOTAL_SUM,CURRENCY,DISCOUNT_TYPE,COMMISSION_TYPE,TYPE,LOYAL_CLIENTS,NDS,NDS_PCT,PERSON_ID) values (s_x_t_invoice.NEXTVAL, 31110303, date'2020-01-01',21110000058,'Б-31110303-1',1110000058,40000,'RUR',7,7,'prepayment',0,1,20, 77431110303);insert into x_t_person (TMP_ID,ID) values (s_x_t_person.NEXTVAL, 77431110303);insert into x_t_act_internal(TMP_ID,ID,DT,CLIENT_ID,INVOICE_ID,HIDDEN,AMOUNT,EXTERNAL_ID,PAYMENT_TERM_DT,IS_LOYAL,TYPE) values (s_x_t_act_internal.NEXTVAL, 4311103031,date'2020-01-04',21110000058, 31110303    ,1,  40000  ,'43111030311',null, 0,'generic');insert into x_t_act_trans(TMP_ID, ACT_ID, CONSUME_ID, AMOUNT, AMOUNT_NDS, AMOUNT_NSP, NETTING, COMMISSION_TYPE) values (s_x_t_act_trans.NEXTVAL, 4311103031,  5531110303, 40000, 6666.66666666666,  0,null, 7);insert into x_t_consume (TMP_ID, ID, PARENT_ORDER_ID) values (s_x_t_consume.NEXTVAL, 5531110303,  9931110303);insert into x_t_order(TMP_ID, ID, SERVICE_ID, SERVICE_ORDER_ID, CLIENT_ID) values (s_x_t_order.NEXTVAL, 9931110303,  7,  7731110303,  431110303 );insert into x_mv_oebs_receipts_2(TMP_ID, INVOICE_EID, SUM, DT, DOC_DATE, COMISS_DATE, PAYMENT_NUMBER, SOURCE_TYPE) values (s_x_mv_oebs_receipts_2.NEXTVAL, 'Б-31110303-1', 40000, date'2020-01-31',date'2020-01-31', null, '888431110303' ,'PAYCASH');insert into x_yt_ar_direct_domain_stats (ID,IS_GRAY,DOMAIN,IS_BLACKLIST,SERVICE_ID,COST,BILLING_EXPORT_ID,FROM_DT,TILL_DT,SERVICE_ORDER_ID) values(s_x_yt_ar_direct_domain_stats.NEXTVAL, 0, 'a31110303', 0,7,3330000000,7731110303,  date'2020-01-01',to_date('2020-01-31'||' '||'23:59:59','YYYY-MM-DD HH24:MI:SS'),7731110303);</v>
      </c>
    </row>
    <row r="320" spans="1:73" s="195" customFormat="1" x14ac:dyDescent="0.35">
      <c r="A320" s="127">
        <v>58</v>
      </c>
      <c r="B320" s="178"/>
      <c r="C320" s="42" t="str">
        <f t="shared" si="274"/>
        <v>1110000058</v>
      </c>
      <c r="D320" s="42" t="str">
        <f t="shared" si="275"/>
        <v>1110000058/20</v>
      </c>
      <c r="E320" s="43" t="str">
        <f t="shared" si="297"/>
        <v>2020-01-01</v>
      </c>
      <c r="F320" s="43" t="str">
        <f t="shared" si="276"/>
        <v>2021-01-01</v>
      </c>
      <c r="G320" s="44" t="str">
        <f t="shared" si="277"/>
        <v>21110000058</v>
      </c>
      <c r="H320" s="45">
        <f t="shared" si="298"/>
        <v>1</v>
      </c>
      <c r="I320" s="179">
        <v>3</v>
      </c>
      <c r="J320" s="180">
        <f t="shared" si="305"/>
        <v>31110304</v>
      </c>
      <c r="K320" s="42" t="str">
        <f t="shared" si="307"/>
        <v>Б-31110304-1</v>
      </c>
      <c r="L320" s="43" t="str">
        <f t="shared" si="278"/>
        <v>2020-01-01</v>
      </c>
      <c r="M320" s="308" t="s">
        <v>87</v>
      </c>
      <c r="N320" s="181">
        <f t="shared" si="300"/>
        <v>20000</v>
      </c>
      <c r="O320" s="42" t="s">
        <v>88</v>
      </c>
      <c r="P320" s="179">
        <v>1</v>
      </c>
      <c r="Q320" s="42">
        <v>20</v>
      </c>
      <c r="R320" s="198">
        <v>1</v>
      </c>
      <c r="S320" s="198">
        <v>1</v>
      </c>
      <c r="T320" s="52" t="str">
        <f t="shared" si="280"/>
        <v>4311103041</v>
      </c>
      <c r="U320" s="183" t="str">
        <f t="shared" si="308"/>
        <v>43111030411</v>
      </c>
      <c r="V320" s="42">
        <v>1</v>
      </c>
      <c r="W320" s="43" t="str">
        <f t="shared" ca="1" si="281"/>
        <v>2020-01-05</v>
      </c>
      <c r="X320" s="184" t="str">
        <f t="shared" si="311"/>
        <v>2020-02-01</v>
      </c>
      <c r="Y320" s="185">
        <v>20000</v>
      </c>
      <c r="Z320" s="185">
        <f t="shared" si="310"/>
        <v>3333.3333333333321</v>
      </c>
      <c r="AA320" s="42">
        <v>0</v>
      </c>
      <c r="AB320" s="186" t="s">
        <v>89</v>
      </c>
      <c r="AC320" s="185">
        <f t="shared" si="283"/>
        <v>20000</v>
      </c>
      <c r="AD320" s="45">
        <v>0</v>
      </c>
      <c r="AE320" s="52" t="str">
        <f t="shared" si="265"/>
        <v>431110304</v>
      </c>
      <c r="AF320" s="187">
        <f t="shared" si="284"/>
        <v>16666.666666666668</v>
      </c>
      <c r="AG320" s="188"/>
      <c r="AH320" s="58">
        <f t="shared" si="302"/>
        <v>16666.666666666668</v>
      </c>
      <c r="AI320" s="60">
        <f t="shared" si="285"/>
        <v>20000</v>
      </c>
      <c r="AJ320" s="49" t="str">
        <f t="shared" si="286"/>
        <v>2020-01-31</v>
      </c>
      <c r="AK320" s="189" t="str">
        <f t="shared" si="287"/>
        <v>888431110304</v>
      </c>
      <c r="AL320" s="45" t="str">
        <f t="shared" si="288"/>
        <v>11100000581</v>
      </c>
      <c r="AM320" s="62"/>
      <c r="AN320" s="62"/>
      <c r="AO320" s="56" t="s">
        <v>89</v>
      </c>
      <c r="AP320" s="56" t="s">
        <v>89</v>
      </c>
      <c r="AQ320" s="45"/>
      <c r="AR320" s="45"/>
      <c r="AS320" s="191" t="str">
        <f t="shared" si="289"/>
        <v>888431110304</v>
      </c>
      <c r="AT320" s="189" t="str">
        <f t="shared" si="290"/>
        <v>5531110304</v>
      </c>
      <c r="AU320" s="183" t="str">
        <f t="shared" si="291"/>
        <v>9931110304</v>
      </c>
      <c r="AV320" s="183">
        <f t="shared" si="292"/>
        <v>1</v>
      </c>
      <c r="AW320" s="183" t="str">
        <f t="shared" si="293"/>
        <v>7731110304</v>
      </c>
      <c r="AX320" s="53" t="str">
        <f t="shared" si="303"/>
        <v>77431110304</v>
      </c>
      <c r="AY320" s="183">
        <v>0</v>
      </c>
      <c r="AZ320" s="183">
        <v>0</v>
      </c>
      <c r="BA320" s="43" t="str">
        <f t="shared" si="294"/>
        <v>2020-01-01</v>
      </c>
      <c r="BB320" s="43" t="str">
        <f t="shared" si="295"/>
        <v>2020-01-31</v>
      </c>
      <c r="BC320" s="192" t="s">
        <v>90</v>
      </c>
      <c r="BD320" s="44" t="str">
        <f t="shared" si="309"/>
        <v>a31110304</v>
      </c>
      <c r="BE320" s="189"/>
      <c r="BF320" s="189"/>
      <c r="BG320" s="186"/>
      <c r="BH320" s="149"/>
      <c r="BI320" s="149"/>
      <c r="BJ320" s="149"/>
      <c r="BK320" s="149"/>
      <c r="BL320" s="149"/>
      <c r="BM320" s="149"/>
      <c r="BN320" s="149"/>
      <c r="BO320" s="342"/>
      <c r="BP320" s="328"/>
      <c r="BQ320" s="194"/>
      <c r="BR320" s="194"/>
      <c r="BS320" s="194"/>
      <c r="BU320" s="357" t="str">
        <f t="shared" ca="1" si="296"/>
        <v>insert into x_t_invoice (TMP_ID,ID,DT, CLIENT_ID,EXTERNAL_ID,CONTRACT_ID,TOTAL_SUM,CURRENCY,DISCOUNT_TYPE,COMMISSION_TYPE,TYPE,LOYAL_CLIENTS,NDS,NDS_PCT,PERSON_ID) values (s_x_t_invoice.NEXTVAL, 31110304, date'2020-01-01',21110000058,'Б-31110304-1',1110000058,20000,'RUR',1,1,'y_invoice',0,1,20, 77431110304);insert into x_t_person (TMP_ID,ID) values (s_x_t_person.NEXTVAL, 77431110304);insert into x_t_act_internal(TMP_ID,ID,DT,CLIENT_ID,INVOICE_ID,HIDDEN,AMOUNT,EXTERNAL_ID,PAYMENT_TERM_DT,IS_LOYAL,TYPE) values (s_x_t_act_internal.NEXTVAL, 4311103041,date'2020-01-05',21110000058, 31110304    ,1,  20000  ,'43111030411',date'2020-02-01', 0,'generic');insert into x_t_act_trans(TMP_ID, ACT_ID, CONSUME_ID, AMOUNT, AMOUNT_NDS, AMOUNT_NSP, NETTING, COMMISSION_TYPE) values (s_x_t_act_trans.NEXTVAL, 4311103041,  5531110304, 20000, 3333.33333333333,  0,null, 1);insert into x_t_consume (TMP_ID, ID, PARENT_ORDER_ID) values (s_x_t_consume.NEXTVAL, 5531110304,  9931110304);insert into x_t_order(TMP_ID, ID, SERVICE_ID, SERVICE_ORDER_ID, CLIENT_ID) values (s_x_t_order.NEXTVAL, 9931110304,  1,  7731110304,  431110304 );insert into x_mv_oebs_receipts_2(TMP_ID, INVOICE_EID, SUM, DT, DOC_DATE, COMISS_DATE, PAYMENT_NUMBER, SOURCE_TYPE) values (s_x_mv_oebs_receipts_2.NEXTVAL, 'Б-31110304-1', 20000, date'2020-01-31',date'2020-01-31', null, '888431110304' ,'PAYCASH');insert into x_yt_ar_direct_domain_stats (ID,IS_GRAY,DOMAIN,IS_BLACKLIST,SERVICE_ID,COST,BILLING_EXPORT_ID,FROM_DT,TILL_DT,SERVICE_ORDER_ID) values(s_x_yt_ar_direct_domain_stats.NEXTVAL, 0, 'a31110304', 0,1,3330000000,7731110304,  date'2020-01-01',to_date('2020-01-31'||' '||'23:59:59','YYYY-MM-DD HH24:MI:SS'),7731110304);</v>
      </c>
    </row>
    <row r="321" spans="1:73" s="195" customFormat="1" x14ac:dyDescent="0.35">
      <c r="A321" s="127">
        <v>58</v>
      </c>
      <c r="B321" s="178"/>
      <c r="C321" s="42" t="str">
        <f t="shared" si="274"/>
        <v>1110000058</v>
      </c>
      <c r="D321" s="42" t="str">
        <f t="shared" si="275"/>
        <v>1110000058/20</v>
      </c>
      <c r="E321" s="43" t="str">
        <f t="shared" si="297"/>
        <v>2020-01-01</v>
      </c>
      <c r="F321" s="43" t="str">
        <f t="shared" si="276"/>
        <v>2021-01-01</v>
      </c>
      <c r="G321" s="44" t="str">
        <f t="shared" si="277"/>
        <v>21110000058</v>
      </c>
      <c r="H321" s="45">
        <f t="shared" si="298"/>
        <v>1</v>
      </c>
      <c r="I321" s="179">
        <v>3</v>
      </c>
      <c r="J321" s="180">
        <f t="shared" si="305"/>
        <v>31110305</v>
      </c>
      <c r="K321" s="42" t="str">
        <f t="shared" si="307"/>
        <v>Б-31110305-1</v>
      </c>
      <c r="L321" s="43" t="str">
        <f t="shared" si="278"/>
        <v>2020-01-01</v>
      </c>
      <c r="M321" s="104" t="s">
        <v>194</v>
      </c>
      <c r="N321" s="181">
        <f t="shared" si="300"/>
        <v>30000</v>
      </c>
      <c r="O321" s="42" t="s">
        <v>88</v>
      </c>
      <c r="P321" s="179">
        <v>1</v>
      </c>
      <c r="Q321" s="42">
        <v>20</v>
      </c>
      <c r="R321" s="180">
        <v>37</v>
      </c>
      <c r="S321" s="180">
        <v>37</v>
      </c>
      <c r="T321" s="52" t="str">
        <f t="shared" si="280"/>
        <v>4311103051</v>
      </c>
      <c r="U321" s="183" t="str">
        <f t="shared" si="308"/>
        <v>43111030511</v>
      </c>
      <c r="V321" s="42">
        <v>1</v>
      </c>
      <c r="W321" s="43" t="str">
        <f t="shared" ca="1" si="281"/>
        <v>2020-01-09</v>
      </c>
      <c r="X321" s="184"/>
      <c r="Y321" s="185">
        <v>30000</v>
      </c>
      <c r="Z321" s="185">
        <f t="shared" si="310"/>
        <v>5000</v>
      </c>
      <c r="AA321" s="42">
        <v>0</v>
      </c>
      <c r="AB321" s="186" t="s">
        <v>89</v>
      </c>
      <c r="AC321" s="185">
        <f t="shared" si="283"/>
        <v>30000</v>
      </c>
      <c r="AD321" s="45">
        <v>0</v>
      </c>
      <c r="AE321" s="52" t="str">
        <f t="shared" si="265"/>
        <v>431110305</v>
      </c>
      <c r="AF321" s="187">
        <f t="shared" si="284"/>
        <v>25000</v>
      </c>
      <c r="AG321" s="188"/>
      <c r="AH321" s="58">
        <f t="shared" si="302"/>
        <v>25000</v>
      </c>
      <c r="AI321" s="60">
        <f t="shared" si="285"/>
        <v>30000</v>
      </c>
      <c r="AJ321" s="49" t="str">
        <f t="shared" si="286"/>
        <v>2020-01-31</v>
      </c>
      <c r="AK321" s="189" t="str">
        <f t="shared" si="287"/>
        <v>888431110305</v>
      </c>
      <c r="AL321" s="45" t="str">
        <f t="shared" si="288"/>
        <v>11100000581</v>
      </c>
      <c r="AM321" s="62"/>
      <c r="AN321" s="62"/>
      <c r="AO321" s="56" t="s">
        <v>89</v>
      </c>
      <c r="AP321" s="56" t="s">
        <v>89</v>
      </c>
      <c r="AQ321" s="45"/>
      <c r="AR321" s="45"/>
      <c r="AS321" s="191" t="str">
        <f t="shared" si="289"/>
        <v>888431110305</v>
      </c>
      <c r="AT321" s="189" t="str">
        <f t="shared" si="290"/>
        <v>5531110305</v>
      </c>
      <c r="AU321" s="183" t="str">
        <f t="shared" si="291"/>
        <v>9931110305</v>
      </c>
      <c r="AV321" s="183">
        <f t="shared" si="292"/>
        <v>37</v>
      </c>
      <c r="AW321" s="183" t="str">
        <f t="shared" si="293"/>
        <v>7731110305</v>
      </c>
      <c r="AX321" s="53" t="str">
        <f t="shared" si="303"/>
        <v>77431110305</v>
      </c>
      <c r="AY321" s="183">
        <v>0</v>
      </c>
      <c r="AZ321" s="183">
        <v>0</v>
      </c>
      <c r="BA321" s="43" t="str">
        <f t="shared" si="294"/>
        <v>2020-01-01</v>
      </c>
      <c r="BB321" s="43" t="str">
        <f t="shared" si="295"/>
        <v>2020-01-31</v>
      </c>
      <c r="BC321" s="192" t="s">
        <v>90</v>
      </c>
      <c r="BD321" s="44" t="str">
        <f t="shared" si="309"/>
        <v>a31110305</v>
      </c>
      <c r="BE321" s="189"/>
      <c r="BF321" s="189"/>
      <c r="BG321" s="186"/>
      <c r="BH321" s="149"/>
      <c r="BI321" s="149"/>
      <c r="BJ321" s="149"/>
      <c r="BK321" s="149"/>
      <c r="BL321" s="149"/>
      <c r="BM321" s="149"/>
      <c r="BN321" s="149"/>
      <c r="BO321" s="342"/>
      <c r="BP321" s="328"/>
      <c r="BQ321" s="181"/>
      <c r="BR321" s="196"/>
      <c r="BS321" s="196"/>
      <c r="BU321" s="357" t="str">
        <f t="shared" ca="1" si="296"/>
        <v>insert into x_t_invoice (TMP_ID,ID,DT, CLIENT_ID,EXTERNAL_ID,CONTRACT_ID,TOTAL_SUM,CURRENCY,DISCOUNT_TYPE,COMMISSION_TYPE,TYPE,LOYAL_CLIENTS,NDS,NDS_PCT,PERSON_ID) values (s_x_t_invoice.NEXTVAL, 31110305, date'2020-01-01',21110000058,'Б-31110305-1',1110000058,30000,'RUR',37,37,'prepayment',0,1,20, 77431110305);insert into x_t_person (TMP_ID,ID) values (s_x_t_person.NEXTVAL, 77431110305);insert into x_t_act_internal(TMP_ID,ID,DT,CLIENT_ID,INVOICE_ID,HIDDEN,AMOUNT,EXTERNAL_ID,PAYMENT_TERM_DT,IS_LOYAL,TYPE) values (s_x_t_act_internal.NEXTVAL, 4311103051,date'2020-01-09',21110000058, 31110305    ,1,  30000  ,'43111030511',null, 0,'generic');insert into x_t_act_trans(TMP_ID, ACT_ID, CONSUME_ID, AMOUNT, AMOUNT_NDS, AMOUNT_NSP, NETTING, COMMISSION_TYPE) values (s_x_t_act_trans.NEXTVAL, 4311103051,  5531110305, 30000, 5000,  0,null, 37);insert into x_t_consume (TMP_ID, ID, PARENT_ORDER_ID) values (s_x_t_consume.NEXTVAL, 5531110305,  9931110305);insert into x_t_order(TMP_ID, ID, SERVICE_ID, SERVICE_ORDER_ID, CLIENT_ID) values (s_x_t_order.NEXTVAL, 9931110305,  37,  7731110305,  431110305 );insert into x_mv_oebs_receipts_2(TMP_ID, INVOICE_EID, SUM, DT, DOC_DATE, COMISS_DATE, PAYMENT_NUMBER, SOURCE_TYPE) values (s_x_mv_oebs_receipts_2.NEXTVAL, 'Б-31110305-1', 30000, date'2020-01-31',date'2020-01-31', null, '888431110305' ,'PAYCASH');insert into x_yt_ar_direct_domain_stats (ID,IS_GRAY,DOMAIN,IS_BLACKLIST,SERVICE_ID,COST,BILLING_EXPORT_ID,FROM_DT,TILL_DT,SERVICE_ORDER_ID) values(s_x_yt_ar_direct_domain_stats.NEXTVAL, 0, 'a31110305', 0,37,3330000000,7731110305,  date'2020-01-01',to_date('2020-01-31'||' '||'23:59:59','YYYY-MM-DD HH24:MI:SS'),7731110305);</v>
      </c>
    </row>
    <row r="322" spans="1:73" s="195" customFormat="1" ht="15" thickBot="1" x14ac:dyDescent="0.4">
      <c r="A322" s="127">
        <v>58</v>
      </c>
      <c r="B322" s="178"/>
      <c r="C322" s="42" t="str">
        <f>$H$2&amp;$C$2&amp;$D$2&amp;"00000"&amp;A322</f>
        <v>1110000058</v>
      </c>
      <c r="D322" s="42" t="str">
        <f>C322&amp;"/"&amp;MID(YEAR($F$2),3,2)</f>
        <v>1110000058/20</v>
      </c>
      <c r="E322" s="43" t="str">
        <f t="shared" si="297"/>
        <v>2020-01-01</v>
      </c>
      <c r="F322" s="43" t="str">
        <f t="shared" si="276"/>
        <v>2021-01-01</v>
      </c>
      <c r="G322" s="44" t="str">
        <f>$I$2&amp;C322</f>
        <v>21110000058</v>
      </c>
      <c r="H322" s="45">
        <f t="shared" si="298"/>
        <v>1</v>
      </c>
      <c r="I322" s="179">
        <v>3</v>
      </c>
      <c r="J322" s="180">
        <f t="shared" si="305"/>
        <v>31110306</v>
      </c>
      <c r="K322" s="42" t="str">
        <f>"Б-"&amp;J322&amp;"-1"</f>
        <v>Б-31110306-1</v>
      </c>
      <c r="L322" s="43" t="str">
        <f t="shared" si="278"/>
        <v>2020-01-01</v>
      </c>
      <c r="M322" s="308" t="s">
        <v>87</v>
      </c>
      <c r="N322" s="181">
        <f>Y322</f>
        <v>40000</v>
      </c>
      <c r="O322" s="42" t="s">
        <v>88</v>
      </c>
      <c r="P322" s="179">
        <v>1</v>
      </c>
      <c r="Q322" s="42">
        <v>20</v>
      </c>
      <c r="R322" s="234">
        <v>38</v>
      </c>
      <c r="S322" s="234">
        <v>38</v>
      </c>
      <c r="T322" s="52" t="str">
        <f>$K$2&amp;J322&amp;"1"</f>
        <v>4311103061</v>
      </c>
      <c r="U322" s="183" t="str">
        <f>T322&amp;1</f>
        <v>43111030611</v>
      </c>
      <c r="V322" s="42">
        <v>1</v>
      </c>
      <c r="W322" s="43" t="str">
        <f t="shared" ca="1" si="281"/>
        <v>2020-01-04</v>
      </c>
      <c r="X322" s="184" t="str">
        <f t="shared" si="311"/>
        <v>2020-02-01</v>
      </c>
      <c r="Y322" s="185">
        <v>40000</v>
      </c>
      <c r="Z322" s="185">
        <f t="shared" si="310"/>
        <v>6666.6666666666642</v>
      </c>
      <c r="AA322" s="42">
        <v>0</v>
      </c>
      <c r="AB322" s="186" t="s">
        <v>89</v>
      </c>
      <c r="AC322" s="185">
        <f>N322</f>
        <v>40000</v>
      </c>
      <c r="AD322" s="45">
        <v>0</v>
      </c>
      <c r="AE322" s="52" t="str">
        <f t="shared" si="265"/>
        <v>431110306</v>
      </c>
      <c r="AF322" s="187">
        <f>Y322-Z322</f>
        <v>33333.333333333336</v>
      </c>
      <c r="AG322" s="188"/>
      <c r="AH322" s="58">
        <f>AI322/(1+Q322/100)</f>
        <v>33333.333333333336</v>
      </c>
      <c r="AI322" s="60">
        <f t="shared" si="285"/>
        <v>40000</v>
      </c>
      <c r="AJ322" s="49" t="str">
        <f t="shared" si="286"/>
        <v>2020-01-31</v>
      </c>
      <c r="AK322" s="189" t="str">
        <f>"888"&amp;AE322</f>
        <v>888431110306</v>
      </c>
      <c r="AL322" s="45" t="str">
        <f>C322&amp;1</f>
        <v>11100000581</v>
      </c>
      <c r="AM322" s="62"/>
      <c r="AN322" s="62"/>
      <c r="AO322" s="56" t="s">
        <v>89</v>
      </c>
      <c r="AP322" s="56" t="s">
        <v>89</v>
      </c>
      <c r="AQ322" s="45"/>
      <c r="AR322" s="45"/>
      <c r="AS322" s="191" t="str">
        <f>AK322</f>
        <v>888431110306</v>
      </c>
      <c r="AT322" s="189" t="str">
        <f>"55"&amp;J322</f>
        <v>5531110306</v>
      </c>
      <c r="AU322" s="183" t="str">
        <f>"99"&amp;J322</f>
        <v>9931110306</v>
      </c>
      <c r="AV322" s="183">
        <f>S322</f>
        <v>38</v>
      </c>
      <c r="AW322" s="183" t="str">
        <f>"77"&amp;J322</f>
        <v>7731110306</v>
      </c>
      <c r="AX322" s="53" t="str">
        <f t="shared" si="303"/>
        <v>77431110306</v>
      </c>
      <c r="AY322" s="183">
        <v>0</v>
      </c>
      <c r="AZ322" s="183">
        <v>0</v>
      </c>
      <c r="BA322" s="43" t="str">
        <f t="shared" si="294"/>
        <v>2020-01-01</v>
      </c>
      <c r="BB322" s="43" t="str">
        <f t="shared" si="295"/>
        <v>2020-01-31</v>
      </c>
      <c r="BC322" s="192" t="s">
        <v>90</v>
      </c>
      <c r="BD322" s="44" t="str">
        <f>"a"&amp;J322</f>
        <v>a31110306</v>
      </c>
      <c r="BE322" s="189"/>
      <c r="BF322" s="189"/>
      <c r="BG322" s="186"/>
      <c r="BH322" s="174"/>
      <c r="BI322" s="174"/>
      <c r="BJ322" s="174"/>
      <c r="BK322" s="174"/>
      <c r="BL322" s="149"/>
      <c r="BM322" s="149"/>
      <c r="BN322" s="149"/>
      <c r="BO322" s="342"/>
      <c r="BP322" s="328"/>
      <c r="BQ322" s="194"/>
      <c r="BR322" s="194"/>
      <c r="BS322" s="194"/>
      <c r="BU322" s="357" t="str">
        <f t="shared" ca="1" si="296"/>
        <v>insert into x_t_invoice (TMP_ID,ID,DT, CLIENT_ID,EXTERNAL_ID,CONTRACT_ID,TOTAL_SUM,CURRENCY,DISCOUNT_TYPE,COMMISSION_TYPE,TYPE,LOYAL_CLIENTS,NDS,NDS_PCT,PERSON_ID) values (s_x_t_invoice.NEXTVAL, 31110306, date'2020-01-01',21110000058,'Б-31110306-1',1110000058,40000,'RUR',38,38,'y_invoice',0,1,20, 77431110306);insert into x_t_person (TMP_ID,ID) values (s_x_t_person.NEXTVAL, 77431110306);insert into x_t_act_internal(TMP_ID,ID,DT,CLIENT_ID,INVOICE_ID,HIDDEN,AMOUNT,EXTERNAL_ID,PAYMENT_TERM_DT,IS_LOYAL,TYPE) values (s_x_t_act_internal.NEXTVAL, 4311103061,date'2020-01-04',21110000058, 31110306    ,1,  40000  ,'43111030611',date'2020-02-01', 0,'generic');insert into x_t_act_trans(TMP_ID, ACT_ID, CONSUME_ID, AMOUNT, AMOUNT_NDS, AMOUNT_NSP, NETTING, COMMISSION_TYPE) values (s_x_t_act_trans.NEXTVAL, 4311103061,  5531110306, 40000, 6666.66666666666,  0,null, 38);insert into x_t_consume (TMP_ID, ID, PARENT_ORDER_ID) values (s_x_t_consume.NEXTVAL, 5531110306,  9931110306);insert into x_t_order(TMP_ID, ID, SERVICE_ID, SERVICE_ORDER_ID, CLIENT_ID) values (s_x_t_order.NEXTVAL, 9931110306,  38,  7731110306,  431110306 );insert into x_mv_oebs_receipts_2(TMP_ID, INVOICE_EID, SUM, DT, DOC_DATE, COMISS_DATE, PAYMENT_NUMBER, SOURCE_TYPE) values (s_x_mv_oebs_receipts_2.NEXTVAL, 'Б-31110306-1', 40000, date'2020-01-31',date'2020-01-31', null, '888431110306' ,'PAYCASH');insert into x_yt_ar_direct_domain_stats (ID,IS_GRAY,DOMAIN,IS_BLACKLIST,SERVICE_ID,COST,BILLING_EXPORT_ID,FROM_DT,TILL_DT,SERVICE_ORDER_ID) values(s_x_yt_ar_direct_domain_stats.NEXTVAL, 0, 'a31110306', 0,38,3330000000,7731110306,  date'2020-01-01',to_date('2020-01-31'||' '||'23:59:59','YYYY-MM-DD HH24:MI:SS'),7731110306);</v>
      </c>
    </row>
    <row r="323" spans="1:73" s="215" customFormat="1" ht="15" thickBot="1" x14ac:dyDescent="0.4">
      <c r="A323" s="152">
        <v>58</v>
      </c>
      <c r="B323" s="199"/>
      <c r="C323" s="76" t="str">
        <f>$H$2&amp;$C$2&amp;$D$2&amp;"00000"&amp;A323</f>
        <v>1110000058</v>
      </c>
      <c r="D323" s="76" t="str">
        <f>C323&amp;"/"&amp;MID(YEAR($F$2),3,2)</f>
        <v>1110000058/20</v>
      </c>
      <c r="E323" s="77" t="str">
        <f t="shared" si="297"/>
        <v>2020-01-01</v>
      </c>
      <c r="F323" s="77" t="str">
        <f t="shared" si="276"/>
        <v>2021-01-01</v>
      </c>
      <c r="G323" s="78" t="str">
        <f>$I$2&amp;C323</f>
        <v>21110000058</v>
      </c>
      <c r="H323" s="79">
        <f t="shared" si="298"/>
        <v>1</v>
      </c>
      <c r="I323" s="200">
        <v>3</v>
      </c>
      <c r="J323" s="201">
        <f>J322+1</f>
        <v>31110307</v>
      </c>
      <c r="K323" s="76" t="str">
        <f>"Б-"&amp;J323&amp;"-1"</f>
        <v>Б-31110307-1</v>
      </c>
      <c r="L323" s="77" t="str">
        <f t="shared" si="278"/>
        <v>2020-01-01</v>
      </c>
      <c r="M323" s="85" t="s">
        <v>194</v>
      </c>
      <c r="N323" s="202">
        <f>Y323</f>
        <v>40000</v>
      </c>
      <c r="O323" s="76" t="s">
        <v>88</v>
      </c>
      <c r="P323" s="200">
        <v>1</v>
      </c>
      <c r="Q323" s="76">
        <v>20</v>
      </c>
      <c r="R323" s="103">
        <v>42</v>
      </c>
      <c r="S323" s="103">
        <v>42</v>
      </c>
      <c r="T323" s="81" t="str">
        <f>$K$2&amp;J323&amp;"1"</f>
        <v>4311103071</v>
      </c>
      <c r="U323" s="203" t="str">
        <f>T323&amp;1</f>
        <v>43111030711</v>
      </c>
      <c r="V323" s="76">
        <v>1</v>
      </c>
      <c r="W323" s="77" t="str">
        <f t="shared" ca="1" si="281"/>
        <v>2020-01-05</v>
      </c>
      <c r="X323" s="204"/>
      <c r="Y323" s="205">
        <v>40000</v>
      </c>
      <c r="Z323" s="205">
        <f t="shared" si="310"/>
        <v>6666.6666666666642</v>
      </c>
      <c r="AA323" s="76">
        <v>0</v>
      </c>
      <c r="AB323" s="206" t="s">
        <v>89</v>
      </c>
      <c r="AC323" s="205">
        <f>N323</f>
        <v>40000</v>
      </c>
      <c r="AD323" s="79">
        <v>0</v>
      </c>
      <c r="AE323" s="52" t="str">
        <f t="shared" si="265"/>
        <v>431110307</v>
      </c>
      <c r="AF323" s="207">
        <f>Y323-Z323</f>
        <v>33333.333333333336</v>
      </c>
      <c r="AG323" s="235"/>
      <c r="AH323" s="91">
        <f>AI323/(1+Q323/100)</f>
        <v>33333.333333333336</v>
      </c>
      <c r="AI323" s="93">
        <f t="shared" si="285"/>
        <v>40000</v>
      </c>
      <c r="AJ323" s="83" t="str">
        <f t="shared" si="286"/>
        <v>2020-01-31</v>
      </c>
      <c r="AK323" s="209" t="str">
        <f>"888"&amp;AE323</f>
        <v>888431110307</v>
      </c>
      <c r="AL323" s="79" t="str">
        <f>C323&amp;1</f>
        <v>11100000581</v>
      </c>
      <c r="AM323" s="95"/>
      <c r="AN323" s="95"/>
      <c r="AO323" s="90" t="s">
        <v>89</v>
      </c>
      <c r="AP323" s="90" t="s">
        <v>89</v>
      </c>
      <c r="AQ323" s="79"/>
      <c r="AR323" s="79"/>
      <c r="AS323" s="211" t="str">
        <f>AK323</f>
        <v>888431110307</v>
      </c>
      <c r="AT323" s="209" t="str">
        <f>"55"&amp;J323</f>
        <v>5531110307</v>
      </c>
      <c r="AU323" s="203" t="str">
        <f>"99"&amp;J323</f>
        <v>9931110307</v>
      </c>
      <c r="AV323" s="203">
        <f>S323</f>
        <v>42</v>
      </c>
      <c r="AW323" s="203" t="str">
        <f>"77"&amp;J323</f>
        <v>7731110307</v>
      </c>
      <c r="AX323" s="87" t="str">
        <f t="shared" si="303"/>
        <v>77431110307</v>
      </c>
      <c r="AY323" s="203">
        <v>0</v>
      </c>
      <c r="AZ323" s="203">
        <v>0</v>
      </c>
      <c r="BA323" s="77" t="str">
        <f t="shared" si="294"/>
        <v>2020-01-01</v>
      </c>
      <c r="BB323" s="77" t="str">
        <f t="shared" si="295"/>
        <v>2020-01-31</v>
      </c>
      <c r="BC323" s="212" t="s">
        <v>90</v>
      </c>
      <c r="BD323" s="78" t="str">
        <f>"a"&amp;J323</f>
        <v>a31110307</v>
      </c>
      <c r="BE323" s="209"/>
      <c r="BF323" s="209"/>
      <c r="BG323" s="206"/>
      <c r="BH323" s="174"/>
      <c r="BI323" s="174"/>
      <c r="BJ323" s="174"/>
      <c r="BK323" s="174"/>
      <c r="BL323" s="174"/>
      <c r="BM323" s="174"/>
      <c r="BN323" s="174"/>
      <c r="BO323" s="354"/>
      <c r="BP323" s="332"/>
      <c r="BQ323" s="214"/>
      <c r="BR323" s="214"/>
      <c r="BS323" s="214"/>
      <c r="BT323" s="236"/>
      <c r="BU323" s="357" t="str">
        <f t="shared" ca="1" si="296"/>
        <v>insert into x_t_invoice (TMP_ID,ID,DT, CLIENT_ID,EXTERNAL_ID,CONTRACT_ID,TOTAL_SUM,CURRENCY,DISCOUNT_TYPE,COMMISSION_TYPE,TYPE,LOYAL_CLIENTS,NDS,NDS_PCT,PERSON_ID) values (s_x_t_invoice.NEXTVAL, 31110307, date'2020-01-01',21110000058,'Б-31110307-1',1110000058,40000,'RUR',42,42,'prepayment',0,1,20, 77431110307);insert into x_t_person (TMP_ID,ID) values (s_x_t_person.NEXTVAL, 77431110307);insert into x_t_act_internal(TMP_ID,ID,DT,CLIENT_ID,INVOICE_ID,HIDDEN,AMOUNT,EXTERNAL_ID,PAYMENT_TERM_DT,IS_LOYAL,TYPE) values (s_x_t_act_internal.NEXTVAL, 4311103071,date'2020-01-05',21110000058, 31110307    ,1,  40000  ,'43111030711',null, 0,'generic');insert into x_t_act_trans(TMP_ID, ACT_ID, CONSUME_ID, AMOUNT, AMOUNT_NDS, AMOUNT_NSP, NETTING, COMMISSION_TYPE) values (s_x_t_act_trans.NEXTVAL, 4311103071,  5531110307, 40000, 6666.66666666666,  0,null, 42);insert into x_t_consume (TMP_ID, ID, PARENT_ORDER_ID) values (s_x_t_consume.NEXTVAL, 5531110307,  9931110307);insert into x_t_order(TMP_ID, ID, SERVICE_ID, SERVICE_ORDER_ID, CLIENT_ID) values (s_x_t_order.NEXTVAL, 9931110307,  42,  7731110307,  431110307 );insert into x_mv_oebs_receipts_2(TMP_ID, INVOICE_EID, SUM, DT, DOC_DATE, COMISS_DATE, PAYMENT_NUMBER, SOURCE_TYPE) values (s_x_mv_oebs_receipts_2.NEXTVAL, 'Б-31110307-1', 40000, date'2020-01-31',date'2020-01-31', null, '888431110307' ,'PAYCASH');insert into x_yt_ar_direct_domain_stats (ID,IS_GRAY,DOMAIN,IS_BLACKLIST,SERVICE_ID,COST,BILLING_EXPORT_ID,FROM_DT,TILL_DT,SERVICE_ORDER_ID) values(s_x_yt_ar_direct_domain_stats.NEXTVAL, 0, 'a31110307', 0,42,3330000000,7731110307,  date'2020-01-01',to_date('2020-01-31'||' '||'23:59:59','YYYY-MM-DD HH24:MI:SS'),7731110307);</v>
      </c>
    </row>
    <row r="324" spans="1:73" ht="21" x14ac:dyDescent="0.5">
      <c r="A324" s="237" t="s">
        <v>212</v>
      </c>
    </row>
    <row r="325" spans="1:73" s="195" customFormat="1" x14ac:dyDescent="0.35">
      <c r="A325" s="127">
        <v>59</v>
      </c>
      <c r="B325" s="178"/>
      <c r="C325" s="42" t="str">
        <f t="shared" ref="C325:C373" si="312">$H$2&amp;$C$2&amp;$D$2&amp;"00000"&amp;A325</f>
        <v>1110000059</v>
      </c>
      <c r="D325" s="42" t="str">
        <f t="shared" ref="D325:D373" si="313">C325&amp;"/"&amp;MID(YEAR($F$2),3,2)</f>
        <v>1110000059/20</v>
      </c>
      <c r="E325" s="43" t="str">
        <f t="shared" ref="E325:E373" si="314">TEXT(DATE(YEAR($F$2),MONTH($F$2),1),"ГГГГ-ММ-ДД")</f>
        <v>2020-01-01</v>
      </c>
      <c r="F325" s="43" t="str">
        <f t="shared" ref="F325:F373" si="315">TEXT(DATE(YEAR($F$2)+1,MONTH($F$2),1),"ГГГГ-ММ-ДД")</f>
        <v>2021-01-01</v>
      </c>
      <c r="G325" s="44" t="str">
        <f t="shared" ref="G325:G373" si="316">$I$2&amp;C325</f>
        <v>21110000059</v>
      </c>
      <c r="H325" s="45">
        <f t="shared" ref="H325:H373" si="317">$C$2</f>
        <v>1</v>
      </c>
      <c r="I325" s="179">
        <v>3</v>
      </c>
      <c r="J325" s="180">
        <f>J323+1</f>
        <v>31110308</v>
      </c>
      <c r="K325" s="42" t="str">
        <f t="shared" ref="K325:K373" si="318">"Б-"&amp;J325&amp;"-1"</f>
        <v>Б-31110308-1</v>
      </c>
      <c r="L325" s="43" t="str">
        <f t="shared" ref="L325:L373" si="319">TEXT(DATE(YEAR($F$2),MONTH($F$2),1),"ГГГГ-ММ-ДД")</f>
        <v>2020-01-01</v>
      </c>
      <c r="M325" s="42" t="s">
        <v>87</v>
      </c>
      <c r="N325" s="181">
        <f t="shared" ref="N325:N373" si="320">Y325</f>
        <v>2820000</v>
      </c>
      <c r="O325" s="42" t="s">
        <v>88</v>
      </c>
      <c r="P325" s="179">
        <v>1</v>
      </c>
      <c r="Q325" s="42">
        <v>20</v>
      </c>
      <c r="R325" s="182">
        <f>S325</f>
        <v>7</v>
      </c>
      <c r="S325" s="182">
        <v>7</v>
      </c>
      <c r="T325" s="52" t="str">
        <f t="shared" ref="T325:T373" si="321">$K$2&amp;J325&amp;"1"</f>
        <v>4311103081</v>
      </c>
      <c r="U325" s="183" t="str">
        <f t="shared" ref="U325:U373" si="322">T325&amp;1</f>
        <v>43111030811</v>
      </c>
      <c r="V325" s="42">
        <v>1</v>
      </c>
      <c r="W325" s="43" t="str">
        <f t="shared" ref="W325:W373" ca="1" si="323">TEXT(DATE(YEAR($F$2),MONTH($F$2),RANDBETWEEN(1,9)),"ГГГГ-ММ-ДД")</f>
        <v>2020-01-04</v>
      </c>
      <c r="X325" s="42"/>
      <c r="Y325" s="185">
        <v>2820000</v>
      </c>
      <c r="Z325" s="185">
        <f>Y325-(Y325/1.2)</f>
        <v>470000</v>
      </c>
      <c r="AA325" s="42">
        <v>0</v>
      </c>
      <c r="AB325" s="186" t="s">
        <v>89</v>
      </c>
      <c r="AC325" s="185">
        <f t="shared" ref="AC325:AC373" si="324">N325</f>
        <v>2820000</v>
      </c>
      <c r="AD325" s="45">
        <v>0</v>
      </c>
      <c r="AE325" s="52" t="str">
        <f t="shared" si="265"/>
        <v>431110308</v>
      </c>
      <c r="AF325" s="187">
        <f t="shared" ref="AF325:AF373" si="325">Y325-Z325</f>
        <v>2350000</v>
      </c>
      <c r="AG325" s="240"/>
      <c r="AH325" s="58">
        <f t="shared" ref="AH325:AH373" si="326">AI325/(1+Q325/100)</f>
        <v>2350000</v>
      </c>
      <c r="AI325" s="60">
        <f>Y325</f>
        <v>2820000</v>
      </c>
      <c r="AJ325" s="49" t="str">
        <f t="shared" ref="AJ325:AJ373" si="327">TEXT(DATE(YEAR($F$2),MONTH($F$2)+1,0),"ГГГГ-ММ-ДД")</f>
        <v>2020-01-31</v>
      </c>
      <c r="AK325" s="189" t="str">
        <f t="shared" ref="AK325:AK373" si="328">"888"&amp;AE325</f>
        <v>888431110308</v>
      </c>
      <c r="AL325" s="45" t="str">
        <f t="shared" ref="AL325:AL373" si="329">C325&amp;1</f>
        <v>11100000591</v>
      </c>
      <c r="AM325" s="62"/>
      <c r="AN325" s="62"/>
      <c r="AO325" s="56" t="s">
        <v>89</v>
      </c>
      <c r="AP325" s="56" t="s">
        <v>89</v>
      </c>
      <c r="AQ325" s="45"/>
      <c r="AR325" s="45"/>
      <c r="AS325" s="191" t="str">
        <f t="shared" ref="AS325:AS373" si="330">AK325</f>
        <v>888431110308</v>
      </c>
      <c r="AT325" s="189" t="str">
        <f t="shared" ref="AT325:AT373" si="331">"55"&amp;J325</f>
        <v>5531110308</v>
      </c>
      <c r="AU325" s="183" t="str">
        <f t="shared" ref="AU325:AU373" si="332">"99"&amp;J325</f>
        <v>9931110308</v>
      </c>
      <c r="AV325" s="183">
        <f t="shared" ref="AV325:AV373" si="333">S325</f>
        <v>7</v>
      </c>
      <c r="AW325" s="183" t="str">
        <f t="shared" ref="AW325:AW373" si="334">"77"&amp;J325</f>
        <v>7731110308</v>
      </c>
      <c r="AX325" s="53" t="str">
        <f t="shared" si="303"/>
        <v>77431110308</v>
      </c>
      <c r="AY325" s="183">
        <v>0</v>
      </c>
      <c r="AZ325" s="183">
        <v>0</v>
      </c>
      <c r="BA325" s="43" t="str">
        <f t="shared" ref="BA325:BA373" si="335">TEXT(DATE(YEAR($F$2),MONTH($F$2),1),"ГГГГ-ММ-ДД")</f>
        <v>2020-01-01</v>
      </c>
      <c r="BB325" s="43" t="str">
        <f t="shared" ref="BB325:BB373" si="336">TEXT(DATE(YEAR($F$2),MONTH($F$2)+1,0),"ГГГГ-ММ-ДД")</f>
        <v>2020-01-31</v>
      </c>
      <c r="BC325" s="192" t="s">
        <v>90</v>
      </c>
      <c r="BD325" s="44" t="str">
        <f t="shared" ref="BD325:BD373" si="337">"a"&amp;J325</f>
        <v>a31110308</v>
      </c>
      <c r="BE325" s="189"/>
      <c r="BF325" s="189"/>
      <c r="BG325" s="186"/>
      <c r="BH325" s="149"/>
      <c r="BI325" s="149"/>
      <c r="BJ325" s="149"/>
      <c r="BK325" s="149"/>
      <c r="BL325" s="149"/>
      <c r="BM325" s="149"/>
      <c r="BN325" s="149"/>
      <c r="BO325" s="340" t="s">
        <v>213</v>
      </c>
      <c r="BP325" s="328">
        <v>7</v>
      </c>
      <c r="BQ325" s="242">
        <f>SUM(AF325:AF329)</f>
        <v>12016666.666666668</v>
      </c>
      <c r="BR325" s="194">
        <f>720000</f>
        <v>720000</v>
      </c>
      <c r="BS325" s="242">
        <f>BR325</f>
        <v>720000</v>
      </c>
      <c r="BU325" s="357" t="str">
        <f t="shared" ca="1" si="296"/>
        <v>insert into x_t_contract2(TMP_ID,ID,EXTERNAL_ID,CLIENT_ID) values(s_x_t_contract2.NEXTVAL, 1110000059, '1110000059/20',21110000059);insert into x_t_contract_collateral(TMP_ID,ID,CONTRACT2_ID,DT,IS_SIGNED) values(s_x_t_contract_collateral.NEXTVAL, 11100000591, 1110000059, date'2020-01-01', date'2020-01-01');insert into x_mv_contract_signed_attr (TMP_ID,CONTRACT_ID,COLLATERAL_ID,CODE,VALUE_DT) values (s_x_mv_contract_signed_attr.NEXTVAL, 1110000059, 11100000591,'FINISH_DT' ,date'2021-01-01');insert into x_mv_contract_signed_attr_hist(TMP_ID,VALUE_NUM,UPDATE_DT,CONTRACT2_ID,CODE,CL_DT,STAMP,DT) values(s_x_mv_contract_signed_attr_hist.NEXTVAL, 1, date'2020-01-01', 1110000059,'FIRM',date'2020-01-01',888431110308,date'2020-01-01');insert into x_mv_contract_signed_attr_hist(TMP_ID,VALUE_NUM,UPDATE_DT,CONTRACT2_ID,CODE,CL_DT,STAMP,DT) values(s_x_mv_contract_signed_attr_hist.NEXTVAL, 1, date'2020-01-01', 1110000059,'WHOLESALE_AGENT_PREMIUM_AWARDS_SCALE_TYPE',date'2020-01-01',888431110308,date'2020-01-01');insert into x_mv_contract_signed_attr_hist(TMP_ID,VALUE_NUM,UPDATE_DT,CONTRACT2_ID,CODE,CL_DT,STAMP,DT) values(s_x_mv_contract_signed_attr_hist.NEXTVAL, 3, date'2020-01-01', 1110000059,'PAYMENT_TYPE',date'2020-01-01',888431110308,date'2020-01-01');insert into x_t_invoice (TMP_ID,ID,DT, CLIENT_ID,EXTERNAL_ID,CONTRACT_ID,TOTAL_SUM,CURRENCY,DISCOUNT_TYPE,COMMISSION_TYPE,TYPE,LOYAL_CLIENTS,NDS,NDS_PCT,PERSON_ID) values (s_x_t_invoice.NEXTVAL, 31110308, date'2020-01-01',21110000059,'Б-31110308-1',1110000059,2820000,'RUR',7,7,'y_invoice',0,1,20, 77431110308);insert into x_t_person (TMP_ID,ID) values (s_x_t_person.NEXTVAL, 77431110308);insert into x_t_act_internal(TMP_ID,ID,DT,CLIENT_ID,INVOICE_ID,HIDDEN,AMOUNT,EXTERNAL_ID,PAYMENT_TERM_DT,IS_LOYAL,TYPE) values (s_x_t_act_internal.NEXTVAL, 4311103081,date'2020-01-04',21110000059, 31110308    ,1,  2820000  ,'43111030811',null, 0,'generic');insert into x_t_act_trans(TMP_ID, ACT_ID, CONSUME_ID, AMOUNT, AMOUNT_NDS, AMOUNT_NSP, NETTING, COMMISSION_TYPE) values (s_x_t_act_trans.NEXTVAL, 4311103081,  5531110308, 2820000, 470000,  0,null, 7);insert into x_t_consume (TMP_ID, ID, PARENT_ORDER_ID) values (s_x_t_consume.NEXTVAL, 5531110308,  9931110308);insert into x_t_order(TMP_ID, ID, SERVICE_ID, SERVICE_ORDER_ID, CLIENT_ID) values (s_x_t_order.NEXTVAL, 9931110308,  7,  7731110308,  431110308 );insert into x_mv_oebs_receipts_2(TMP_ID, INVOICE_EID, SUM, DT, DOC_DATE, COMISS_DATE, PAYMENT_NUMBER, SOURCE_TYPE) values (s_x_mv_oebs_receipts_2.NEXTVAL, 'Б-31110308-1', 2820000, date'2020-01-31',date'2020-01-31', null, '888431110308' ,'PAYCASH');insert into x_yt_ar_direct_domain_stats (ID,IS_GRAY,DOMAIN,IS_BLACKLIST,SERVICE_ID,COST,BILLING_EXPORT_ID,FROM_DT,TILL_DT,SERVICE_ORDER_ID) values(s_x_yt_ar_direct_domain_stats.NEXTVAL, 0, 'a31110308', 0,7,3330000000,7731110308,  date'2020-01-01',to_date('2020-01-31'||' '||'23:59:59','YYYY-MM-DD HH24:MI:SS'),7731110308);</v>
      </c>
    </row>
    <row r="326" spans="1:73" s="195" customFormat="1" x14ac:dyDescent="0.35">
      <c r="A326" s="127">
        <v>59</v>
      </c>
      <c r="B326" s="178"/>
      <c r="C326" s="42" t="str">
        <f t="shared" si="312"/>
        <v>1110000059</v>
      </c>
      <c r="D326" s="42" t="str">
        <f t="shared" si="313"/>
        <v>1110000059/20</v>
      </c>
      <c r="E326" s="43" t="str">
        <f t="shared" si="314"/>
        <v>2020-01-01</v>
      </c>
      <c r="F326" s="43" t="str">
        <f t="shared" si="315"/>
        <v>2021-01-01</v>
      </c>
      <c r="G326" s="44" t="str">
        <f t="shared" si="316"/>
        <v>21110000059</v>
      </c>
      <c r="H326" s="45">
        <f t="shared" si="317"/>
        <v>1</v>
      </c>
      <c r="I326" s="179">
        <v>3</v>
      </c>
      <c r="J326" s="180">
        <f t="shared" ref="J326:J373" si="338">J325+1</f>
        <v>31110309</v>
      </c>
      <c r="K326" s="42" t="str">
        <f t="shared" si="318"/>
        <v>Б-31110309-1</v>
      </c>
      <c r="L326" s="43" t="str">
        <f t="shared" si="319"/>
        <v>2020-01-01</v>
      </c>
      <c r="M326" s="42" t="s">
        <v>87</v>
      </c>
      <c r="N326" s="181">
        <f t="shared" si="320"/>
        <v>2900000</v>
      </c>
      <c r="O326" s="42" t="s">
        <v>88</v>
      </c>
      <c r="P326" s="179">
        <v>1</v>
      </c>
      <c r="Q326" s="42">
        <v>20</v>
      </c>
      <c r="R326" s="182">
        <f>S326</f>
        <v>7</v>
      </c>
      <c r="S326" s="182">
        <v>7</v>
      </c>
      <c r="T326" s="52" t="str">
        <f t="shared" si="321"/>
        <v>4311103091</v>
      </c>
      <c r="U326" s="183" t="str">
        <f t="shared" si="322"/>
        <v>43111030911</v>
      </c>
      <c r="V326" s="42">
        <v>1</v>
      </c>
      <c r="W326" s="43" t="str">
        <f t="shared" ca="1" si="323"/>
        <v>2020-01-09</v>
      </c>
      <c r="X326" s="42"/>
      <c r="Y326" s="185">
        <v>2900000</v>
      </c>
      <c r="Z326" s="185">
        <f t="shared" ref="Z326:Z331" si="339">Y326-(Y326/1.2)</f>
        <v>483333.33333333302</v>
      </c>
      <c r="AA326" s="42">
        <v>0</v>
      </c>
      <c r="AB326" s="186" t="s">
        <v>89</v>
      </c>
      <c r="AC326" s="185">
        <f t="shared" si="324"/>
        <v>2900000</v>
      </c>
      <c r="AD326" s="45">
        <v>0</v>
      </c>
      <c r="AE326" s="52" t="str">
        <f t="shared" si="265"/>
        <v>431110309</v>
      </c>
      <c r="AF326" s="187">
        <f t="shared" si="325"/>
        <v>2416666.666666667</v>
      </c>
      <c r="AG326" s="240"/>
      <c r="AH326" s="58">
        <f t="shared" si="326"/>
        <v>2416666.666666667</v>
      </c>
      <c r="AI326" s="60">
        <f t="shared" ref="AI326:AI332" si="340">Y326</f>
        <v>2900000</v>
      </c>
      <c r="AJ326" s="49" t="str">
        <f t="shared" si="327"/>
        <v>2020-01-31</v>
      </c>
      <c r="AK326" s="189" t="str">
        <f t="shared" si="328"/>
        <v>888431110309</v>
      </c>
      <c r="AL326" s="45" t="str">
        <f t="shared" si="329"/>
        <v>11100000591</v>
      </c>
      <c r="AM326" s="62"/>
      <c r="AN326" s="62"/>
      <c r="AO326" s="56" t="s">
        <v>89</v>
      </c>
      <c r="AP326" s="56" t="s">
        <v>89</v>
      </c>
      <c r="AQ326" s="45"/>
      <c r="AR326" s="45"/>
      <c r="AS326" s="191" t="str">
        <f t="shared" si="330"/>
        <v>888431110309</v>
      </c>
      <c r="AT326" s="189" t="str">
        <f t="shared" si="331"/>
        <v>5531110309</v>
      </c>
      <c r="AU326" s="183" t="str">
        <f t="shared" si="332"/>
        <v>9931110309</v>
      </c>
      <c r="AV326" s="183">
        <f t="shared" si="333"/>
        <v>7</v>
      </c>
      <c r="AW326" s="183" t="str">
        <f t="shared" si="334"/>
        <v>7731110309</v>
      </c>
      <c r="AX326" s="53" t="str">
        <f t="shared" si="303"/>
        <v>77431110309</v>
      </c>
      <c r="AY326" s="183">
        <v>0</v>
      </c>
      <c r="AZ326" s="183">
        <v>0</v>
      </c>
      <c r="BA326" s="43" t="str">
        <f t="shared" si="335"/>
        <v>2020-01-01</v>
      </c>
      <c r="BB326" s="43" t="str">
        <f t="shared" si="336"/>
        <v>2020-01-31</v>
      </c>
      <c r="BC326" s="192" t="s">
        <v>90</v>
      </c>
      <c r="BD326" s="44" t="str">
        <f t="shared" si="337"/>
        <v>a31110309</v>
      </c>
      <c r="BE326" s="189"/>
      <c r="BF326" s="189"/>
      <c r="BG326" s="186"/>
      <c r="BH326" s="149"/>
      <c r="BI326" s="149"/>
      <c r="BJ326" s="149"/>
      <c r="BK326" s="149"/>
      <c r="BL326" s="149"/>
      <c r="BM326" s="149"/>
      <c r="BN326" s="149"/>
      <c r="BO326" s="342" t="s">
        <v>214</v>
      </c>
      <c r="BP326" s="328">
        <v>1</v>
      </c>
      <c r="BQ326" s="242">
        <f>AF330</f>
        <v>16666.666666666668</v>
      </c>
      <c r="BR326" s="242">
        <f>BQ326*0.13</f>
        <v>2166.666666666667</v>
      </c>
      <c r="BS326" s="242">
        <f>BR326</f>
        <v>2166.666666666667</v>
      </c>
      <c r="BU326" s="357" t="str">
        <f t="shared" ca="1" si="296"/>
        <v>insert into x_t_invoice (TMP_ID,ID,DT, CLIENT_ID,EXTERNAL_ID,CONTRACT_ID,TOTAL_SUM,CURRENCY,DISCOUNT_TYPE,COMMISSION_TYPE,TYPE,LOYAL_CLIENTS,NDS,NDS_PCT,PERSON_ID) values (s_x_t_invoice.NEXTVAL, 31110309, date'2020-01-01',21110000059,'Б-31110309-1',1110000059,2900000,'RUR',7,7,'y_invoice',0,1,20, 77431110309);insert into x_t_person (TMP_ID,ID) values (s_x_t_person.NEXTVAL, 77431110309);insert into x_t_act_internal(TMP_ID,ID,DT,CLIENT_ID,INVOICE_ID,HIDDEN,AMOUNT,EXTERNAL_ID,PAYMENT_TERM_DT,IS_LOYAL,TYPE) values (s_x_t_act_internal.NEXTVAL, 4311103091,date'2020-01-09',21110000059, 31110309    ,1,  2900000  ,'43111030911',null, 0,'generic');insert into x_t_act_trans(TMP_ID, ACT_ID, CONSUME_ID, AMOUNT, AMOUNT_NDS, AMOUNT_NSP, NETTING, COMMISSION_TYPE) values (s_x_t_act_trans.NEXTVAL, 4311103091,  5531110309, 2900000, 483333.333333333,  0,null, 7);insert into x_t_consume (TMP_ID, ID, PARENT_ORDER_ID) values (s_x_t_consume.NEXTVAL, 5531110309,  9931110309);insert into x_t_order(TMP_ID, ID, SERVICE_ID, SERVICE_ORDER_ID, CLIENT_ID) values (s_x_t_order.NEXTVAL, 9931110309,  7,  7731110309,  431110309 );insert into x_mv_oebs_receipts_2(TMP_ID, INVOICE_EID, SUM, DT, DOC_DATE, COMISS_DATE, PAYMENT_NUMBER, SOURCE_TYPE) values (s_x_mv_oebs_receipts_2.NEXTVAL, 'Б-31110309-1', 2900000, date'2020-01-31',date'2020-01-31', null, '888431110309' ,'PAYCASH');insert into x_yt_ar_direct_domain_stats (ID,IS_GRAY,DOMAIN,IS_BLACKLIST,SERVICE_ID,COST,BILLING_EXPORT_ID,FROM_DT,TILL_DT,SERVICE_ORDER_ID) values(s_x_yt_ar_direct_domain_stats.NEXTVAL, 0, 'a31110309', 0,7,3330000000,7731110309,  date'2020-01-01',to_date('2020-01-31'||' '||'23:59:59','YYYY-MM-DD HH24:MI:SS'),7731110309);</v>
      </c>
    </row>
    <row r="327" spans="1:73" s="195" customFormat="1" x14ac:dyDescent="0.35">
      <c r="A327" s="127">
        <v>59</v>
      </c>
      <c r="B327" s="178"/>
      <c r="C327" s="42" t="str">
        <f t="shared" si="312"/>
        <v>1110000059</v>
      </c>
      <c r="D327" s="42" t="str">
        <f t="shared" si="313"/>
        <v>1110000059/20</v>
      </c>
      <c r="E327" s="43" t="str">
        <f t="shared" si="314"/>
        <v>2020-01-01</v>
      </c>
      <c r="F327" s="43" t="str">
        <f t="shared" si="315"/>
        <v>2021-01-01</v>
      </c>
      <c r="G327" s="44" t="str">
        <f t="shared" si="316"/>
        <v>21110000059</v>
      </c>
      <c r="H327" s="45">
        <f t="shared" si="317"/>
        <v>1</v>
      </c>
      <c r="I327" s="179">
        <v>3</v>
      </c>
      <c r="J327" s="180">
        <f t="shared" si="338"/>
        <v>31110310</v>
      </c>
      <c r="K327" s="42" t="str">
        <f t="shared" si="318"/>
        <v>Б-31110310-1</v>
      </c>
      <c r="L327" s="43" t="str">
        <f t="shared" si="319"/>
        <v>2020-01-01</v>
      </c>
      <c r="M327" s="42" t="s">
        <v>87</v>
      </c>
      <c r="N327" s="181">
        <f t="shared" si="320"/>
        <v>2900000</v>
      </c>
      <c r="O327" s="42" t="s">
        <v>88</v>
      </c>
      <c r="P327" s="179">
        <v>1</v>
      </c>
      <c r="Q327" s="42">
        <v>20</v>
      </c>
      <c r="R327" s="182">
        <f>S327</f>
        <v>7</v>
      </c>
      <c r="S327" s="182">
        <v>7</v>
      </c>
      <c r="T327" s="52" t="str">
        <f t="shared" si="321"/>
        <v>4311103101</v>
      </c>
      <c r="U327" s="183" t="str">
        <f t="shared" si="322"/>
        <v>43111031011</v>
      </c>
      <c r="V327" s="42">
        <v>1</v>
      </c>
      <c r="W327" s="43" t="str">
        <f t="shared" ca="1" si="323"/>
        <v>2020-01-01</v>
      </c>
      <c r="X327" s="42"/>
      <c r="Y327" s="185">
        <v>2900000</v>
      </c>
      <c r="Z327" s="185">
        <f t="shared" si="339"/>
        <v>483333.33333333302</v>
      </c>
      <c r="AA327" s="42">
        <v>0</v>
      </c>
      <c r="AB327" s="186" t="s">
        <v>89</v>
      </c>
      <c r="AC327" s="185">
        <f t="shared" si="324"/>
        <v>2900000</v>
      </c>
      <c r="AD327" s="45">
        <v>0</v>
      </c>
      <c r="AE327" s="52" t="str">
        <f t="shared" si="265"/>
        <v>431110310</v>
      </c>
      <c r="AF327" s="187">
        <f t="shared" si="325"/>
        <v>2416666.666666667</v>
      </c>
      <c r="AG327" s="240"/>
      <c r="AH327" s="58">
        <f t="shared" si="326"/>
        <v>2416666.666666667</v>
      </c>
      <c r="AI327" s="60">
        <f t="shared" si="340"/>
        <v>2900000</v>
      </c>
      <c r="AJ327" s="49" t="str">
        <f t="shared" si="327"/>
        <v>2020-01-31</v>
      </c>
      <c r="AK327" s="189" t="str">
        <f t="shared" si="328"/>
        <v>888431110310</v>
      </c>
      <c r="AL327" s="45" t="str">
        <f t="shared" si="329"/>
        <v>11100000591</v>
      </c>
      <c r="AM327" s="190"/>
      <c r="AN327" s="190"/>
      <c r="AO327" s="45" t="s">
        <v>89</v>
      </c>
      <c r="AP327" s="56" t="s">
        <v>89</v>
      </c>
      <c r="AQ327" s="45"/>
      <c r="AR327" s="45"/>
      <c r="AS327" s="191" t="str">
        <f t="shared" si="330"/>
        <v>888431110310</v>
      </c>
      <c r="AT327" s="189" t="str">
        <f t="shared" si="331"/>
        <v>5531110310</v>
      </c>
      <c r="AU327" s="183" t="str">
        <f t="shared" si="332"/>
        <v>9931110310</v>
      </c>
      <c r="AV327" s="183">
        <f t="shared" si="333"/>
        <v>7</v>
      </c>
      <c r="AW327" s="183" t="str">
        <f t="shared" si="334"/>
        <v>7731110310</v>
      </c>
      <c r="AX327" s="53" t="str">
        <f t="shared" si="303"/>
        <v>77431110310</v>
      </c>
      <c r="AY327" s="183">
        <v>0</v>
      </c>
      <c r="AZ327" s="183">
        <v>0</v>
      </c>
      <c r="BA327" s="43" t="str">
        <f t="shared" si="335"/>
        <v>2020-01-01</v>
      </c>
      <c r="BB327" s="43" t="str">
        <f t="shared" si="336"/>
        <v>2020-01-31</v>
      </c>
      <c r="BC327" s="192" t="s">
        <v>90</v>
      </c>
      <c r="BD327" s="44" t="str">
        <f t="shared" si="337"/>
        <v>a31110310</v>
      </c>
      <c r="BE327" s="189"/>
      <c r="BF327" s="189"/>
      <c r="BG327" s="186"/>
      <c r="BH327" s="254"/>
      <c r="BI327" s="254"/>
      <c r="BJ327" s="254"/>
      <c r="BK327" s="254"/>
      <c r="BL327" s="149"/>
      <c r="BM327" s="149"/>
      <c r="BN327" s="149"/>
      <c r="BO327" s="340" t="s">
        <v>215</v>
      </c>
      <c r="BP327" s="328">
        <v>37</v>
      </c>
      <c r="BQ327" s="242">
        <f>AF331</f>
        <v>25000</v>
      </c>
      <c r="BR327" s="242">
        <f>BQ327*0.11</f>
        <v>2750</v>
      </c>
      <c r="BS327" s="242">
        <f>BR327</f>
        <v>2750</v>
      </c>
      <c r="BU327" s="357" t="str">
        <f t="shared" ca="1" si="296"/>
        <v>insert into x_t_invoice (TMP_ID,ID,DT, CLIENT_ID,EXTERNAL_ID,CONTRACT_ID,TOTAL_SUM,CURRENCY,DISCOUNT_TYPE,COMMISSION_TYPE,TYPE,LOYAL_CLIENTS,NDS,NDS_PCT,PERSON_ID) values (s_x_t_invoice.NEXTVAL, 31110310, date'2020-01-01',21110000059,'Б-31110310-1',1110000059,2900000,'RUR',7,7,'y_invoice',0,1,20, 77431110310);insert into x_t_person (TMP_ID,ID) values (s_x_t_person.NEXTVAL, 77431110310);insert into x_t_act_internal(TMP_ID,ID,DT,CLIENT_ID,INVOICE_ID,HIDDEN,AMOUNT,EXTERNAL_ID,PAYMENT_TERM_DT,IS_LOYAL,TYPE) values (s_x_t_act_internal.NEXTVAL, 4311103101,date'2020-01-01',21110000059, 31110310    ,1,  2900000  ,'43111031011',null, 0,'generic');insert into x_t_act_trans(TMP_ID, ACT_ID, CONSUME_ID, AMOUNT, AMOUNT_NDS, AMOUNT_NSP, NETTING, COMMISSION_TYPE) values (s_x_t_act_trans.NEXTVAL, 4311103101,  5531110310, 2900000, 483333.333333333,  0,null, 7);insert into x_t_consume (TMP_ID, ID, PARENT_ORDER_ID) values (s_x_t_consume.NEXTVAL, 5531110310,  9931110310);insert into x_t_order(TMP_ID, ID, SERVICE_ID, SERVICE_ORDER_ID, CLIENT_ID) values (s_x_t_order.NEXTVAL, 9931110310,  7,  7731110310,  431110310 );insert into x_mv_oebs_receipts_2(TMP_ID, INVOICE_EID, SUM, DT, DOC_DATE, COMISS_DATE, PAYMENT_NUMBER, SOURCE_TYPE) values (s_x_mv_oebs_receipts_2.NEXTVAL, 'Б-31110310-1', 2900000, date'2020-01-31',date'2020-01-31', null, '888431110310' ,'PAYCASH');insert into x_yt_ar_direct_domain_stats (ID,IS_GRAY,DOMAIN,IS_BLACKLIST,SERVICE_ID,COST,BILLING_EXPORT_ID,FROM_DT,TILL_DT,SERVICE_ORDER_ID) values(s_x_yt_ar_direct_domain_stats.NEXTVAL, 0, 'a31110310', 0,7,3330000000,7731110310,  date'2020-01-01',to_date('2020-01-31'||' '||'23:59:59','YYYY-MM-DD HH24:MI:SS'),7731110310);</v>
      </c>
    </row>
    <row r="328" spans="1:73" s="195" customFormat="1" x14ac:dyDescent="0.35">
      <c r="A328" s="127">
        <v>59</v>
      </c>
      <c r="B328" s="178"/>
      <c r="C328" s="42" t="str">
        <f t="shared" si="312"/>
        <v>1110000059</v>
      </c>
      <c r="D328" s="42" t="str">
        <f t="shared" si="313"/>
        <v>1110000059/20</v>
      </c>
      <c r="E328" s="43" t="str">
        <f t="shared" si="314"/>
        <v>2020-01-01</v>
      </c>
      <c r="F328" s="43" t="str">
        <f t="shared" si="315"/>
        <v>2021-01-01</v>
      </c>
      <c r="G328" s="44" t="str">
        <f t="shared" si="316"/>
        <v>21110000059</v>
      </c>
      <c r="H328" s="45">
        <f t="shared" si="317"/>
        <v>1</v>
      </c>
      <c r="I328" s="179">
        <v>3</v>
      </c>
      <c r="J328" s="180">
        <f t="shared" si="338"/>
        <v>31110311</v>
      </c>
      <c r="K328" s="42" t="str">
        <f t="shared" si="318"/>
        <v>Б-31110311-1</v>
      </c>
      <c r="L328" s="43" t="str">
        <f t="shared" si="319"/>
        <v>2020-01-01</v>
      </c>
      <c r="M328" s="42" t="s">
        <v>87</v>
      </c>
      <c r="N328" s="181">
        <f t="shared" si="320"/>
        <v>2900000</v>
      </c>
      <c r="O328" s="42" t="s">
        <v>88</v>
      </c>
      <c r="P328" s="179">
        <v>1</v>
      </c>
      <c r="Q328" s="42">
        <v>20</v>
      </c>
      <c r="R328" s="182">
        <f>S328</f>
        <v>7</v>
      </c>
      <c r="S328" s="182">
        <v>7</v>
      </c>
      <c r="T328" s="52" t="str">
        <f t="shared" si="321"/>
        <v>4311103111</v>
      </c>
      <c r="U328" s="183" t="str">
        <f t="shared" si="322"/>
        <v>43111031111</v>
      </c>
      <c r="V328" s="42">
        <v>1</v>
      </c>
      <c r="W328" s="43" t="str">
        <f t="shared" ca="1" si="323"/>
        <v>2020-01-06</v>
      </c>
      <c r="X328" s="42"/>
      <c r="Y328" s="185">
        <v>2900000</v>
      </c>
      <c r="Z328" s="185">
        <f t="shared" si="339"/>
        <v>483333.33333333302</v>
      </c>
      <c r="AA328" s="42">
        <v>0</v>
      </c>
      <c r="AB328" s="186" t="s">
        <v>89</v>
      </c>
      <c r="AC328" s="185">
        <f t="shared" si="324"/>
        <v>2900000</v>
      </c>
      <c r="AD328" s="45">
        <v>0</v>
      </c>
      <c r="AE328" s="52" t="str">
        <f t="shared" si="265"/>
        <v>431110311</v>
      </c>
      <c r="AF328" s="187">
        <f t="shared" si="325"/>
        <v>2416666.666666667</v>
      </c>
      <c r="AG328" s="240"/>
      <c r="AH328" s="58">
        <f t="shared" si="326"/>
        <v>2416666.666666667</v>
      </c>
      <c r="AI328" s="60">
        <f t="shared" si="340"/>
        <v>2900000</v>
      </c>
      <c r="AJ328" s="49" t="str">
        <f t="shared" si="327"/>
        <v>2020-01-31</v>
      </c>
      <c r="AK328" s="189" t="str">
        <f t="shared" si="328"/>
        <v>888431110311</v>
      </c>
      <c r="AL328" s="45" t="str">
        <f t="shared" si="329"/>
        <v>11100000591</v>
      </c>
      <c r="AM328" s="190"/>
      <c r="AN328" s="190"/>
      <c r="AO328" s="45" t="s">
        <v>89</v>
      </c>
      <c r="AP328" s="56" t="s">
        <v>89</v>
      </c>
      <c r="AQ328" s="45"/>
      <c r="AR328" s="45"/>
      <c r="AS328" s="191" t="str">
        <f t="shared" si="330"/>
        <v>888431110311</v>
      </c>
      <c r="AT328" s="189" t="str">
        <f t="shared" si="331"/>
        <v>5531110311</v>
      </c>
      <c r="AU328" s="183" t="str">
        <f t="shared" si="332"/>
        <v>9931110311</v>
      </c>
      <c r="AV328" s="183">
        <f t="shared" si="333"/>
        <v>7</v>
      </c>
      <c r="AW328" s="183" t="str">
        <f t="shared" si="334"/>
        <v>7731110311</v>
      </c>
      <c r="AX328" s="53" t="str">
        <f t="shared" si="303"/>
        <v>77431110311</v>
      </c>
      <c r="AY328" s="183">
        <v>0</v>
      </c>
      <c r="AZ328" s="183">
        <v>0</v>
      </c>
      <c r="BA328" s="43" t="str">
        <f t="shared" si="335"/>
        <v>2020-01-01</v>
      </c>
      <c r="BB328" s="43" t="str">
        <f t="shared" si="336"/>
        <v>2020-01-31</v>
      </c>
      <c r="BC328" s="192" t="s">
        <v>90</v>
      </c>
      <c r="BD328" s="44" t="str">
        <f t="shared" si="337"/>
        <v>a31110311</v>
      </c>
      <c r="BE328" s="189"/>
      <c r="BF328" s="189"/>
      <c r="BG328" s="186"/>
      <c r="BH328" s="149"/>
      <c r="BI328" s="149"/>
      <c r="BJ328" s="149"/>
      <c r="BK328" s="149"/>
      <c r="BL328" s="149"/>
      <c r="BM328" s="149"/>
      <c r="BN328" s="149"/>
      <c r="BO328" s="345">
        <f>SUM(AF325:AF329)</f>
        <v>12016666.666666668</v>
      </c>
      <c r="BP328" s="328"/>
      <c r="BQ328" s="242"/>
      <c r="BR328" s="242"/>
      <c r="BS328" s="242"/>
      <c r="BU328" s="357" t="str">
        <f t="shared" ca="1" si="296"/>
        <v>insert into x_t_invoice (TMP_ID,ID,DT, CLIENT_ID,EXTERNAL_ID,CONTRACT_ID,TOTAL_SUM,CURRENCY,DISCOUNT_TYPE,COMMISSION_TYPE,TYPE,LOYAL_CLIENTS,NDS,NDS_PCT,PERSON_ID) values (s_x_t_invoice.NEXTVAL, 31110311, date'2020-01-01',21110000059,'Б-31110311-1',1110000059,2900000,'RUR',7,7,'y_invoice',0,1,20, 77431110311);insert into x_t_person (TMP_ID,ID) values (s_x_t_person.NEXTVAL, 77431110311);insert into x_t_act_internal(TMP_ID,ID,DT,CLIENT_ID,INVOICE_ID,HIDDEN,AMOUNT,EXTERNAL_ID,PAYMENT_TERM_DT,IS_LOYAL,TYPE) values (s_x_t_act_internal.NEXTVAL, 4311103111,date'2020-01-06',21110000059, 31110311    ,1,  2900000  ,'43111031111',null, 0,'generic');insert into x_t_act_trans(TMP_ID, ACT_ID, CONSUME_ID, AMOUNT, AMOUNT_NDS, AMOUNT_NSP, NETTING, COMMISSION_TYPE) values (s_x_t_act_trans.NEXTVAL, 4311103111,  5531110311, 2900000, 483333.333333333,  0,null, 7);insert into x_t_consume (TMP_ID, ID, PARENT_ORDER_ID) values (s_x_t_consume.NEXTVAL, 5531110311,  9931110311);insert into x_t_order(TMP_ID, ID, SERVICE_ID, SERVICE_ORDER_ID, CLIENT_ID) values (s_x_t_order.NEXTVAL, 9931110311,  7,  7731110311,  431110311 );insert into x_mv_oebs_receipts_2(TMP_ID, INVOICE_EID, SUM, DT, DOC_DATE, COMISS_DATE, PAYMENT_NUMBER, SOURCE_TYPE) values (s_x_mv_oebs_receipts_2.NEXTVAL, 'Б-31110311-1', 2900000, date'2020-01-31',date'2020-01-31', null, '888431110311' ,'PAYCASH');insert into x_yt_ar_direct_domain_stats (ID,IS_GRAY,DOMAIN,IS_BLACKLIST,SERVICE_ID,COST,BILLING_EXPORT_ID,FROM_DT,TILL_DT,SERVICE_ORDER_ID) values(s_x_yt_ar_direct_domain_stats.NEXTVAL, 0, 'a31110311', 0,7,3330000000,7731110311,  date'2020-01-01',to_date('2020-01-31'||' '||'23:59:59','YYYY-MM-DD HH24:MI:SS'),7731110311);</v>
      </c>
    </row>
    <row r="329" spans="1:73" s="195" customFormat="1" x14ac:dyDescent="0.35">
      <c r="A329" s="127">
        <v>59</v>
      </c>
      <c r="B329" s="178"/>
      <c r="C329" s="42" t="str">
        <f t="shared" si="312"/>
        <v>1110000059</v>
      </c>
      <c r="D329" s="42" t="str">
        <f t="shared" si="313"/>
        <v>1110000059/20</v>
      </c>
      <c r="E329" s="43" t="str">
        <f t="shared" si="314"/>
        <v>2020-01-01</v>
      </c>
      <c r="F329" s="43" t="str">
        <f t="shared" si="315"/>
        <v>2021-01-01</v>
      </c>
      <c r="G329" s="44" t="str">
        <f t="shared" si="316"/>
        <v>21110000059</v>
      </c>
      <c r="H329" s="45">
        <f t="shared" si="317"/>
        <v>1</v>
      </c>
      <c r="I329" s="179">
        <v>3</v>
      </c>
      <c r="J329" s="180">
        <f t="shared" si="338"/>
        <v>31110312</v>
      </c>
      <c r="K329" s="42" t="str">
        <f t="shared" si="318"/>
        <v>Б-31110312-1</v>
      </c>
      <c r="L329" s="43" t="str">
        <f t="shared" si="319"/>
        <v>2020-01-01</v>
      </c>
      <c r="M329" s="42" t="s">
        <v>87</v>
      </c>
      <c r="N329" s="181">
        <f t="shared" si="320"/>
        <v>2900000</v>
      </c>
      <c r="O329" s="42" t="s">
        <v>88</v>
      </c>
      <c r="P329" s="179">
        <v>1</v>
      </c>
      <c r="Q329" s="42">
        <v>20</v>
      </c>
      <c r="R329" s="182">
        <f>S329</f>
        <v>7</v>
      </c>
      <c r="S329" s="182">
        <v>7</v>
      </c>
      <c r="T329" s="52" t="str">
        <f t="shared" si="321"/>
        <v>4311103121</v>
      </c>
      <c r="U329" s="183" t="str">
        <f t="shared" si="322"/>
        <v>43111031211</v>
      </c>
      <c r="V329" s="42">
        <v>1</v>
      </c>
      <c r="W329" s="43" t="str">
        <f t="shared" ca="1" si="323"/>
        <v>2020-01-02</v>
      </c>
      <c r="X329" s="42"/>
      <c r="Y329" s="185">
        <v>2900000</v>
      </c>
      <c r="Z329" s="185">
        <f t="shared" si="339"/>
        <v>483333.33333333302</v>
      </c>
      <c r="AA329" s="42">
        <v>0</v>
      </c>
      <c r="AB329" s="186" t="s">
        <v>89</v>
      </c>
      <c r="AC329" s="185">
        <f t="shared" si="324"/>
        <v>2900000</v>
      </c>
      <c r="AD329" s="45">
        <v>0</v>
      </c>
      <c r="AE329" s="52" t="str">
        <f t="shared" si="265"/>
        <v>431110312</v>
      </c>
      <c r="AF329" s="187">
        <f t="shared" si="325"/>
        <v>2416666.666666667</v>
      </c>
      <c r="AG329" s="240"/>
      <c r="AH329" s="58">
        <f t="shared" si="326"/>
        <v>2416666.666666667</v>
      </c>
      <c r="AI329" s="60">
        <f t="shared" si="340"/>
        <v>2900000</v>
      </c>
      <c r="AJ329" s="49" t="str">
        <f t="shared" si="327"/>
        <v>2020-01-31</v>
      </c>
      <c r="AK329" s="189" t="str">
        <f t="shared" si="328"/>
        <v>888431110312</v>
      </c>
      <c r="AL329" s="45" t="str">
        <f t="shared" si="329"/>
        <v>11100000591</v>
      </c>
      <c r="AM329" s="190"/>
      <c r="AN329" s="190"/>
      <c r="AO329" s="45" t="s">
        <v>89</v>
      </c>
      <c r="AP329" s="56" t="s">
        <v>89</v>
      </c>
      <c r="AQ329" s="45"/>
      <c r="AR329" s="45"/>
      <c r="AS329" s="191" t="str">
        <f t="shared" si="330"/>
        <v>888431110312</v>
      </c>
      <c r="AT329" s="189" t="str">
        <f t="shared" si="331"/>
        <v>5531110312</v>
      </c>
      <c r="AU329" s="183" t="str">
        <f t="shared" si="332"/>
        <v>9931110312</v>
      </c>
      <c r="AV329" s="183">
        <f t="shared" si="333"/>
        <v>7</v>
      </c>
      <c r="AW329" s="183" t="str">
        <f t="shared" si="334"/>
        <v>7731110312</v>
      </c>
      <c r="AX329" s="53" t="str">
        <f t="shared" si="303"/>
        <v>77431110312</v>
      </c>
      <c r="AY329" s="183">
        <v>0</v>
      </c>
      <c r="AZ329" s="183">
        <v>0</v>
      </c>
      <c r="BA329" s="43" t="str">
        <f t="shared" si="335"/>
        <v>2020-01-01</v>
      </c>
      <c r="BB329" s="43" t="str">
        <f t="shared" si="336"/>
        <v>2020-01-31</v>
      </c>
      <c r="BC329" s="192" t="s">
        <v>90</v>
      </c>
      <c r="BD329" s="44" t="str">
        <f t="shared" si="337"/>
        <v>a31110312</v>
      </c>
      <c r="BE329" s="189"/>
      <c r="BF329" s="189"/>
      <c r="BG329" s="186"/>
      <c r="BH329" s="149"/>
      <c r="BI329" s="149"/>
      <c r="BJ329" s="149"/>
      <c r="BK329" s="149"/>
      <c r="BL329" s="149"/>
      <c r="BM329" s="149"/>
      <c r="BN329" s="149"/>
      <c r="BO329" s="355">
        <f>BO328*0.06</f>
        <v>721000</v>
      </c>
      <c r="BP329" s="328"/>
      <c r="BQ329" s="242"/>
      <c r="BR329" s="242"/>
      <c r="BS329" s="242"/>
      <c r="BU329" s="357" t="str">
        <f t="shared" ca="1" si="296"/>
        <v>insert into x_t_invoice (TMP_ID,ID,DT, CLIENT_ID,EXTERNAL_ID,CONTRACT_ID,TOTAL_SUM,CURRENCY,DISCOUNT_TYPE,COMMISSION_TYPE,TYPE,LOYAL_CLIENTS,NDS,NDS_PCT,PERSON_ID) values (s_x_t_invoice.NEXTVAL, 31110312, date'2020-01-01',21110000059,'Б-31110312-1',1110000059,2900000,'RUR',7,7,'y_invoice',0,1,20, 77431110312);insert into x_t_person (TMP_ID,ID) values (s_x_t_person.NEXTVAL, 77431110312);insert into x_t_act_internal(TMP_ID,ID,DT,CLIENT_ID,INVOICE_ID,HIDDEN,AMOUNT,EXTERNAL_ID,PAYMENT_TERM_DT,IS_LOYAL,TYPE) values (s_x_t_act_internal.NEXTVAL, 4311103121,date'2020-01-02',21110000059, 31110312    ,1,  2900000  ,'43111031211',null, 0,'generic');insert into x_t_act_trans(TMP_ID, ACT_ID, CONSUME_ID, AMOUNT, AMOUNT_NDS, AMOUNT_NSP, NETTING, COMMISSION_TYPE) values (s_x_t_act_trans.NEXTVAL, 4311103121,  5531110312, 2900000, 483333.333333333,  0,null, 7);insert into x_t_consume (TMP_ID, ID, PARENT_ORDER_ID) values (s_x_t_consume.NEXTVAL, 5531110312,  9931110312);insert into x_t_order(TMP_ID, ID, SERVICE_ID, SERVICE_ORDER_ID, CLIENT_ID) values (s_x_t_order.NEXTVAL, 9931110312,  7,  7731110312,  431110312 );insert into x_mv_oebs_receipts_2(TMP_ID, INVOICE_EID, SUM, DT, DOC_DATE, COMISS_DATE, PAYMENT_NUMBER, SOURCE_TYPE) values (s_x_mv_oebs_receipts_2.NEXTVAL, 'Б-31110312-1', 2900000, date'2020-01-31',date'2020-01-31', null, '888431110312' ,'PAYCASH');insert into x_yt_ar_direct_domain_stats (ID,IS_GRAY,DOMAIN,IS_BLACKLIST,SERVICE_ID,COST,BILLING_EXPORT_ID,FROM_DT,TILL_DT,SERVICE_ORDER_ID) values(s_x_yt_ar_direct_domain_stats.NEXTVAL, 0, 'a31110312', 0,7,3330000000,7731110312,  date'2020-01-01',to_date('2020-01-31'||' '||'23:59:59','YYYY-MM-DD HH24:MI:SS'),7731110312);</v>
      </c>
    </row>
    <row r="330" spans="1:73" s="195" customFormat="1" x14ac:dyDescent="0.35">
      <c r="A330" s="127">
        <v>59</v>
      </c>
      <c r="B330" s="178"/>
      <c r="C330" s="42" t="str">
        <f t="shared" si="312"/>
        <v>1110000059</v>
      </c>
      <c r="D330" s="42" t="str">
        <f t="shared" si="313"/>
        <v>1110000059/20</v>
      </c>
      <c r="E330" s="43" t="str">
        <f t="shared" si="314"/>
        <v>2020-01-01</v>
      </c>
      <c r="F330" s="43" t="str">
        <f t="shared" si="315"/>
        <v>2021-01-01</v>
      </c>
      <c r="G330" s="44" t="str">
        <f t="shared" si="316"/>
        <v>21110000059</v>
      </c>
      <c r="H330" s="45">
        <f t="shared" si="317"/>
        <v>1</v>
      </c>
      <c r="I330" s="179">
        <v>3</v>
      </c>
      <c r="J330" s="180">
        <f t="shared" si="338"/>
        <v>31110313</v>
      </c>
      <c r="K330" s="42" t="str">
        <f t="shared" si="318"/>
        <v>Б-31110313-1</v>
      </c>
      <c r="L330" s="43" t="str">
        <f t="shared" si="319"/>
        <v>2020-01-01</v>
      </c>
      <c r="M330" s="42" t="s">
        <v>87</v>
      </c>
      <c r="N330" s="181">
        <f t="shared" si="320"/>
        <v>20000</v>
      </c>
      <c r="O330" s="42" t="s">
        <v>88</v>
      </c>
      <c r="P330" s="179">
        <v>1</v>
      </c>
      <c r="Q330" s="42">
        <v>20</v>
      </c>
      <c r="R330" s="198">
        <v>1</v>
      </c>
      <c r="S330" s="198">
        <v>1</v>
      </c>
      <c r="T330" s="52" t="str">
        <f t="shared" si="321"/>
        <v>4311103131</v>
      </c>
      <c r="U330" s="183" t="str">
        <f t="shared" si="322"/>
        <v>43111031311</v>
      </c>
      <c r="V330" s="42">
        <v>1</v>
      </c>
      <c r="W330" s="43" t="str">
        <f t="shared" ca="1" si="323"/>
        <v>2020-01-02</v>
      </c>
      <c r="X330" s="42"/>
      <c r="Y330" s="185">
        <v>20000</v>
      </c>
      <c r="Z330" s="185">
        <f t="shared" si="339"/>
        <v>3333.3333333333321</v>
      </c>
      <c r="AA330" s="42">
        <v>0</v>
      </c>
      <c r="AB330" s="186" t="s">
        <v>89</v>
      </c>
      <c r="AC330" s="185">
        <f t="shared" si="324"/>
        <v>20000</v>
      </c>
      <c r="AD330" s="45">
        <v>0</v>
      </c>
      <c r="AE330" s="52" t="str">
        <f t="shared" si="265"/>
        <v>431110313</v>
      </c>
      <c r="AF330" s="187">
        <f t="shared" si="325"/>
        <v>16666.666666666668</v>
      </c>
      <c r="AG330" s="252">
        <f>SUM(AF325:AF331)</f>
        <v>12058333.333333334</v>
      </c>
      <c r="AH330" s="58">
        <f t="shared" si="326"/>
        <v>16666.666666666668</v>
      </c>
      <c r="AI330" s="60">
        <f t="shared" si="340"/>
        <v>20000</v>
      </c>
      <c r="AJ330" s="49" t="str">
        <f t="shared" si="327"/>
        <v>2020-01-31</v>
      </c>
      <c r="AK330" s="189" t="str">
        <f t="shared" si="328"/>
        <v>888431110313</v>
      </c>
      <c r="AL330" s="45" t="str">
        <f t="shared" si="329"/>
        <v>11100000591</v>
      </c>
      <c r="AM330" s="190"/>
      <c r="AN330" s="190"/>
      <c r="AO330" s="45" t="s">
        <v>89</v>
      </c>
      <c r="AP330" s="56" t="s">
        <v>89</v>
      </c>
      <c r="AQ330" s="45"/>
      <c r="AR330" s="45"/>
      <c r="AS330" s="191" t="str">
        <f t="shared" si="330"/>
        <v>888431110313</v>
      </c>
      <c r="AT330" s="189" t="str">
        <f t="shared" si="331"/>
        <v>5531110313</v>
      </c>
      <c r="AU330" s="183" t="str">
        <f t="shared" si="332"/>
        <v>9931110313</v>
      </c>
      <c r="AV330" s="183">
        <f t="shared" si="333"/>
        <v>1</v>
      </c>
      <c r="AW330" s="183" t="str">
        <f t="shared" si="334"/>
        <v>7731110313</v>
      </c>
      <c r="AX330" s="53" t="str">
        <f t="shared" si="303"/>
        <v>77431110313</v>
      </c>
      <c r="AY330" s="183">
        <v>0</v>
      </c>
      <c r="AZ330" s="183">
        <v>0</v>
      </c>
      <c r="BA330" s="43" t="str">
        <f t="shared" si="335"/>
        <v>2020-01-01</v>
      </c>
      <c r="BB330" s="43" t="str">
        <f t="shared" si="336"/>
        <v>2020-01-31</v>
      </c>
      <c r="BC330" s="192" t="s">
        <v>90</v>
      </c>
      <c r="BD330" s="44" t="str">
        <f t="shared" si="337"/>
        <v>a31110313</v>
      </c>
      <c r="BE330" s="189"/>
      <c r="BF330" s="189"/>
      <c r="BG330" s="186"/>
      <c r="BH330" s="149"/>
      <c r="BI330" s="149"/>
      <c r="BJ330" s="149"/>
      <c r="BK330" s="149"/>
      <c r="BL330" s="149"/>
      <c r="BM330" s="149"/>
      <c r="BN330" s="149"/>
      <c r="BO330" s="342"/>
      <c r="BP330" s="328"/>
      <c r="BQ330" s="242"/>
      <c r="BR330" s="242"/>
      <c r="BS330" s="242"/>
      <c r="BU330" s="357" t="str">
        <f t="shared" ca="1" si="296"/>
        <v>insert into x_t_invoice (TMP_ID,ID,DT, CLIENT_ID,EXTERNAL_ID,CONTRACT_ID,TOTAL_SUM,CURRENCY,DISCOUNT_TYPE,COMMISSION_TYPE,TYPE,LOYAL_CLIENTS,NDS,NDS_PCT,PERSON_ID) values (s_x_t_invoice.NEXTVAL, 31110313, date'2020-01-01',21110000059,'Б-31110313-1',1110000059,20000,'RUR',1,1,'y_invoice',0,1,20, 77431110313);insert into x_t_person (TMP_ID,ID) values (s_x_t_person.NEXTVAL, 77431110313);insert into x_t_act_internal(TMP_ID,ID,DT,CLIENT_ID,INVOICE_ID,HIDDEN,AMOUNT,EXTERNAL_ID,PAYMENT_TERM_DT,IS_LOYAL,TYPE) values (s_x_t_act_internal.NEXTVAL, 4311103131,date'2020-01-02',21110000059, 31110313    ,1,  20000  ,'43111031311',null, 0,'generic');insert into x_t_act_trans(TMP_ID, ACT_ID, CONSUME_ID, AMOUNT, AMOUNT_NDS, AMOUNT_NSP, NETTING, COMMISSION_TYPE) values (s_x_t_act_trans.NEXTVAL, 4311103131,  5531110313, 20000, 3333.33333333333,  0,null, 1);insert into x_t_consume (TMP_ID, ID, PARENT_ORDER_ID) values (s_x_t_consume.NEXTVAL, 5531110313,  9931110313);insert into x_t_order(TMP_ID, ID, SERVICE_ID, SERVICE_ORDER_ID, CLIENT_ID) values (s_x_t_order.NEXTVAL, 9931110313,  1,  7731110313,  431110313 );insert into x_mv_oebs_receipts_2(TMP_ID, INVOICE_EID, SUM, DT, DOC_DATE, COMISS_DATE, PAYMENT_NUMBER, SOURCE_TYPE) values (s_x_mv_oebs_receipts_2.NEXTVAL, 'Б-31110313-1', 20000, date'2020-01-31',date'2020-01-31', null, '888431110313' ,'PAYCASH');insert into x_yt_ar_direct_domain_stats (ID,IS_GRAY,DOMAIN,IS_BLACKLIST,SERVICE_ID,COST,BILLING_EXPORT_ID,FROM_DT,TILL_DT,SERVICE_ORDER_ID) values(s_x_yt_ar_direct_domain_stats.NEXTVAL, 0, 'a31110313', 0,1,3330000000,7731110313,  date'2020-01-01',to_date('2020-01-31'||' '||'23:59:59','YYYY-MM-DD HH24:MI:SS'),7731110313);</v>
      </c>
    </row>
    <row r="331" spans="1:73" s="215" customFormat="1" ht="15" thickBot="1" x14ac:dyDescent="0.4">
      <c r="A331" s="127">
        <v>59</v>
      </c>
      <c r="B331" s="199"/>
      <c r="C331" s="76" t="str">
        <f t="shared" si="312"/>
        <v>1110000059</v>
      </c>
      <c r="D331" s="76" t="str">
        <f t="shared" si="313"/>
        <v>1110000059/20</v>
      </c>
      <c r="E331" s="77" t="str">
        <f t="shared" si="314"/>
        <v>2020-01-01</v>
      </c>
      <c r="F331" s="77" t="str">
        <f t="shared" si="315"/>
        <v>2021-01-01</v>
      </c>
      <c r="G331" s="78" t="str">
        <f t="shared" si="316"/>
        <v>21110000059</v>
      </c>
      <c r="H331" s="79">
        <f t="shared" si="317"/>
        <v>1</v>
      </c>
      <c r="I331" s="200">
        <v>3</v>
      </c>
      <c r="J331" s="180">
        <f t="shared" si="338"/>
        <v>31110314</v>
      </c>
      <c r="K331" s="76" t="str">
        <f t="shared" si="318"/>
        <v>Б-31110314-1</v>
      </c>
      <c r="L331" s="77" t="str">
        <f t="shared" si="319"/>
        <v>2020-01-01</v>
      </c>
      <c r="M331" s="76" t="s">
        <v>87</v>
      </c>
      <c r="N331" s="202">
        <f t="shared" si="320"/>
        <v>30000</v>
      </c>
      <c r="O331" s="76" t="s">
        <v>88</v>
      </c>
      <c r="P331" s="200">
        <v>1</v>
      </c>
      <c r="Q331" s="76">
        <v>20</v>
      </c>
      <c r="R331" s="201">
        <v>37</v>
      </c>
      <c r="S331" s="201">
        <v>37</v>
      </c>
      <c r="T331" s="81" t="str">
        <f t="shared" si="321"/>
        <v>4311103141</v>
      </c>
      <c r="U331" s="203" t="str">
        <f t="shared" si="322"/>
        <v>43111031411</v>
      </c>
      <c r="V331" s="76">
        <v>1</v>
      </c>
      <c r="W331" s="77" t="str">
        <f t="shared" ca="1" si="323"/>
        <v>2020-01-01</v>
      </c>
      <c r="X331" s="76"/>
      <c r="Y331" s="205">
        <v>30000</v>
      </c>
      <c r="Z331" s="205">
        <f t="shared" si="339"/>
        <v>5000</v>
      </c>
      <c r="AA331" s="76">
        <v>0</v>
      </c>
      <c r="AB331" s="206" t="s">
        <v>89</v>
      </c>
      <c r="AC331" s="205">
        <f t="shared" si="324"/>
        <v>30000</v>
      </c>
      <c r="AD331" s="79">
        <v>0</v>
      </c>
      <c r="AE331" s="52" t="str">
        <f t="shared" si="265"/>
        <v>431110314</v>
      </c>
      <c r="AF331" s="207">
        <f t="shared" si="325"/>
        <v>25000</v>
      </c>
      <c r="AG331" s="208"/>
      <c r="AH331" s="91">
        <f t="shared" si="326"/>
        <v>25000</v>
      </c>
      <c r="AI331" s="93">
        <f t="shared" si="340"/>
        <v>30000</v>
      </c>
      <c r="AJ331" s="83" t="str">
        <f t="shared" si="327"/>
        <v>2020-01-31</v>
      </c>
      <c r="AK331" s="209" t="str">
        <f t="shared" si="328"/>
        <v>888431110314</v>
      </c>
      <c r="AL331" s="79" t="str">
        <f t="shared" si="329"/>
        <v>11100000591</v>
      </c>
      <c r="AM331" s="210"/>
      <c r="AN331" s="210"/>
      <c r="AO331" s="79" t="s">
        <v>89</v>
      </c>
      <c r="AP331" s="56" t="s">
        <v>89</v>
      </c>
      <c r="AQ331" s="79"/>
      <c r="AR331" s="79"/>
      <c r="AS331" s="211" t="str">
        <f t="shared" si="330"/>
        <v>888431110314</v>
      </c>
      <c r="AT331" s="209" t="str">
        <f t="shared" si="331"/>
        <v>5531110314</v>
      </c>
      <c r="AU331" s="203" t="str">
        <f t="shared" si="332"/>
        <v>9931110314</v>
      </c>
      <c r="AV331" s="203">
        <f t="shared" si="333"/>
        <v>37</v>
      </c>
      <c r="AW331" s="203" t="str">
        <f t="shared" si="334"/>
        <v>7731110314</v>
      </c>
      <c r="AX331" s="53" t="str">
        <f t="shared" si="303"/>
        <v>77431110314</v>
      </c>
      <c r="AY331" s="203">
        <v>0</v>
      </c>
      <c r="AZ331" s="203">
        <v>0</v>
      </c>
      <c r="BA331" s="77" t="str">
        <f t="shared" si="335"/>
        <v>2020-01-01</v>
      </c>
      <c r="BB331" s="77" t="str">
        <f t="shared" si="336"/>
        <v>2020-01-31</v>
      </c>
      <c r="BC331" s="212" t="s">
        <v>90</v>
      </c>
      <c r="BD331" s="78" t="str">
        <f t="shared" si="337"/>
        <v>a31110314</v>
      </c>
      <c r="BE331" s="209"/>
      <c r="BF331" s="209"/>
      <c r="BG331" s="206"/>
      <c r="BH331" s="174"/>
      <c r="BI331" s="174"/>
      <c r="BJ331" s="174"/>
      <c r="BK331" s="174"/>
      <c r="BL331" s="174"/>
      <c r="BM331" s="174"/>
      <c r="BN331" s="174"/>
      <c r="BO331" s="341"/>
      <c r="BP331" s="329"/>
      <c r="BQ331" s="202"/>
      <c r="BR331" s="214"/>
      <c r="BS331" s="214"/>
      <c r="BU331" s="357" t="str">
        <f t="shared" ca="1" si="296"/>
        <v>insert into x_t_invoice (TMP_ID,ID,DT, CLIENT_ID,EXTERNAL_ID,CONTRACT_ID,TOTAL_SUM,CURRENCY,DISCOUNT_TYPE,COMMISSION_TYPE,TYPE,LOYAL_CLIENTS,NDS,NDS_PCT,PERSON_ID) values (s_x_t_invoice.NEXTVAL, 31110314, date'2020-01-01',21110000059,'Б-31110314-1',1110000059,30000,'RUR',37,37,'y_invoice',0,1,20, 77431110314);insert into x_t_person (TMP_ID,ID) values (s_x_t_person.NEXTVAL, 77431110314);insert into x_t_act_internal(TMP_ID,ID,DT,CLIENT_ID,INVOICE_ID,HIDDEN,AMOUNT,EXTERNAL_ID,PAYMENT_TERM_DT,IS_LOYAL,TYPE) values (s_x_t_act_internal.NEXTVAL, 4311103141,date'2020-01-01',21110000059, 31110314    ,1,  30000  ,'43111031411',null, 0,'generic');insert into x_t_act_trans(TMP_ID, ACT_ID, CONSUME_ID, AMOUNT, AMOUNT_NDS, AMOUNT_NSP, NETTING, COMMISSION_TYPE) values (s_x_t_act_trans.NEXTVAL, 4311103141,  5531110314, 30000, 5000,  0,null, 37);insert into x_t_consume (TMP_ID, ID, PARENT_ORDER_ID) values (s_x_t_consume.NEXTVAL, 5531110314,  9931110314);insert into x_t_order(TMP_ID, ID, SERVICE_ID, SERVICE_ORDER_ID, CLIENT_ID) values (s_x_t_order.NEXTVAL, 9931110314,  37,  7731110314,  431110314 );insert into x_mv_oebs_receipts_2(TMP_ID, INVOICE_EID, SUM, DT, DOC_DATE, COMISS_DATE, PAYMENT_NUMBER, SOURCE_TYPE) values (s_x_mv_oebs_receipts_2.NEXTVAL, 'Б-31110314-1', 30000, date'2020-01-31',date'2020-01-31', null, '888431110314' ,'PAYCASH');insert into x_yt_ar_direct_domain_stats (ID,IS_GRAY,DOMAIN,IS_BLACKLIST,SERVICE_ID,COST,BILLING_EXPORT_ID,FROM_DT,TILL_DT,SERVICE_ORDER_ID) values(s_x_yt_ar_direct_domain_stats.NEXTVAL, 0, 'a31110314', 0,37,3330000000,7731110314,  date'2020-01-01',to_date('2020-01-31'||' '||'23:59:59','YYYY-MM-DD HH24:MI:SS'),7731110314);</v>
      </c>
    </row>
    <row r="332" spans="1:73" s="195" customFormat="1" x14ac:dyDescent="0.35">
      <c r="A332" s="127">
        <v>60</v>
      </c>
      <c r="B332" s="178"/>
      <c r="C332" s="42" t="str">
        <f t="shared" si="312"/>
        <v>1110000060</v>
      </c>
      <c r="D332" s="42" t="str">
        <f t="shared" si="313"/>
        <v>1110000060/20</v>
      </c>
      <c r="E332" s="43" t="str">
        <f t="shared" si="314"/>
        <v>2020-01-01</v>
      </c>
      <c r="F332" s="43" t="str">
        <f t="shared" si="315"/>
        <v>2021-01-01</v>
      </c>
      <c r="G332" s="44" t="str">
        <f t="shared" si="316"/>
        <v>21110000060</v>
      </c>
      <c r="H332" s="45">
        <f t="shared" si="317"/>
        <v>1</v>
      </c>
      <c r="I332" s="179">
        <v>3</v>
      </c>
      <c r="J332" s="180">
        <f t="shared" si="338"/>
        <v>31110315</v>
      </c>
      <c r="K332" s="42" t="str">
        <f t="shared" si="318"/>
        <v>Б-31110315-1</v>
      </c>
      <c r="L332" s="43" t="str">
        <f t="shared" si="319"/>
        <v>2020-01-01</v>
      </c>
      <c r="M332" s="42" t="s">
        <v>87</v>
      </c>
      <c r="N332" s="181">
        <f t="shared" si="320"/>
        <v>2820000</v>
      </c>
      <c r="O332" s="42" t="s">
        <v>88</v>
      </c>
      <c r="P332" s="179">
        <v>1</v>
      </c>
      <c r="Q332" s="42">
        <v>20</v>
      </c>
      <c r="R332" s="182">
        <f>S332</f>
        <v>7</v>
      </c>
      <c r="S332" s="182">
        <v>7</v>
      </c>
      <c r="T332" s="52" t="str">
        <f t="shared" si="321"/>
        <v>4311103151</v>
      </c>
      <c r="U332" s="183" t="str">
        <f t="shared" si="322"/>
        <v>43111031511</v>
      </c>
      <c r="V332" s="42">
        <v>1</v>
      </c>
      <c r="W332" s="43" t="str">
        <f t="shared" ca="1" si="323"/>
        <v>2020-01-05</v>
      </c>
      <c r="X332" s="42"/>
      <c r="Y332" s="185">
        <v>2820000</v>
      </c>
      <c r="Z332" s="185">
        <f>Y332-(Y332/1.2)</f>
        <v>470000</v>
      </c>
      <c r="AA332" s="42">
        <v>0</v>
      </c>
      <c r="AB332" s="186" t="s">
        <v>89</v>
      </c>
      <c r="AC332" s="185">
        <f t="shared" si="324"/>
        <v>2820000</v>
      </c>
      <c r="AD332" s="45">
        <v>0</v>
      </c>
      <c r="AE332" s="52" t="str">
        <f t="shared" si="265"/>
        <v>431110315</v>
      </c>
      <c r="AF332" s="187">
        <f t="shared" si="325"/>
        <v>2350000</v>
      </c>
      <c r="AG332" s="240"/>
      <c r="AH332" s="58">
        <f t="shared" si="326"/>
        <v>1175000</v>
      </c>
      <c r="AI332" s="307">
        <f>Y332/2</f>
        <v>1410000</v>
      </c>
      <c r="AJ332" s="49" t="str">
        <f t="shared" si="327"/>
        <v>2020-01-31</v>
      </c>
      <c r="AK332" s="189" t="str">
        <f t="shared" si="328"/>
        <v>888431110315</v>
      </c>
      <c r="AL332" s="45" t="str">
        <f t="shared" si="329"/>
        <v>11100000601</v>
      </c>
      <c r="AM332" s="62"/>
      <c r="AN332" s="62"/>
      <c r="AO332" s="56" t="s">
        <v>89</v>
      </c>
      <c r="AP332" s="56" t="s">
        <v>89</v>
      </c>
      <c r="AQ332" s="45"/>
      <c r="AR332" s="45"/>
      <c r="AS332" s="191" t="str">
        <f t="shared" si="330"/>
        <v>888431110315</v>
      </c>
      <c r="AT332" s="189" t="str">
        <f t="shared" si="331"/>
        <v>5531110315</v>
      </c>
      <c r="AU332" s="183" t="str">
        <f t="shared" si="332"/>
        <v>9931110315</v>
      </c>
      <c r="AV332" s="183">
        <f t="shared" si="333"/>
        <v>7</v>
      </c>
      <c r="AW332" s="183" t="str">
        <f t="shared" si="334"/>
        <v>7731110315</v>
      </c>
      <c r="AX332" s="53" t="str">
        <f t="shared" si="303"/>
        <v>77431110315</v>
      </c>
      <c r="AY332" s="183">
        <v>0</v>
      </c>
      <c r="AZ332" s="183">
        <v>0</v>
      </c>
      <c r="BA332" s="43" t="str">
        <f t="shared" si="335"/>
        <v>2020-01-01</v>
      </c>
      <c r="BB332" s="43" t="str">
        <f t="shared" si="336"/>
        <v>2020-01-31</v>
      </c>
      <c r="BC332" s="192" t="s">
        <v>90</v>
      </c>
      <c r="BD332" s="44" t="str">
        <f t="shared" si="337"/>
        <v>a31110315</v>
      </c>
      <c r="BE332" s="189"/>
      <c r="BF332" s="189"/>
      <c r="BG332" s="186"/>
      <c r="BH332" s="149"/>
      <c r="BI332" s="149"/>
      <c r="BJ332" s="149"/>
      <c r="BK332" s="149"/>
      <c r="BL332" s="149"/>
      <c r="BM332" s="149"/>
      <c r="BN332" s="149"/>
      <c r="BO332" s="340" t="s">
        <v>213</v>
      </c>
      <c r="BP332" s="328">
        <v>7</v>
      </c>
      <c r="BQ332" s="242">
        <f>SUM(AF332:AF336)</f>
        <v>12016666.666666668</v>
      </c>
      <c r="BR332" s="194">
        <f>720000</f>
        <v>720000</v>
      </c>
      <c r="BS332" s="242" t="s">
        <v>152</v>
      </c>
      <c r="BU332" s="357" t="str">
        <f t="shared" ca="1" si="296"/>
        <v>insert into x_t_contract2(TMP_ID,ID,EXTERNAL_ID,CLIENT_ID) values(s_x_t_contract2.NEXTVAL, 1110000060, '1110000060/20',21110000060);insert into x_t_contract_collateral(TMP_ID,ID,CONTRACT2_ID,DT,IS_SIGNED) values(s_x_t_contract_collateral.NEXTVAL, 11100000601, 1110000060, date'2020-01-01', date'2020-01-01');insert into x_mv_contract_signed_attr (TMP_ID,CONTRACT_ID,COLLATERAL_ID,CODE,VALUE_DT) values (s_x_mv_contract_signed_attr.NEXTVAL, 1110000060, 11100000601,'FINISH_DT' ,date'2021-01-01');insert into x_mv_contract_signed_attr_hist(TMP_ID,VALUE_NUM,UPDATE_DT,CONTRACT2_ID,CODE,CL_DT,STAMP,DT) values(s_x_mv_contract_signed_attr_hist.NEXTVAL, 1, date'2020-01-01', 1110000060,'FIRM',date'2020-01-01',888431110315,date'2020-01-01');insert into x_mv_contract_signed_attr_hist(TMP_ID,VALUE_NUM,UPDATE_DT,CONTRACT2_ID,CODE,CL_DT,STAMP,DT) values(s_x_mv_contract_signed_attr_hist.NEXTVAL, 1, date'2020-01-01', 1110000060,'WHOLESALE_AGENT_PREMIUM_AWARDS_SCALE_TYPE',date'2020-01-01',888431110315,date'2020-01-01');insert into x_mv_contract_signed_attr_hist(TMP_ID,VALUE_NUM,UPDATE_DT,CONTRACT2_ID,CODE,CL_DT,STAMP,DT) values(s_x_mv_contract_signed_attr_hist.NEXTVAL, 3, date'2020-01-01', 1110000060,'PAYMENT_TYPE',date'2020-01-01',888431110315,date'2020-01-01');insert into x_t_invoice (TMP_ID,ID,DT, CLIENT_ID,EXTERNAL_ID,CONTRACT_ID,TOTAL_SUM,CURRENCY,DISCOUNT_TYPE,COMMISSION_TYPE,TYPE,LOYAL_CLIENTS,NDS,NDS_PCT,PERSON_ID) values (s_x_t_invoice.NEXTVAL, 31110315, date'2020-01-01',21110000060,'Б-31110315-1',1110000060,2820000,'RUR',7,7,'y_invoice',0,1,20, 77431110315);insert into x_t_person (TMP_ID,ID) values (s_x_t_person.NEXTVAL, 77431110315);insert into x_t_act_internal(TMP_ID,ID,DT,CLIENT_ID,INVOICE_ID,HIDDEN,AMOUNT,EXTERNAL_ID,PAYMENT_TERM_DT,IS_LOYAL,TYPE) values (s_x_t_act_internal.NEXTVAL, 4311103151,date'2020-01-05',21110000060, 31110315    ,1,  2820000  ,'43111031511',null, 0,'generic');insert into x_t_act_trans(TMP_ID, ACT_ID, CONSUME_ID, AMOUNT, AMOUNT_NDS, AMOUNT_NSP, NETTING, COMMISSION_TYPE) values (s_x_t_act_trans.NEXTVAL, 4311103151,  5531110315, 2820000, 470000,  0,null, 7);insert into x_t_consume (TMP_ID, ID, PARENT_ORDER_ID) values (s_x_t_consume.NEXTVAL, 5531110315,  9931110315);insert into x_t_order(TMP_ID, ID, SERVICE_ID, SERVICE_ORDER_ID, CLIENT_ID) values (s_x_t_order.NEXTVAL, 9931110315,  7,  7731110315,  431110315 );insert into x_mv_oebs_receipts_2(TMP_ID, INVOICE_EID, SUM, DT, DOC_DATE, COMISS_DATE, PAYMENT_NUMBER, SOURCE_TYPE) values (s_x_mv_oebs_receipts_2.NEXTVAL, 'Б-31110315-1', 1410000, date'2020-01-31',date'2020-01-31', null, '888431110315' ,'PAYCASH');insert into x_yt_ar_direct_domain_stats (ID,IS_GRAY,DOMAIN,IS_BLACKLIST,SERVICE_ID,COST,BILLING_EXPORT_ID,FROM_DT,TILL_DT,SERVICE_ORDER_ID) values(s_x_yt_ar_direct_domain_stats.NEXTVAL, 0, 'a31110315', 0,7,3330000000,7731110315,  date'2020-01-01',to_date('2020-01-31'||' '||'23:59:59','YYYY-MM-DD HH24:MI:SS'),7731110315);</v>
      </c>
    </row>
    <row r="333" spans="1:73" s="195" customFormat="1" x14ac:dyDescent="0.35">
      <c r="A333" s="127">
        <v>60</v>
      </c>
      <c r="B333" s="178"/>
      <c r="C333" s="42" t="str">
        <f t="shared" si="312"/>
        <v>1110000060</v>
      </c>
      <c r="D333" s="42" t="str">
        <f t="shared" si="313"/>
        <v>1110000060/20</v>
      </c>
      <c r="E333" s="43" t="str">
        <f t="shared" si="314"/>
        <v>2020-01-01</v>
      </c>
      <c r="F333" s="43" t="str">
        <f t="shared" si="315"/>
        <v>2021-01-01</v>
      </c>
      <c r="G333" s="44" t="str">
        <f t="shared" si="316"/>
        <v>21110000060</v>
      </c>
      <c r="H333" s="45">
        <f t="shared" si="317"/>
        <v>1</v>
      </c>
      <c r="I333" s="179">
        <v>3</v>
      </c>
      <c r="J333" s="180">
        <f t="shared" si="338"/>
        <v>31110316</v>
      </c>
      <c r="K333" s="42" t="str">
        <f t="shared" si="318"/>
        <v>Б-31110316-1</v>
      </c>
      <c r="L333" s="43" t="str">
        <f t="shared" si="319"/>
        <v>2020-01-01</v>
      </c>
      <c r="M333" s="42" t="s">
        <v>87</v>
      </c>
      <c r="N333" s="181">
        <f t="shared" si="320"/>
        <v>2900000</v>
      </c>
      <c r="O333" s="42" t="s">
        <v>88</v>
      </c>
      <c r="P333" s="179">
        <v>1</v>
      </c>
      <c r="Q333" s="42">
        <v>20</v>
      </c>
      <c r="R333" s="182">
        <f>S333</f>
        <v>7</v>
      </c>
      <c r="S333" s="182">
        <v>7</v>
      </c>
      <c r="T333" s="52" t="str">
        <f t="shared" si="321"/>
        <v>4311103161</v>
      </c>
      <c r="U333" s="183" t="str">
        <f t="shared" si="322"/>
        <v>43111031611</v>
      </c>
      <c r="V333" s="42">
        <v>1</v>
      </c>
      <c r="W333" s="43" t="str">
        <f t="shared" ca="1" si="323"/>
        <v>2020-01-01</v>
      </c>
      <c r="X333" s="42"/>
      <c r="Y333" s="185">
        <v>2900000</v>
      </c>
      <c r="Z333" s="185">
        <f t="shared" ref="Z333:Z338" si="341">Y333-(Y333/1.2)</f>
        <v>483333.33333333302</v>
      </c>
      <c r="AA333" s="42">
        <v>0</v>
      </c>
      <c r="AB333" s="186" t="s">
        <v>89</v>
      </c>
      <c r="AC333" s="185">
        <f t="shared" si="324"/>
        <v>2900000</v>
      </c>
      <c r="AD333" s="45">
        <v>0</v>
      </c>
      <c r="AE333" s="52" t="str">
        <f t="shared" si="265"/>
        <v>431110316</v>
      </c>
      <c r="AF333" s="187">
        <f t="shared" si="325"/>
        <v>2416666.666666667</v>
      </c>
      <c r="AG333" s="240"/>
      <c r="AH333" s="58">
        <f t="shared" si="326"/>
        <v>2416666.666666667</v>
      </c>
      <c r="AI333" s="60">
        <f t="shared" ref="AI333:AI339" si="342">Y333</f>
        <v>2900000</v>
      </c>
      <c r="AJ333" s="49" t="str">
        <f t="shared" si="327"/>
        <v>2020-01-31</v>
      </c>
      <c r="AK333" s="189" t="str">
        <f t="shared" si="328"/>
        <v>888431110316</v>
      </c>
      <c r="AL333" s="45" t="str">
        <f t="shared" si="329"/>
        <v>11100000601</v>
      </c>
      <c r="AM333" s="62"/>
      <c r="AN333" s="62"/>
      <c r="AO333" s="56" t="s">
        <v>89</v>
      </c>
      <c r="AP333" s="56" t="s">
        <v>89</v>
      </c>
      <c r="AQ333" s="45"/>
      <c r="AR333" s="45"/>
      <c r="AS333" s="191" t="str">
        <f t="shared" si="330"/>
        <v>888431110316</v>
      </c>
      <c r="AT333" s="189" t="str">
        <f t="shared" si="331"/>
        <v>5531110316</v>
      </c>
      <c r="AU333" s="183" t="str">
        <f t="shared" si="332"/>
        <v>9931110316</v>
      </c>
      <c r="AV333" s="183">
        <f t="shared" si="333"/>
        <v>7</v>
      </c>
      <c r="AW333" s="183" t="str">
        <f t="shared" si="334"/>
        <v>7731110316</v>
      </c>
      <c r="AX333" s="53" t="str">
        <f t="shared" si="303"/>
        <v>77431110316</v>
      </c>
      <c r="AY333" s="183">
        <v>0</v>
      </c>
      <c r="AZ333" s="183">
        <v>0</v>
      </c>
      <c r="BA333" s="43" t="str">
        <f t="shared" si="335"/>
        <v>2020-01-01</v>
      </c>
      <c r="BB333" s="43" t="str">
        <f t="shared" si="336"/>
        <v>2020-01-31</v>
      </c>
      <c r="BC333" s="192" t="s">
        <v>90</v>
      </c>
      <c r="BD333" s="44" t="str">
        <f t="shared" si="337"/>
        <v>a31110316</v>
      </c>
      <c r="BE333" s="189"/>
      <c r="BF333" s="189"/>
      <c r="BG333" s="186"/>
      <c r="BH333" s="149"/>
      <c r="BI333" s="149"/>
      <c r="BJ333" s="149"/>
      <c r="BK333" s="149"/>
      <c r="BL333" s="149"/>
      <c r="BM333" s="149"/>
      <c r="BN333" s="149"/>
      <c r="BO333" s="342" t="s">
        <v>216</v>
      </c>
      <c r="BP333" s="328">
        <v>1</v>
      </c>
      <c r="BQ333" s="242">
        <f>AF337</f>
        <v>16666.666666666668</v>
      </c>
      <c r="BR333" s="242">
        <f>BQ333*0.13</f>
        <v>2166.666666666667</v>
      </c>
      <c r="BS333" s="242" t="s">
        <v>152</v>
      </c>
      <c r="BU333" s="357" t="str">
        <f t="shared" ca="1" si="296"/>
        <v>insert into x_t_invoice (TMP_ID,ID,DT, CLIENT_ID,EXTERNAL_ID,CONTRACT_ID,TOTAL_SUM,CURRENCY,DISCOUNT_TYPE,COMMISSION_TYPE,TYPE,LOYAL_CLIENTS,NDS,NDS_PCT,PERSON_ID) values (s_x_t_invoice.NEXTVAL, 31110316, date'2020-01-01',21110000060,'Б-31110316-1',1110000060,2900000,'RUR',7,7,'y_invoice',0,1,20, 77431110316);insert into x_t_person (TMP_ID,ID) values (s_x_t_person.NEXTVAL, 77431110316);insert into x_t_act_internal(TMP_ID,ID,DT,CLIENT_ID,INVOICE_ID,HIDDEN,AMOUNT,EXTERNAL_ID,PAYMENT_TERM_DT,IS_LOYAL,TYPE) values (s_x_t_act_internal.NEXTVAL, 4311103161,date'2020-01-01',21110000060, 31110316    ,1,  2900000  ,'43111031611',null, 0,'generic');insert into x_t_act_trans(TMP_ID, ACT_ID, CONSUME_ID, AMOUNT, AMOUNT_NDS, AMOUNT_NSP, NETTING, COMMISSION_TYPE) values (s_x_t_act_trans.NEXTVAL, 4311103161,  5531110316, 2900000, 483333.333333333,  0,null, 7);insert into x_t_consume (TMP_ID, ID, PARENT_ORDER_ID) values (s_x_t_consume.NEXTVAL, 5531110316,  9931110316);insert into x_t_order(TMP_ID, ID, SERVICE_ID, SERVICE_ORDER_ID, CLIENT_ID) values (s_x_t_order.NEXTVAL, 9931110316,  7,  7731110316,  431110316 );insert into x_mv_oebs_receipts_2(TMP_ID, INVOICE_EID, SUM, DT, DOC_DATE, COMISS_DATE, PAYMENT_NUMBER, SOURCE_TYPE) values (s_x_mv_oebs_receipts_2.NEXTVAL, 'Б-31110316-1', 2900000, date'2020-01-31',date'2020-01-31', null, '888431110316' ,'PAYCASH');insert into x_yt_ar_direct_domain_stats (ID,IS_GRAY,DOMAIN,IS_BLACKLIST,SERVICE_ID,COST,BILLING_EXPORT_ID,FROM_DT,TILL_DT,SERVICE_ORDER_ID) values(s_x_yt_ar_direct_domain_stats.NEXTVAL, 0, 'a31110316', 0,7,3330000000,7731110316,  date'2020-01-01',to_date('2020-01-31'||' '||'23:59:59','YYYY-MM-DD HH24:MI:SS'),7731110316);</v>
      </c>
    </row>
    <row r="334" spans="1:73" s="195" customFormat="1" x14ac:dyDescent="0.35">
      <c r="A334" s="127">
        <v>60</v>
      </c>
      <c r="B334" s="178"/>
      <c r="C334" s="42" t="str">
        <f t="shared" si="312"/>
        <v>1110000060</v>
      </c>
      <c r="D334" s="42" t="str">
        <f t="shared" si="313"/>
        <v>1110000060/20</v>
      </c>
      <c r="E334" s="43" t="str">
        <f t="shared" si="314"/>
        <v>2020-01-01</v>
      </c>
      <c r="F334" s="43" t="str">
        <f t="shared" si="315"/>
        <v>2021-01-01</v>
      </c>
      <c r="G334" s="44" t="str">
        <f t="shared" si="316"/>
        <v>21110000060</v>
      </c>
      <c r="H334" s="45">
        <f t="shared" si="317"/>
        <v>1</v>
      </c>
      <c r="I334" s="179">
        <v>3</v>
      </c>
      <c r="J334" s="180">
        <f t="shared" si="338"/>
        <v>31110317</v>
      </c>
      <c r="K334" s="42" t="str">
        <f t="shared" si="318"/>
        <v>Б-31110317-1</v>
      </c>
      <c r="L334" s="43" t="str">
        <f t="shared" si="319"/>
        <v>2020-01-01</v>
      </c>
      <c r="M334" s="42" t="s">
        <v>87</v>
      </c>
      <c r="N334" s="181">
        <f t="shared" si="320"/>
        <v>2900000</v>
      </c>
      <c r="O334" s="42" t="s">
        <v>88</v>
      </c>
      <c r="P334" s="179">
        <v>1</v>
      </c>
      <c r="Q334" s="42">
        <v>20</v>
      </c>
      <c r="R334" s="182">
        <f>S334</f>
        <v>7</v>
      </c>
      <c r="S334" s="182">
        <v>7</v>
      </c>
      <c r="T334" s="52" t="str">
        <f t="shared" si="321"/>
        <v>4311103171</v>
      </c>
      <c r="U334" s="183" t="str">
        <f t="shared" si="322"/>
        <v>43111031711</v>
      </c>
      <c r="V334" s="42">
        <v>1</v>
      </c>
      <c r="W334" s="43" t="str">
        <f t="shared" ca="1" si="323"/>
        <v>2020-01-05</v>
      </c>
      <c r="X334" s="42"/>
      <c r="Y334" s="185">
        <v>2900000</v>
      </c>
      <c r="Z334" s="185">
        <f t="shared" si="341"/>
        <v>483333.33333333302</v>
      </c>
      <c r="AA334" s="42">
        <v>0</v>
      </c>
      <c r="AB334" s="186" t="s">
        <v>89</v>
      </c>
      <c r="AC334" s="185">
        <f t="shared" si="324"/>
        <v>2900000</v>
      </c>
      <c r="AD334" s="45">
        <v>0</v>
      </c>
      <c r="AE334" s="52" t="str">
        <f t="shared" si="265"/>
        <v>431110317</v>
      </c>
      <c r="AF334" s="187">
        <f t="shared" si="325"/>
        <v>2416666.666666667</v>
      </c>
      <c r="AG334" s="240"/>
      <c r="AH334" s="58">
        <f t="shared" si="326"/>
        <v>2416666.666666667</v>
      </c>
      <c r="AI334" s="60">
        <f t="shared" si="342"/>
        <v>2900000</v>
      </c>
      <c r="AJ334" s="49" t="str">
        <f t="shared" si="327"/>
        <v>2020-01-31</v>
      </c>
      <c r="AK334" s="189" t="str">
        <f t="shared" si="328"/>
        <v>888431110317</v>
      </c>
      <c r="AL334" s="45" t="str">
        <f t="shared" si="329"/>
        <v>11100000601</v>
      </c>
      <c r="AM334" s="190"/>
      <c r="AN334" s="190"/>
      <c r="AO334" s="45" t="s">
        <v>89</v>
      </c>
      <c r="AP334" s="56" t="s">
        <v>89</v>
      </c>
      <c r="AQ334" s="45"/>
      <c r="AR334" s="45"/>
      <c r="AS334" s="191" t="str">
        <f t="shared" si="330"/>
        <v>888431110317</v>
      </c>
      <c r="AT334" s="189" t="str">
        <f t="shared" si="331"/>
        <v>5531110317</v>
      </c>
      <c r="AU334" s="183" t="str">
        <f t="shared" si="332"/>
        <v>9931110317</v>
      </c>
      <c r="AV334" s="183">
        <f t="shared" si="333"/>
        <v>7</v>
      </c>
      <c r="AW334" s="183" t="str">
        <f t="shared" si="334"/>
        <v>7731110317</v>
      </c>
      <c r="AX334" s="53" t="str">
        <f t="shared" si="303"/>
        <v>77431110317</v>
      </c>
      <c r="AY334" s="183">
        <v>0</v>
      </c>
      <c r="AZ334" s="183">
        <v>0</v>
      </c>
      <c r="BA334" s="43" t="str">
        <f t="shared" si="335"/>
        <v>2020-01-01</v>
      </c>
      <c r="BB334" s="43" t="str">
        <f t="shared" si="336"/>
        <v>2020-01-31</v>
      </c>
      <c r="BC334" s="192" t="s">
        <v>90</v>
      </c>
      <c r="BD334" s="44" t="str">
        <f t="shared" si="337"/>
        <v>a31110317</v>
      </c>
      <c r="BE334" s="189"/>
      <c r="BF334" s="189"/>
      <c r="BG334" s="186"/>
      <c r="BH334" s="254"/>
      <c r="BI334" s="254"/>
      <c r="BJ334" s="254"/>
      <c r="BK334" s="254"/>
      <c r="BL334" s="149"/>
      <c r="BM334" s="149"/>
      <c r="BN334" s="149"/>
      <c r="BO334" s="340" t="s">
        <v>215</v>
      </c>
      <c r="BP334" s="328">
        <v>37</v>
      </c>
      <c r="BQ334" s="242">
        <f>AF338</f>
        <v>25000</v>
      </c>
      <c r="BR334" s="242">
        <f>BQ334*0.11</f>
        <v>2750</v>
      </c>
      <c r="BS334" s="242" t="s">
        <v>152</v>
      </c>
      <c r="BU334" s="357" t="str">
        <f t="shared" ca="1" si="296"/>
        <v>insert into x_t_invoice (TMP_ID,ID,DT, CLIENT_ID,EXTERNAL_ID,CONTRACT_ID,TOTAL_SUM,CURRENCY,DISCOUNT_TYPE,COMMISSION_TYPE,TYPE,LOYAL_CLIENTS,NDS,NDS_PCT,PERSON_ID) values (s_x_t_invoice.NEXTVAL, 31110317, date'2020-01-01',21110000060,'Б-31110317-1',1110000060,2900000,'RUR',7,7,'y_invoice',0,1,20, 77431110317);insert into x_t_person (TMP_ID,ID) values (s_x_t_person.NEXTVAL, 77431110317);insert into x_t_act_internal(TMP_ID,ID,DT,CLIENT_ID,INVOICE_ID,HIDDEN,AMOUNT,EXTERNAL_ID,PAYMENT_TERM_DT,IS_LOYAL,TYPE) values (s_x_t_act_internal.NEXTVAL, 4311103171,date'2020-01-05',21110000060, 31110317    ,1,  2900000  ,'43111031711',null, 0,'generic');insert into x_t_act_trans(TMP_ID, ACT_ID, CONSUME_ID, AMOUNT, AMOUNT_NDS, AMOUNT_NSP, NETTING, COMMISSION_TYPE) values (s_x_t_act_trans.NEXTVAL, 4311103171,  5531110317, 2900000, 483333.333333333,  0,null, 7);insert into x_t_consume (TMP_ID, ID, PARENT_ORDER_ID) values (s_x_t_consume.NEXTVAL, 5531110317,  9931110317);insert into x_t_order(TMP_ID, ID, SERVICE_ID, SERVICE_ORDER_ID, CLIENT_ID) values (s_x_t_order.NEXTVAL, 9931110317,  7,  7731110317,  431110317 );insert into x_mv_oebs_receipts_2(TMP_ID, INVOICE_EID, SUM, DT, DOC_DATE, COMISS_DATE, PAYMENT_NUMBER, SOURCE_TYPE) values (s_x_mv_oebs_receipts_2.NEXTVAL, 'Б-31110317-1', 2900000, date'2020-01-31',date'2020-01-31', null, '888431110317' ,'PAYCASH');insert into x_yt_ar_direct_domain_stats (ID,IS_GRAY,DOMAIN,IS_BLACKLIST,SERVICE_ID,COST,BILLING_EXPORT_ID,FROM_DT,TILL_DT,SERVICE_ORDER_ID) values(s_x_yt_ar_direct_domain_stats.NEXTVAL, 0, 'a31110317', 0,7,3330000000,7731110317,  date'2020-01-01',to_date('2020-01-31'||' '||'23:59:59','YYYY-MM-DD HH24:MI:SS'),7731110317);</v>
      </c>
    </row>
    <row r="335" spans="1:73" s="195" customFormat="1" x14ac:dyDescent="0.35">
      <c r="A335" s="127">
        <v>60</v>
      </c>
      <c r="B335" s="178"/>
      <c r="C335" s="42" t="str">
        <f t="shared" si="312"/>
        <v>1110000060</v>
      </c>
      <c r="D335" s="42" t="str">
        <f t="shared" si="313"/>
        <v>1110000060/20</v>
      </c>
      <c r="E335" s="43" t="str">
        <f t="shared" si="314"/>
        <v>2020-01-01</v>
      </c>
      <c r="F335" s="43" t="str">
        <f t="shared" si="315"/>
        <v>2021-01-01</v>
      </c>
      <c r="G335" s="44" t="str">
        <f t="shared" si="316"/>
        <v>21110000060</v>
      </c>
      <c r="H335" s="45">
        <f t="shared" si="317"/>
        <v>1</v>
      </c>
      <c r="I335" s="179">
        <v>3</v>
      </c>
      <c r="J335" s="180">
        <f t="shared" si="338"/>
        <v>31110318</v>
      </c>
      <c r="K335" s="42" t="str">
        <f t="shared" si="318"/>
        <v>Б-31110318-1</v>
      </c>
      <c r="L335" s="43" t="str">
        <f t="shared" si="319"/>
        <v>2020-01-01</v>
      </c>
      <c r="M335" s="42" t="s">
        <v>87</v>
      </c>
      <c r="N335" s="181">
        <f t="shared" si="320"/>
        <v>2900000</v>
      </c>
      <c r="O335" s="42" t="s">
        <v>88</v>
      </c>
      <c r="P335" s="179">
        <v>1</v>
      </c>
      <c r="Q335" s="42">
        <v>20</v>
      </c>
      <c r="R335" s="182">
        <f>S335</f>
        <v>7</v>
      </c>
      <c r="S335" s="182">
        <v>7</v>
      </c>
      <c r="T335" s="52" t="str">
        <f t="shared" si="321"/>
        <v>4311103181</v>
      </c>
      <c r="U335" s="183" t="str">
        <f t="shared" si="322"/>
        <v>43111031811</v>
      </c>
      <c r="V335" s="42">
        <v>1</v>
      </c>
      <c r="W335" s="43" t="str">
        <f t="shared" ca="1" si="323"/>
        <v>2020-01-01</v>
      </c>
      <c r="X335" s="42"/>
      <c r="Y335" s="185">
        <v>2900000</v>
      </c>
      <c r="Z335" s="185">
        <f t="shared" si="341"/>
        <v>483333.33333333302</v>
      </c>
      <c r="AA335" s="42">
        <v>0</v>
      </c>
      <c r="AB335" s="186" t="s">
        <v>89</v>
      </c>
      <c r="AC335" s="185">
        <f t="shared" si="324"/>
        <v>2900000</v>
      </c>
      <c r="AD335" s="45">
        <v>0</v>
      </c>
      <c r="AE335" s="52" t="str">
        <f t="shared" si="265"/>
        <v>431110318</v>
      </c>
      <c r="AF335" s="187">
        <f t="shared" si="325"/>
        <v>2416666.666666667</v>
      </c>
      <c r="AG335" s="240"/>
      <c r="AH335" s="58">
        <f t="shared" si="326"/>
        <v>2416666.666666667</v>
      </c>
      <c r="AI335" s="60">
        <f t="shared" si="342"/>
        <v>2900000</v>
      </c>
      <c r="AJ335" s="49" t="str">
        <f t="shared" si="327"/>
        <v>2020-01-31</v>
      </c>
      <c r="AK335" s="189" t="str">
        <f t="shared" si="328"/>
        <v>888431110318</v>
      </c>
      <c r="AL335" s="45" t="str">
        <f t="shared" si="329"/>
        <v>11100000601</v>
      </c>
      <c r="AM335" s="190"/>
      <c r="AN335" s="190"/>
      <c r="AO335" s="45" t="s">
        <v>89</v>
      </c>
      <c r="AP335" s="56" t="s">
        <v>89</v>
      </c>
      <c r="AQ335" s="45"/>
      <c r="AR335" s="45"/>
      <c r="AS335" s="191" t="str">
        <f t="shared" si="330"/>
        <v>888431110318</v>
      </c>
      <c r="AT335" s="189" t="str">
        <f t="shared" si="331"/>
        <v>5531110318</v>
      </c>
      <c r="AU335" s="183" t="str">
        <f t="shared" si="332"/>
        <v>9931110318</v>
      </c>
      <c r="AV335" s="183">
        <f t="shared" si="333"/>
        <v>7</v>
      </c>
      <c r="AW335" s="183" t="str">
        <f t="shared" si="334"/>
        <v>7731110318</v>
      </c>
      <c r="AX335" s="53" t="str">
        <f t="shared" si="303"/>
        <v>77431110318</v>
      </c>
      <c r="AY335" s="183">
        <v>0</v>
      </c>
      <c r="AZ335" s="183">
        <v>0</v>
      </c>
      <c r="BA335" s="43" t="str">
        <f t="shared" si="335"/>
        <v>2020-01-01</v>
      </c>
      <c r="BB335" s="43" t="str">
        <f t="shared" si="336"/>
        <v>2020-01-31</v>
      </c>
      <c r="BC335" s="192" t="s">
        <v>90</v>
      </c>
      <c r="BD335" s="44" t="str">
        <f t="shared" si="337"/>
        <v>a31110318</v>
      </c>
      <c r="BE335" s="189"/>
      <c r="BF335" s="189"/>
      <c r="BG335" s="186"/>
      <c r="BH335" s="149"/>
      <c r="BI335" s="149"/>
      <c r="BJ335" s="149"/>
      <c r="BK335" s="149"/>
      <c r="BL335" s="149"/>
      <c r="BM335" s="149"/>
      <c r="BN335" s="149"/>
      <c r="BO335" s="345">
        <f>SUM(AF332:AF336)</f>
        <v>12016666.666666668</v>
      </c>
      <c r="BP335" s="328"/>
      <c r="BQ335" s="242"/>
      <c r="BR335" s="242"/>
      <c r="BS335" s="242"/>
      <c r="BU335" s="357" t="str">
        <f t="shared" ca="1" si="296"/>
        <v>insert into x_t_invoice (TMP_ID,ID,DT, CLIENT_ID,EXTERNAL_ID,CONTRACT_ID,TOTAL_SUM,CURRENCY,DISCOUNT_TYPE,COMMISSION_TYPE,TYPE,LOYAL_CLIENTS,NDS,NDS_PCT,PERSON_ID) values (s_x_t_invoice.NEXTVAL, 31110318, date'2020-01-01',21110000060,'Б-31110318-1',1110000060,2900000,'RUR',7,7,'y_invoice',0,1,20, 77431110318);insert into x_t_person (TMP_ID,ID) values (s_x_t_person.NEXTVAL, 77431110318);insert into x_t_act_internal(TMP_ID,ID,DT,CLIENT_ID,INVOICE_ID,HIDDEN,AMOUNT,EXTERNAL_ID,PAYMENT_TERM_DT,IS_LOYAL,TYPE) values (s_x_t_act_internal.NEXTVAL, 4311103181,date'2020-01-01',21110000060, 31110318    ,1,  2900000  ,'43111031811',null, 0,'generic');insert into x_t_act_trans(TMP_ID, ACT_ID, CONSUME_ID, AMOUNT, AMOUNT_NDS, AMOUNT_NSP, NETTING, COMMISSION_TYPE) values (s_x_t_act_trans.NEXTVAL, 4311103181,  5531110318, 2900000, 483333.333333333,  0,null, 7);insert into x_t_consume (TMP_ID, ID, PARENT_ORDER_ID) values (s_x_t_consume.NEXTVAL, 5531110318,  9931110318);insert into x_t_order(TMP_ID, ID, SERVICE_ID, SERVICE_ORDER_ID, CLIENT_ID) values (s_x_t_order.NEXTVAL, 9931110318,  7,  7731110318,  431110318 );insert into x_mv_oebs_receipts_2(TMP_ID, INVOICE_EID, SUM, DT, DOC_DATE, COMISS_DATE, PAYMENT_NUMBER, SOURCE_TYPE) values (s_x_mv_oebs_receipts_2.NEXTVAL, 'Б-31110318-1', 2900000, date'2020-01-31',date'2020-01-31', null, '888431110318' ,'PAYCASH');insert into x_yt_ar_direct_domain_stats (ID,IS_GRAY,DOMAIN,IS_BLACKLIST,SERVICE_ID,COST,BILLING_EXPORT_ID,FROM_DT,TILL_DT,SERVICE_ORDER_ID) values(s_x_yt_ar_direct_domain_stats.NEXTVAL, 0, 'a31110318', 0,7,3330000000,7731110318,  date'2020-01-01',to_date('2020-01-31'||' '||'23:59:59','YYYY-MM-DD HH24:MI:SS'),7731110318);</v>
      </c>
    </row>
    <row r="336" spans="1:73" s="195" customFormat="1" x14ac:dyDescent="0.35">
      <c r="A336" s="127">
        <v>60</v>
      </c>
      <c r="B336" s="178"/>
      <c r="C336" s="42" t="str">
        <f t="shared" si="312"/>
        <v>1110000060</v>
      </c>
      <c r="D336" s="42" t="str">
        <f t="shared" si="313"/>
        <v>1110000060/20</v>
      </c>
      <c r="E336" s="43" t="str">
        <f t="shared" si="314"/>
        <v>2020-01-01</v>
      </c>
      <c r="F336" s="43" t="str">
        <f t="shared" si="315"/>
        <v>2021-01-01</v>
      </c>
      <c r="G336" s="44" t="str">
        <f t="shared" si="316"/>
        <v>21110000060</v>
      </c>
      <c r="H336" s="45">
        <f t="shared" si="317"/>
        <v>1</v>
      </c>
      <c r="I336" s="179">
        <v>3</v>
      </c>
      <c r="J336" s="180">
        <f t="shared" si="338"/>
        <v>31110319</v>
      </c>
      <c r="K336" s="42" t="str">
        <f t="shared" si="318"/>
        <v>Б-31110319-1</v>
      </c>
      <c r="L336" s="43" t="str">
        <f t="shared" si="319"/>
        <v>2020-01-01</v>
      </c>
      <c r="M336" s="42" t="s">
        <v>87</v>
      </c>
      <c r="N336" s="181">
        <f t="shared" si="320"/>
        <v>2900000</v>
      </c>
      <c r="O336" s="42" t="s">
        <v>88</v>
      </c>
      <c r="P336" s="179">
        <v>1</v>
      </c>
      <c r="Q336" s="42">
        <v>20</v>
      </c>
      <c r="R336" s="182">
        <f>S336</f>
        <v>7</v>
      </c>
      <c r="S336" s="182">
        <v>7</v>
      </c>
      <c r="T336" s="52" t="str">
        <f t="shared" si="321"/>
        <v>4311103191</v>
      </c>
      <c r="U336" s="183" t="str">
        <f t="shared" si="322"/>
        <v>43111031911</v>
      </c>
      <c r="V336" s="42">
        <v>1</v>
      </c>
      <c r="W336" s="43" t="str">
        <f t="shared" ca="1" si="323"/>
        <v>2020-01-02</v>
      </c>
      <c r="X336" s="42"/>
      <c r="Y336" s="185">
        <v>2900000</v>
      </c>
      <c r="Z336" s="185">
        <f t="shared" si="341"/>
        <v>483333.33333333302</v>
      </c>
      <c r="AA336" s="42">
        <v>0</v>
      </c>
      <c r="AB336" s="186" t="s">
        <v>89</v>
      </c>
      <c r="AC336" s="185">
        <f t="shared" si="324"/>
        <v>2900000</v>
      </c>
      <c r="AD336" s="45">
        <v>0</v>
      </c>
      <c r="AE336" s="52" t="str">
        <f t="shared" si="265"/>
        <v>431110319</v>
      </c>
      <c r="AF336" s="187">
        <f t="shared" si="325"/>
        <v>2416666.666666667</v>
      </c>
      <c r="AG336" s="240"/>
      <c r="AH336" s="58">
        <f t="shared" si="326"/>
        <v>2416666.666666667</v>
      </c>
      <c r="AI336" s="60">
        <f t="shared" si="342"/>
        <v>2900000</v>
      </c>
      <c r="AJ336" s="49" t="str">
        <f t="shared" si="327"/>
        <v>2020-01-31</v>
      </c>
      <c r="AK336" s="189" t="str">
        <f t="shared" si="328"/>
        <v>888431110319</v>
      </c>
      <c r="AL336" s="45" t="str">
        <f t="shared" si="329"/>
        <v>11100000601</v>
      </c>
      <c r="AM336" s="190"/>
      <c r="AN336" s="190"/>
      <c r="AO336" s="45" t="s">
        <v>89</v>
      </c>
      <c r="AP336" s="56" t="s">
        <v>89</v>
      </c>
      <c r="AQ336" s="45"/>
      <c r="AR336" s="45"/>
      <c r="AS336" s="191" t="str">
        <f t="shared" si="330"/>
        <v>888431110319</v>
      </c>
      <c r="AT336" s="189" t="str">
        <f t="shared" si="331"/>
        <v>5531110319</v>
      </c>
      <c r="AU336" s="183" t="str">
        <f t="shared" si="332"/>
        <v>9931110319</v>
      </c>
      <c r="AV336" s="183">
        <f t="shared" si="333"/>
        <v>7</v>
      </c>
      <c r="AW336" s="183" t="str">
        <f t="shared" si="334"/>
        <v>7731110319</v>
      </c>
      <c r="AX336" s="53" t="str">
        <f t="shared" si="303"/>
        <v>77431110319</v>
      </c>
      <c r="AY336" s="183">
        <v>0</v>
      </c>
      <c r="AZ336" s="183">
        <v>0</v>
      </c>
      <c r="BA336" s="43" t="str">
        <f t="shared" si="335"/>
        <v>2020-01-01</v>
      </c>
      <c r="BB336" s="43" t="str">
        <f t="shared" si="336"/>
        <v>2020-01-31</v>
      </c>
      <c r="BC336" s="192" t="s">
        <v>90</v>
      </c>
      <c r="BD336" s="44" t="str">
        <f t="shared" si="337"/>
        <v>a31110319</v>
      </c>
      <c r="BE336" s="189"/>
      <c r="BF336" s="189"/>
      <c r="BG336" s="186"/>
      <c r="BH336" s="149"/>
      <c r="BI336" s="149"/>
      <c r="BJ336" s="149"/>
      <c r="BK336" s="149"/>
      <c r="BL336" s="149"/>
      <c r="BM336" s="149"/>
      <c r="BN336" s="149"/>
      <c r="BO336" s="355">
        <f>BO335*0.06</f>
        <v>721000</v>
      </c>
      <c r="BP336" s="328"/>
      <c r="BQ336" s="242"/>
      <c r="BR336" s="242"/>
      <c r="BS336" s="242"/>
      <c r="BU336" s="357" t="str">
        <f t="shared" ca="1" si="296"/>
        <v>insert into x_t_invoice (TMP_ID,ID,DT, CLIENT_ID,EXTERNAL_ID,CONTRACT_ID,TOTAL_SUM,CURRENCY,DISCOUNT_TYPE,COMMISSION_TYPE,TYPE,LOYAL_CLIENTS,NDS,NDS_PCT,PERSON_ID) values (s_x_t_invoice.NEXTVAL, 31110319, date'2020-01-01',21110000060,'Б-31110319-1',1110000060,2900000,'RUR',7,7,'y_invoice',0,1,20, 77431110319);insert into x_t_person (TMP_ID,ID) values (s_x_t_person.NEXTVAL, 77431110319);insert into x_t_act_internal(TMP_ID,ID,DT,CLIENT_ID,INVOICE_ID,HIDDEN,AMOUNT,EXTERNAL_ID,PAYMENT_TERM_DT,IS_LOYAL,TYPE) values (s_x_t_act_internal.NEXTVAL, 4311103191,date'2020-01-02',21110000060, 31110319    ,1,  2900000  ,'43111031911',null, 0,'generic');insert into x_t_act_trans(TMP_ID, ACT_ID, CONSUME_ID, AMOUNT, AMOUNT_NDS, AMOUNT_NSP, NETTING, COMMISSION_TYPE) values (s_x_t_act_trans.NEXTVAL, 4311103191,  5531110319, 2900000, 483333.333333333,  0,null, 7);insert into x_t_consume (TMP_ID, ID, PARENT_ORDER_ID) values (s_x_t_consume.NEXTVAL, 5531110319,  9931110319);insert into x_t_order(TMP_ID, ID, SERVICE_ID, SERVICE_ORDER_ID, CLIENT_ID) values (s_x_t_order.NEXTVAL, 9931110319,  7,  7731110319,  431110319 );insert into x_mv_oebs_receipts_2(TMP_ID, INVOICE_EID, SUM, DT, DOC_DATE, COMISS_DATE, PAYMENT_NUMBER, SOURCE_TYPE) values (s_x_mv_oebs_receipts_2.NEXTVAL, 'Б-31110319-1', 2900000, date'2020-01-31',date'2020-01-31', null, '888431110319' ,'PAYCASH');insert into x_yt_ar_direct_domain_stats (ID,IS_GRAY,DOMAIN,IS_BLACKLIST,SERVICE_ID,COST,BILLING_EXPORT_ID,FROM_DT,TILL_DT,SERVICE_ORDER_ID) values(s_x_yt_ar_direct_domain_stats.NEXTVAL, 0, 'a31110319', 0,7,3330000000,7731110319,  date'2020-01-01',to_date('2020-01-31'||' '||'23:59:59','YYYY-MM-DD HH24:MI:SS'),7731110319);</v>
      </c>
    </row>
    <row r="337" spans="1:73" s="195" customFormat="1" x14ac:dyDescent="0.35">
      <c r="A337" s="127">
        <v>60</v>
      </c>
      <c r="B337" s="178"/>
      <c r="C337" s="42" t="str">
        <f t="shared" si="312"/>
        <v>1110000060</v>
      </c>
      <c r="D337" s="42" t="str">
        <f t="shared" si="313"/>
        <v>1110000060/20</v>
      </c>
      <c r="E337" s="43" t="str">
        <f t="shared" si="314"/>
        <v>2020-01-01</v>
      </c>
      <c r="F337" s="43" t="str">
        <f t="shared" si="315"/>
        <v>2021-01-01</v>
      </c>
      <c r="G337" s="44" t="str">
        <f t="shared" si="316"/>
        <v>21110000060</v>
      </c>
      <c r="H337" s="45">
        <f t="shared" si="317"/>
        <v>1</v>
      </c>
      <c r="I337" s="179">
        <v>3</v>
      </c>
      <c r="J337" s="180">
        <f t="shared" si="338"/>
        <v>31110320</v>
      </c>
      <c r="K337" s="42" t="str">
        <f t="shared" si="318"/>
        <v>Б-31110320-1</v>
      </c>
      <c r="L337" s="43" t="str">
        <f t="shared" si="319"/>
        <v>2020-01-01</v>
      </c>
      <c r="M337" s="42" t="s">
        <v>87</v>
      </c>
      <c r="N337" s="181">
        <f t="shared" si="320"/>
        <v>20000</v>
      </c>
      <c r="O337" s="42" t="s">
        <v>88</v>
      </c>
      <c r="P337" s="179">
        <v>1</v>
      </c>
      <c r="Q337" s="42">
        <v>20</v>
      </c>
      <c r="R337" s="198">
        <v>1</v>
      </c>
      <c r="S337" s="198">
        <v>1</v>
      </c>
      <c r="T337" s="52" t="str">
        <f t="shared" si="321"/>
        <v>4311103201</v>
      </c>
      <c r="U337" s="183" t="str">
        <f t="shared" si="322"/>
        <v>43111032011</v>
      </c>
      <c r="V337" s="42">
        <v>1</v>
      </c>
      <c r="W337" s="43" t="str">
        <f t="shared" ca="1" si="323"/>
        <v>2020-01-01</v>
      </c>
      <c r="X337" s="42"/>
      <c r="Y337" s="185">
        <v>20000</v>
      </c>
      <c r="Z337" s="185">
        <f t="shared" si="341"/>
        <v>3333.3333333333321</v>
      </c>
      <c r="AA337" s="42">
        <v>0</v>
      </c>
      <c r="AB337" s="186" t="s">
        <v>89</v>
      </c>
      <c r="AC337" s="185">
        <f t="shared" si="324"/>
        <v>20000</v>
      </c>
      <c r="AD337" s="45">
        <v>0</v>
      </c>
      <c r="AE337" s="52" t="str">
        <f t="shared" si="265"/>
        <v>431110320</v>
      </c>
      <c r="AF337" s="187">
        <f t="shared" si="325"/>
        <v>16666.666666666668</v>
      </c>
      <c r="AG337" s="252">
        <f>SUM(AF332:AF338)</f>
        <v>12058333.333333334</v>
      </c>
      <c r="AH337" s="58">
        <f t="shared" si="326"/>
        <v>16666.666666666668</v>
      </c>
      <c r="AI337" s="60">
        <f t="shared" si="342"/>
        <v>20000</v>
      </c>
      <c r="AJ337" s="49" t="str">
        <f t="shared" si="327"/>
        <v>2020-01-31</v>
      </c>
      <c r="AK337" s="189" t="str">
        <f t="shared" si="328"/>
        <v>888431110320</v>
      </c>
      <c r="AL337" s="45" t="str">
        <f t="shared" si="329"/>
        <v>11100000601</v>
      </c>
      <c r="AM337" s="190"/>
      <c r="AN337" s="190"/>
      <c r="AO337" s="45" t="s">
        <v>89</v>
      </c>
      <c r="AP337" s="56" t="s">
        <v>89</v>
      </c>
      <c r="AQ337" s="45"/>
      <c r="AR337" s="45"/>
      <c r="AS337" s="191" t="str">
        <f t="shared" si="330"/>
        <v>888431110320</v>
      </c>
      <c r="AT337" s="189" t="str">
        <f t="shared" si="331"/>
        <v>5531110320</v>
      </c>
      <c r="AU337" s="183" t="str">
        <f t="shared" si="332"/>
        <v>9931110320</v>
      </c>
      <c r="AV337" s="183">
        <f t="shared" si="333"/>
        <v>1</v>
      </c>
      <c r="AW337" s="183" t="str">
        <f t="shared" si="334"/>
        <v>7731110320</v>
      </c>
      <c r="AX337" s="53" t="str">
        <f t="shared" si="303"/>
        <v>77431110320</v>
      </c>
      <c r="AY337" s="183">
        <v>0</v>
      </c>
      <c r="AZ337" s="183">
        <v>0</v>
      </c>
      <c r="BA337" s="43" t="str">
        <f t="shared" si="335"/>
        <v>2020-01-01</v>
      </c>
      <c r="BB337" s="43" t="str">
        <f t="shared" si="336"/>
        <v>2020-01-31</v>
      </c>
      <c r="BC337" s="192" t="s">
        <v>90</v>
      </c>
      <c r="BD337" s="44" t="str">
        <f t="shared" si="337"/>
        <v>a31110320</v>
      </c>
      <c r="BE337" s="189"/>
      <c r="BF337" s="189"/>
      <c r="BG337" s="186"/>
      <c r="BH337" s="149"/>
      <c r="BI337" s="149"/>
      <c r="BJ337" s="149"/>
      <c r="BK337" s="149"/>
      <c r="BL337" s="149"/>
      <c r="BM337" s="149"/>
      <c r="BN337" s="149"/>
      <c r="BO337" s="342"/>
      <c r="BP337" s="328"/>
      <c r="BQ337" s="242"/>
      <c r="BR337" s="242"/>
      <c r="BS337" s="242"/>
      <c r="BU337" s="357" t="str">
        <f t="shared" ca="1" si="296"/>
        <v>insert into x_t_invoice (TMP_ID,ID,DT, CLIENT_ID,EXTERNAL_ID,CONTRACT_ID,TOTAL_SUM,CURRENCY,DISCOUNT_TYPE,COMMISSION_TYPE,TYPE,LOYAL_CLIENTS,NDS,NDS_PCT,PERSON_ID) values (s_x_t_invoice.NEXTVAL, 31110320, date'2020-01-01',21110000060,'Б-31110320-1',1110000060,20000,'RUR',1,1,'y_invoice',0,1,20, 77431110320);insert into x_t_person (TMP_ID,ID) values (s_x_t_person.NEXTVAL, 77431110320);insert into x_t_act_internal(TMP_ID,ID,DT,CLIENT_ID,INVOICE_ID,HIDDEN,AMOUNT,EXTERNAL_ID,PAYMENT_TERM_DT,IS_LOYAL,TYPE) values (s_x_t_act_internal.NEXTVAL, 4311103201,date'2020-01-01',21110000060, 31110320    ,1,  20000  ,'43111032011',null, 0,'generic');insert into x_t_act_trans(TMP_ID, ACT_ID, CONSUME_ID, AMOUNT, AMOUNT_NDS, AMOUNT_NSP, NETTING, COMMISSION_TYPE) values (s_x_t_act_trans.NEXTVAL, 4311103201,  5531110320, 20000, 3333.33333333333,  0,null, 1);insert into x_t_consume (TMP_ID, ID, PARENT_ORDER_ID) values (s_x_t_consume.NEXTVAL, 5531110320,  9931110320);insert into x_t_order(TMP_ID, ID, SERVICE_ID, SERVICE_ORDER_ID, CLIENT_ID) values (s_x_t_order.NEXTVAL, 9931110320,  1,  7731110320,  431110320 );insert into x_mv_oebs_receipts_2(TMP_ID, INVOICE_EID, SUM, DT, DOC_DATE, COMISS_DATE, PAYMENT_NUMBER, SOURCE_TYPE) values (s_x_mv_oebs_receipts_2.NEXTVAL, 'Б-31110320-1', 20000, date'2020-01-31',date'2020-01-31', null, '888431110320' ,'PAYCASH');insert into x_yt_ar_direct_domain_stats (ID,IS_GRAY,DOMAIN,IS_BLACKLIST,SERVICE_ID,COST,BILLING_EXPORT_ID,FROM_DT,TILL_DT,SERVICE_ORDER_ID) values(s_x_yt_ar_direct_domain_stats.NEXTVAL, 0, 'a31110320', 0,1,3330000000,7731110320,  date'2020-01-01',to_date('2020-01-31'||' '||'23:59:59','YYYY-MM-DD HH24:MI:SS'),7731110320);</v>
      </c>
    </row>
    <row r="338" spans="1:73" s="215" customFormat="1" ht="15" thickBot="1" x14ac:dyDescent="0.4">
      <c r="A338" s="127">
        <v>60</v>
      </c>
      <c r="B338" s="199"/>
      <c r="C338" s="76" t="str">
        <f t="shared" si="312"/>
        <v>1110000060</v>
      </c>
      <c r="D338" s="76" t="str">
        <f t="shared" si="313"/>
        <v>1110000060/20</v>
      </c>
      <c r="E338" s="77" t="str">
        <f t="shared" si="314"/>
        <v>2020-01-01</v>
      </c>
      <c r="F338" s="77" t="str">
        <f t="shared" si="315"/>
        <v>2021-01-01</v>
      </c>
      <c r="G338" s="78" t="str">
        <f t="shared" si="316"/>
        <v>21110000060</v>
      </c>
      <c r="H338" s="79">
        <f t="shared" si="317"/>
        <v>1</v>
      </c>
      <c r="I338" s="200">
        <v>3</v>
      </c>
      <c r="J338" s="180">
        <f t="shared" si="338"/>
        <v>31110321</v>
      </c>
      <c r="K338" s="76" t="str">
        <f t="shared" si="318"/>
        <v>Б-31110321-1</v>
      </c>
      <c r="L338" s="77" t="str">
        <f t="shared" si="319"/>
        <v>2020-01-01</v>
      </c>
      <c r="M338" s="76" t="s">
        <v>87</v>
      </c>
      <c r="N338" s="202">
        <f t="shared" si="320"/>
        <v>30000</v>
      </c>
      <c r="O338" s="76" t="s">
        <v>88</v>
      </c>
      <c r="P338" s="200">
        <v>1</v>
      </c>
      <c r="Q338" s="76">
        <v>20</v>
      </c>
      <c r="R338" s="201">
        <v>37</v>
      </c>
      <c r="S338" s="201">
        <v>37</v>
      </c>
      <c r="T338" s="81" t="str">
        <f t="shared" si="321"/>
        <v>4311103211</v>
      </c>
      <c r="U338" s="203" t="str">
        <f t="shared" si="322"/>
        <v>43111032111</v>
      </c>
      <c r="V338" s="76">
        <v>1</v>
      </c>
      <c r="W338" s="77" t="str">
        <f t="shared" ca="1" si="323"/>
        <v>2020-01-06</v>
      </c>
      <c r="X338" s="76"/>
      <c r="Y338" s="205">
        <v>30000</v>
      </c>
      <c r="Z338" s="205">
        <f t="shared" si="341"/>
        <v>5000</v>
      </c>
      <c r="AA338" s="76">
        <v>0</v>
      </c>
      <c r="AB338" s="206" t="s">
        <v>89</v>
      </c>
      <c r="AC338" s="205">
        <f t="shared" si="324"/>
        <v>30000</v>
      </c>
      <c r="AD338" s="79">
        <v>0</v>
      </c>
      <c r="AE338" s="52" t="str">
        <f t="shared" si="265"/>
        <v>431110321</v>
      </c>
      <c r="AF338" s="207">
        <f t="shared" si="325"/>
        <v>25000</v>
      </c>
      <c r="AG338" s="208"/>
      <c r="AH338" s="91">
        <f t="shared" si="326"/>
        <v>25000</v>
      </c>
      <c r="AI338" s="93">
        <f t="shared" si="342"/>
        <v>30000</v>
      </c>
      <c r="AJ338" s="83" t="str">
        <f t="shared" si="327"/>
        <v>2020-01-31</v>
      </c>
      <c r="AK338" s="209" t="str">
        <f t="shared" si="328"/>
        <v>888431110321</v>
      </c>
      <c r="AL338" s="79" t="str">
        <f t="shared" si="329"/>
        <v>11100000601</v>
      </c>
      <c r="AM338" s="210"/>
      <c r="AN338" s="210"/>
      <c r="AO338" s="79" t="s">
        <v>89</v>
      </c>
      <c r="AP338" s="56" t="s">
        <v>89</v>
      </c>
      <c r="AQ338" s="79"/>
      <c r="AR338" s="79"/>
      <c r="AS338" s="211" t="str">
        <f t="shared" si="330"/>
        <v>888431110321</v>
      </c>
      <c r="AT338" s="209" t="str">
        <f t="shared" si="331"/>
        <v>5531110321</v>
      </c>
      <c r="AU338" s="203" t="str">
        <f t="shared" si="332"/>
        <v>9931110321</v>
      </c>
      <c r="AV338" s="203">
        <f t="shared" si="333"/>
        <v>37</v>
      </c>
      <c r="AW338" s="203" t="str">
        <f t="shared" si="334"/>
        <v>7731110321</v>
      </c>
      <c r="AX338" s="53" t="str">
        <f t="shared" si="303"/>
        <v>77431110321</v>
      </c>
      <c r="AY338" s="203">
        <v>0</v>
      </c>
      <c r="AZ338" s="203">
        <v>0</v>
      </c>
      <c r="BA338" s="77" t="str">
        <f t="shared" si="335"/>
        <v>2020-01-01</v>
      </c>
      <c r="BB338" s="77" t="str">
        <f t="shared" si="336"/>
        <v>2020-01-31</v>
      </c>
      <c r="BC338" s="212" t="s">
        <v>90</v>
      </c>
      <c r="BD338" s="78" t="str">
        <f t="shared" si="337"/>
        <v>a31110321</v>
      </c>
      <c r="BE338" s="209"/>
      <c r="BF338" s="209"/>
      <c r="BG338" s="206"/>
      <c r="BH338" s="174"/>
      <c r="BI338" s="174"/>
      <c r="BJ338" s="174"/>
      <c r="BK338" s="174"/>
      <c r="BL338" s="174"/>
      <c r="BM338" s="174"/>
      <c r="BN338" s="174"/>
      <c r="BO338" s="341"/>
      <c r="BP338" s="329"/>
      <c r="BQ338" s="202"/>
      <c r="BR338" s="214"/>
      <c r="BS338" s="214"/>
      <c r="BU338" s="357" t="str">
        <f t="shared" ca="1" si="296"/>
        <v>insert into x_t_invoice (TMP_ID,ID,DT, CLIENT_ID,EXTERNAL_ID,CONTRACT_ID,TOTAL_SUM,CURRENCY,DISCOUNT_TYPE,COMMISSION_TYPE,TYPE,LOYAL_CLIENTS,NDS,NDS_PCT,PERSON_ID) values (s_x_t_invoice.NEXTVAL, 31110321, date'2020-01-01',21110000060,'Б-31110321-1',1110000060,30000,'RUR',37,37,'y_invoice',0,1,20, 77431110321);insert into x_t_person (TMP_ID,ID) values (s_x_t_person.NEXTVAL, 77431110321);insert into x_t_act_internal(TMP_ID,ID,DT,CLIENT_ID,INVOICE_ID,HIDDEN,AMOUNT,EXTERNAL_ID,PAYMENT_TERM_DT,IS_LOYAL,TYPE) values (s_x_t_act_internal.NEXTVAL, 4311103211,date'2020-01-06',21110000060, 31110321    ,1,  30000  ,'43111032111',null, 0,'generic');insert into x_t_act_trans(TMP_ID, ACT_ID, CONSUME_ID, AMOUNT, AMOUNT_NDS, AMOUNT_NSP, NETTING, COMMISSION_TYPE) values (s_x_t_act_trans.NEXTVAL, 4311103211,  5531110321, 30000, 5000,  0,null, 37);insert into x_t_consume (TMP_ID, ID, PARENT_ORDER_ID) values (s_x_t_consume.NEXTVAL, 5531110321,  9931110321);insert into x_t_order(TMP_ID, ID, SERVICE_ID, SERVICE_ORDER_ID, CLIENT_ID) values (s_x_t_order.NEXTVAL, 9931110321,  37,  7731110321,  431110321 );insert into x_mv_oebs_receipts_2(TMP_ID, INVOICE_EID, SUM, DT, DOC_DATE, COMISS_DATE, PAYMENT_NUMBER, SOURCE_TYPE) values (s_x_mv_oebs_receipts_2.NEXTVAL, 'Б-31110321-1', 30000, date'2020-01-31',date'2020-01-31', null, '888431110321' ,'PAYCASH');insert into x_yt_ar_direct_domain_stats (ID,IS_GRAY,DOMAIN,IS_BLACKLIST,SERVICE_ID,COST,BILLING_EXPORT_ID,FROM_DT,TILL_DT,SERVICE_ORDER_ID) values(s_x_yt_ar_direct_domain_stats.NEXTVAL, 0, 'a31110321', 0,37,3330000000,7731110321,  date'2020-01-01',to_date('2020-01-31'||' '||'23:59:59','YYYY-MM-DD HH24:MI:SS'),7731110321);</v>
      </c>
    </row>
    <row r="339" spans="1:73" s="195" customFormat="1" x14ac:dyDescent="0.35">
      <c r="A339" s="127">
        <v>61</v>
      </c>
      <c r="B339" s="178"/>
      <c r="C339" s="42" t="str">
        <f t="shared" si="312"/>
        <v>1110000061</v>
      </c>
      <c r="D339" s="42" t="str">
        <f t="shared" si="313"/>
        <v>1110000061/20</v>
      </c>
      <c r="E339" s="43" t="str">
        <f t="shared" si="314"/>
        <v>2020-01-01</v>
      </c>
      <c r="F339" s="43" t="str">
        <f t="shared" si="315"/>
        <v>2021-01-01</v>
      </c>
      <c r="G339" s="44" t="str">
        <f t="shared" si="316"/>
        <v>21110000061</v>
      </c>
      <c r="H339" s="45">
        <f t="shared" si="317"/>
        <v>1</v>
      </c>
      <c r="I339" s="179">
        <v>3</v>
      </c>
      <c r="J339" s="180">
        <f t="shared" si="338"/>
        <v>31110322</v>
      </c>
      <c r="K339" s="42" t="str">
        <f t="shared" si="318"/>
        <v>Б-31110322-1</v>
      </c>
      <c r="L339" s="43" t="str">
        <f t="shared" si="319"/>
        <v>2020-01-01</v>
      </c>
      <c r="M339" s="42" t="s">
        <v>87</v>
      </c>
      <c r="N339" s="181">
        <f t="shared" si="320"/>
        <v>2790000</v>
      </c>
      <c r="O339" s="42" t="s">
        <v>88</v>
      </c>
      <c r="P339" s="179">
        <v>1</v>
      </c>
      <c r="Q339" s="42">
        <v>20</v>
      </c>
      <c r="R339" s="182">
        <f>S339</f>
        <v>7</v>
      </c>
      <c r="S339" s="182">
        <v>7</v>
      </c>
      <c r="T339" s="52" t="str">
        <f t="shared" si="321"/>
        <v>4311103221</v>
      </c>
      <c r="U339" s="183" t="str">
        <f t="shared" si="322"/>
        <v>43111032211</v>
      </c>
      <c r="V339" s="42">
        <v>1</v>
      </c>
      <c r="W339" s="43" t="str">
        <f t="shared" ca="1" si="323"/>
        <v>2020-01-09</v>
      </c>
      <c r="X339" s="42"/>
      <c r="Y339" s="185">
        <v>2790000</v>
      </c>
      <c r="Z339" s="185">
        <f>Y339-(Y339/1.2)</f>
        <v>465000</v>
      </c>
      <c r="AA339" s="42">
        <v>0</v>
      </c>
      <c r="AB339" s="186" t="s">
        <v>89</v>
      </c>
      <c r="AC339" s="185">
        <f t="shared" si="324"/>
        <v>2790000</v>
      </c>
      <c r="AD339" s="45">
        <v>0</v>
      </c>
      <c r="AE339" s="52" t="str">
        <f t="shared" si="265"/>
        <v>431110322</v>
      </c>
      <c r="AF339" s="187">
        <f t="shared" si="325"/>
        <v>2325000</v>
      </c>
      <c r="AG339" s="240"/>
      <c r="AH339" s="58">
        <f t="shared" si="326"/>
        <v>2325000</v>
      </c>
      <c r="AI339" s="60">
        <f>Y339</f>
        <v>2790000</v>
      </c>
      <c r="AJ339" s="49" t="str">
        <f t="shared" si="327"/>
        <v>2020-01-31</v>
      </c>
      <c r="AK339" s="189" t="str">
        <f t="shared" si="328"/>
        <v>888431110322</v>
      </c>
      <c r="AL339" s="45" t="str">
        <f t="shared" si="329"/>
        <v>11100000611</v>
      </c>
      <c r="AM339" s="62"/>
      <c r="AN339" s="62"/>
      <c r="AO339" s="56" t="s">
        <v>89</v>
      </c>
      <c r="AP339" s="56" t="s">
        <v>89</v>
      </c>
      <c r="AQ339" s="45"/>
      <c r="AR339" s="45"/>
      <c r="AS339" s="191" t="str">
        <f t="shared" si="330"/>
        <v>888431110322</v>
      </c>
      <c r="AT339" s="189" t="str">
        <f t="shared" si="331"/>
        <v>5531110322</v>
      </c>
      <c r="AU339" s="183" t="str">
        <f t="shared" si="332"/>
        <v>9931110322</v>
      </c>
      <c r="AV339" s="183">
        <f t="shared" si="333"/>
        <v>7</v>
      </c>
      <c r="AW339" s="183" t="str">
        <f t="shared" si="334"/>
        <v>7731110322</v>
      </c>
      <c r="AX339" s="53" t="str">
        <f t="shared" si="303"/>
        <v>77431110322</v>
      </c>
      <c r="AY339" s="183">
        <v>0</v>
      </c>
      <c r="AZ339" s="183">
        <v>0</v>
      </c>
      <c r="BA339" s="43" t="str">
        <f t="shared" si="335"/>
        <v>2020-01-01</v>
      </c>
      <c r="BB339" s="43" t="str">
        <f t="shared" si="336"/>
        <v>2020-01-31</v>
      </c>
      <c r="BC339" s="192" t="s">
        <v>90</v>
      </c>
      <c r="BD339" s="44" t="str">
        <f t="shared" si="337"/>
        <v>a31110322</v>
      </c>
      <c r="BE339" s="189"/>
      <c r="BF339" s="189"/>
      <c r="BG339" s="186"/>
      <c r="BH339" s="149"/>
      <c r="BI339" s="149"/>
      <c r="BJ339" s="149"/>
      <c r="BK339" s="149"/>
      <c r="BL339" s="149"/>
      <c r="BM339" s="149"/>
      <c r="BN339" s="149"/>
      <c r="BO339" s="340" t="s">
        <v>217</v>
      </c>
      <c r="BP339" s="328">
        <v>7</v>
      </c>
      <c r="BQ339" s="242">
        <f>SUM(AF339:AF343)</f>
        <v>11991666.666666668</v>
      </c>
      <c r="BR339" s="194">
        <f>BQ339*0.06</f>
        <v>719500</v>
      </c>
      <c r="BS339" s="242">
        <f>BR339</f>
        <v>719500</v>
      </c>
      <c r="BU339" s="357" t="str">
        <f t="shared" ca="1" si="296"/>
        <v>insert into x_t_contract2(TMP_ID,ID,EXTERNAL_ID,CLIENT_ID) values(s_x_t_contract2.NEXTVAL, 1110000061, '1110000061/20',21110000061);insert into x_t_contract_collateral(TMP_ID,ID,CONTRACT2_ID,DT,IS_SIGNED) values(s_x_t_contract_collateral.NEXTVAL, 11100000611, 1110000061, date'2020-01-01', date'2020-01-01');insert into x_mv_contract_signed_attr (TMP_ID,CONTRACT_ID,COLLATERAL_ID,CODE,VALUE_DT) values (s_x_mv_contract_signed_attr.NEXTVAL, 1110000061, 11100000611,'FINISH_DT' ,date'2021-01-01');insert into x_mv_contract_signed_attr_hist(TMP_ID,VALUE_NUM,UPDATE_DT,CONTRACT2_ID,CODE,CL_DT,STAMP,DT) values(s_x_mv_contract_signed_attr_hist.NEXTVAL, 1, date'2020-01-01', 1110000061,'FIRM',date'2020-01-01',888431110322,date'2020-01-01');insert into x_mv_contract_signed_attr_hist(TMP_ID,VALUE_NUM,UPDATE_DT,CONTRACT2_ID,CODE,CL_DT,STAMP,DT) values(s_x_mv_contract_signed_attr_hist.NEXTVAL, 1, date'2020-01-01', 1110000061,'WHOLESALE_AGENT_PREMIUM_AWARDS_SCALE_TYPE',date'2020-01-01',888431110322,date'2020-01-01');insert into x_mv_contract_signed_attr_hist(TMP_ID,VALUE_NUM,UPDATE_DT,CONTRACT2_ID,CODE,CL_DT,STAMP,DT) values(s_x_mv_contract_signed_attr_hist.NEXTVAL, 3, date'2020-01-01', 1110000061,'PAYMENT_TYPE',date'2020-01-01',888431110322,date'2020-01-01');insert into x_t_invoice (TMP_ID,ID,DT, CLIENT_ID,EXTERNAL_ID,CONTRACT_ID,TOTAL_SUM,CURRENCY,DISCOUNT_TYPE,COMMISSION_TYPE,TYPE,LOYAL_CLIENTS,NDS,NDS_PCT,PERSON_ID) values (s_x_t_invoice.NEXTVAL, 31110322, date'2020-01-01',21110000061,'Б-31110322-1',1110000061,2790000,'RUR',7,7,'y_invoice',0,1,20, 77431110322);insert into x_t_person (TMP_ID,ID) values (s_x_t_person.NEXTVAL, 77431110322);insert into x_t_act_internal(TMP_ID,ID,DT,CLIENT_ID,INVOICE_ID,HIDDEN,AMOUNT,EXTERNAL_ID,PAYMENT_TERM_DT,IS_LOYAL,TYPE) values (s_x_t_act_internal.NEXTVAL, 4311103221,date'2020-01-09',21110000061, 31110322    ,1,  2790000  ,'43111032211',null, 0,'generic');insert into x_t_act_trans(TMP_ID, ACT_ID, CONSUME_ID, AMOUNT, AMOUNT_NDS, AMOUNT_NSP, NETTING, COMMISSION_TYPE) values (s_x_t_act_trans.NEXTVAL, 4311103221,  5531110322, 2790000, 465000,  0,null, 7);insert into x_t_consume (TMP_ID, ID, PARENT_ORDER_ID) values (s_x_t_consume.NEXTVAL, 5531110322,  9931110322);insert into x_t_order(TMP_ID, ID, SERVICE_ID, SERVICE_ORDER_ID, CLIENT_ID) values (s_x_t_order.NEXTVAL, 9931110322,  7,  7731110322,  431110322 );insert into x_mv_oebs_receipts_2(TMP_ID, INVOICE_EID, SUM, DT, DOC_DATE, COMISS_DATE, PAYMENT_NUMBER, SOURCE_TYPE) values (s_x_mv_oebs_receipts_2.NEXTVAL, 'Б-31110322-1', 2790000, date'2020-01-31',date'2020-01-31', null, '888431110322' ,'PAYCASH');insert into x_yt_ar_direct_domain_stats (ID,IS_GRAY,DOMAIN,IS_BLACKLIST,SERVICE_ID,COST,BILLING_EXPORT_ID,FROM_DT,TILL_DT,SERVICE_ORDER_ID) values(s_x_yt_ar_direct_domain_stats.NEXTVAL, 0, 'a31110322', 0,7,3330000000,7731110322,  date'2020-01-01',to_date('2020-01-31'||' '||'23:59:59','YYYY-MM-DD HH24:MI:SS'),7731110322);</v>
      </c>
    </row>
    <row r="340" spans="1:73" s="195" customFormat="1" x14ac:dyDescent="0.35">
      <c r="A340" s="127">
        <v>61</v>
      </c>
      <c r="B340" s="178"/>
      <c r="C340" s="42" t="str">
        <f t="shared" si="312"/>
        <v>1110000061</v>
      </c>
      <c r="D340" s="42" t="str">
        <f t="shared" si="313"/>
        <v>1110000061/20</v>
      </c>
      <c r="E340" s="43" t="str">
        <f t="shared" si="314"/>
        <v>2020-01-01</v>
      </c>
      <c r="F340" s="43" t="str">
        <f t="shared" si="315"/>
        <v>2021-01-01</v>
      </c>
      <c r="G340" s="44" t="str">
        <f t="shared" si="316"/>
        <v>21110000061</v>
      </c>
      <c r="H340" s="45">
        <f t="shared" si="317"/>
        <v>1</v>
      </c>
      <c r="I340" s="179">
        <v>3</v>
      </c>
      <c r="J340" s="180">
        <f t="shared" si="338"/>
        <v>31110323</v>
      </c>
      <c r="K340" s="42" t="str">
        <f t="shared" si="318"/>
        <v>Б-31110323-1</v>
      </c>
      <c r="L340" s="43" t="str">
        <f t="shared" si="319"/>
        <v>2020-01-01</v>
      </c>
      <c r="M340" s="42" t="s">
        <v>87</v>
      </c>
      <c r="N340" s="181">
        <f t="shared" si="320"/>
        <v>2900000</v>
      </c>
      <c r="O340" s="42" t="s">
        <v>88</v>
      </c>
      <c r="P340" s="179">
        <v>1</v>
      </c>
      <c r="Q340" s="42">
        <v>20</v>
      </c>
      <c r="R340" s="182">
        <f>S340</f>
        <v>7</v>
      </c>
      <c r="S340" s="182">
        <v>7</v>
      </c>
      <c r="T340" s="52" t="str">
        <f t="shared" si="321"/>
        <v>4311103231</v>
      </c>
      <c r="U340" s="183" t="str">
        <f t="shared" si="322"/>
        <v>43111032311</v>
      </c>
      <c r="V340" s="42">
        <v>1</v>
      </c>
      <c r="W340" s="43" t="str">
        <f t="shared" ca="1" si="323"/>
        <v>2020-01-06</v>
      </c>
      <c r="X340" s="42"/>
      <c r="Y340" s="185">
        <v>2900000</v>
      </c>
      <c r="Z340" s="185">
        <f t="shared" ref="Z340:Z345" si="343">Y340-(Y340/1.2)</f>
        <v>483333.33333333302</v>
      </c>
      <c r="AA340" s="42">
        <v>0</v>
      </c>
      <c r="AB340" s="186" t="s">
        <v>89</v>
      </c>
      <c r="AC340" s="185">
        <f t="shared" si="324"/>
        <v>2900000</v>
      </c>
      <c r="AD340" s="45">
        <v>0</v>
      </c>
      <c r="AE340" s="52" t="str">
        <f t="shared" si="265"/>
        <v>431110323</v>
      </c>
      <c r="AF340" s="187">
        <f t="shared" si="325"/>
        <v>2416666.666666667</v>
      </c>
      <c r="AG340" s="240"/>
      <c r="AH340" s="58">
        <f t="shared" si="326"/>
        <v>2416666.666666667</v>
      </c>
      <c r="AI340" s="60">
        <f t="shared" ref="AI340:AI345" si="344">Y340</f>
        <v>2900000</v>
      </c>
      <c r="AJ340" s="49" t="str">
        <f t="shared" si="327"/>
        <v>2020-01-31</v>
      </c>
      <c r="AK340" s="189" t="str">
        <f t="shared" si="328"/>
        <v>888431110323</v>
      </c>
      <c r="AL340" s="45" t="str">
        <f t="shared" si="329"/>
        <v>11100000611</v>
      </c>
      <c r="AM340" s="62"/>
      <c r="AN340" s="62"/>
      <c r="AO340" s="56" t="s">
        <v>89</v>
      </c>
      <c r="AP340" s="56" t="s">
        <v>89</v>
      </c>
      <c r="AQ340" s="45"/>
      <c r="AR340" s="45"/>
      <c r="AS340" s="191" t="str">
        <f t="shared" si="330"/>
        <v>888431110323</v>
      </c>
      <c r="AT340" s="189" t="str">
        <f t="shared" si="331"/>
        <v>5531110323</v>
      </c>
      <c r="AU340" s="183" t="str">
        <f t="shared" si="332"/>
        <v>9931110323</v>
      </c>
      <c r="AV340" s="183">
        <f t="shared" si="333"/>
        <v>7</v>
      </c>
      <c r="AW340" s="183" t="str">
        <f t="shared" si="334"/>
        <v>7731110323</v>
      </c>
      <c r="AX340" s="53" t="str">
        <f t="shared" si="303"/>
        <v>77431110323</v>
      </c>
      <c r="AY340" s="183">
        <v>0</v>
      </c>
      <c r="AZ340" s="183">
        <v>0</v>
      </c>
      <c r="BA340" s="43" t="str">
        <f t="shared" si="335"/>
        <v>2020-01-01</v>
      </c>
      <c r="BB340" s="43" t="str">
        <f t="shared" si="336"/>
        <v>2020-01-31</v>
      </c>
      <c r="BC340" s="192" t="s">
        <v>90</v>
      </c>
      <c r="BD340" s="44" t="str">
        <f t="shared" si="337"/>
        <v>a31110323</v>
      </c>
      <c r="BE340" s="189"/>
      <c r="BF340" s="189"/>
      <c r="BG340" s="186"/>
      <c r="BH340" s="149"/>
      <c r="BI340" s="149"/>
      <c r="BJ340" s="149"/>
      <c r="BK340" s="149"/>
      <c r="BL340" s="149"/>
      <c r="BM340" s="149"/>
      <c r="BN340" s="149"/>
      <c r="BO340" s="342" t="s">
        <v>214</v>
      </c>
      <c r="BP340" s="328">
        <v>1</v>
      </c>
      <c r="BQ340" s="242">
        <f>AF344</f>
        <v>16666.666666666668</v>
      </c>
      <c r="BR340" s="242">
        <f>BQ340*0.13</f>
        <v>2166.666666666667</v>
      </c>
      <c r="BS340" s="242">
        <f>BR340</f>
        <v>2166.666666666667</v>
      </c>
      <c r="BU340" s="357" t="str">
        <f t="shared" ca="1" si="296"/>
        <v>insert into x_t_invoice (TMP_ID,ID,DT, CLIENT_ID,EXTERNAL_ID,CONTRACT_ID,TOTAL_SUM,CURRENCY,DISCOUNT_TYPE,COMMISSION_TYPE,TYPE,LOYAL_CLIENTS,NDS,NDS_PCT,PERSON_ID) values (s_x_t_invoice.NEXTVAL, 31110323, date'2020-01-01',21110000061,'Б-31110323-1',1110000061,2900000,'RUR',7,7,'y_invoice',0,1,20, 77431110323);insert into x_t_person (TMP_ID,ID) values (s_x_t_person.NEXTVAL, 77431110323);insert into x_t_act_internal(TMP_ID,ID,DT,CLIENT_ID,INVOICE_ID,HIDDEN,AMOUNT,EXTERNAL_ID,PAYMENT_TERM_DT,IS_LOYAL,TYPE) values (s_x_t_act_internal.NEXTVAL, 4311103231,date'2020-01-06',21110000061, 31110323    ,1,  2900000  ,'43111032311',null, 0,'generic');insert into x_t_act_trans(TMP_ID, ACT_ID, CONSUME_ID, AMOUNT, AMOUNT_NDS, AMOUNT_NSP, NETTING, COMMISSION_TYPE) values (s_x_t_act_trans.NEXTVAL, 4311103231,  5531110323, 2900000, 483333.333333333,  0,null, 7);insert into x_t_consume (TMP_ID, ID, PARENT_ORDER_ID) values (s_x_t_consume.NEXTVAL, 5531110323,  9931110323);insert into x_t_order(TMP_ID, ID, SERVICE_ID, SERVICE_ORDER_ID, CLIENT_ID) values (s_x_t_order.NEXTVAL, 9931110323,  7,  7731110323,  431110323 );insert into x_mv_oebs_receipts_2(TMP_ID, INVOICE_EID, SUM, DT, DOC_DATE, COMISS_DATE, PAYMENT_NUMBER, SOURCE_TYPE) values (s_x_mv_oebs_receipts_2.NEXTVAL, 'Б-31110323-1', 2900000, date'2020-01-31',date'2020-01-31', null, '888431110323' ,'PAYCASH');insert into x_yt_ar_direct_domain_stats (ID,IS_GRAY,DOMAIN,IS_BLACKLIST,SERVICE_ID,COST,BILLING_EXPORT_ID,FROM_DT,TILL_DT,SERVICE_ORDER_ID) values(s_x_yt_ar_direct_domain_stats.NEXTVAL, 0, 'a31110323', 0,7,3330000000,7731110323,  date'2020-01-01',to_date('2020-01-31'||' '||'23:59:59','YYYY-MM-DD HH24:MI:SS'),7731110323);</v>
      </c>
    </row>
    <row r="341" spans="1:73" s="195" customFormat="1" x14ac:dyDescent="0.35">
      <c r="A341" s="127">
        <v>61</v>
      </c>
      <c r="B341" s="178"/>
      <c r="C341" s="42" t="str">
        <f t="shared" si="312"/>
        <v>1110000061</v>
      </c>
      <c r="D341" s="42" t="str">
        <f t="shared" si="313"/>
        <v>1110000061/20</v>
      </c>
      <c r="E341" s="43" t="str">
        <f t="shared" si="314"/>
        <v>2020-01-01</v>
      </c>
      <c r="F341" s="43" t="str">
        <f t="shared" si="315"/>
        <v>2021-01-01</v>
      </c>
      <c r="G341" s="44" t="str">
        <f t="shared" si="316"/>
        <v>21110000061</v>
      </c>
      <c r="H341" s="45">
        <f t="shared" si="317"/>
        <v>1</v>
      </c>
      <c r="I341" s="179">
        <v>3</v>
      </c>
      <c r="J341" s="180">
        <f t="shared" si="338"/>
        <v>31110324</v>
      </c>
      <c r="K341" s="42" t="str">
        <f t="shared" si="318"/>
        <v>Б-31110324-1</v>
      </c>
      <c r="L341" s="43" t="str">
        <f t="shared" si="319"/>
        <v>2020-01-01</v>
      </c>
      <c r="M341" s="42" t="s">
        <v>87</v>
      </c>
      <c r="N341" s="181">
        <f t="shared" si="320"/>
        <v>2900000</v>
      </c>
      <c r="O341" s="42" t="s">
        <v>88</v>
      </c>
      <c r="P341" s="179">
        <v>1</v>
      </c>
      <c r="Q341" s="42">
        <v>20</v>
      </c>
      <c r="R341" s="182">
        <f>S341</f>
        <v>7</v>
      </c>
      <c r="S341" s="182">
        <v>7</v>
      </c>
      <c r="T341" s="52" t="str">
        <f t="shared" si="321"/>
        <v>4311103241</v>
      </c>
      <c r="U341" s="183" t="str">
        <f t="shared" si="322"/>
        <v>43111032411</v>
      </c>
      <c r="V341" s="42">
        <v>1</v>
      </c>
      <c r="W341" s="43" t="str">
        <f t="shared" ca="1" si="323"/>
        <v>2020-01-08</v>
      </c>
      <c r="X341" s="42"/>
      <c r="Y341" s="185">
        <v>2900000</v>
      </c>
      <c r="Z341" s="185">
        <f t="shared" si="343"/>
        <v>483333.33333333302</v>
      </c>
      <c r="AA341" s="42">
        <v>0</v>
      </c>
      <c r="AB341" s="186" t="s">
        <v>89</v>
      </c>
      <c r="AC341" s="185">
        <f t="shared" si="324"/>
        <v>2900000</v>
      </c>
      <c r="AD341" s="45">
        <v>0</v>
      </c>
      <c r="AE341" s="52" t="str">
        <f t="shared" si="265"/>
        <v>431110324</v>
      </c>
      <c r="AF341" s="187">
        <f t="shared" si="325"/>
        <v>2416666.666666667</v>
      </c>
      <c r="AG341" s="240"/>
      <c r="AH341" s="58">
        <f t="shared" si="326"/>
        <v>2416666.666666667</v>
      </c>
      <c r="AI341" s="60">
        <f t="shared" si="344"/>
        <v>2900000</v>
      </c>
      <c r="AJ341" s="49" t="str">
        <f t="shared" si="327"/>
        <v>2020-01-31</v>
      </c>
      <c r="AK341" s="189" t="str">
        <f t="shared" si="328"/>
        <v>888431110324</v>
      </c>
      <c r="AL341" s="45" t="str">
        <f t="shared" si="329"/>
        <v>11100000611</v>
      </c>
      <c r="AM341" s="190"/>
      <c r="AN341" s="190"/>
      <c r="AO341" s="45" t="s">
        <v>89</v>
      </c>
      <c r="AP341" s="56" t="s">
        <v>89</v>
      </c>
      <c r="AQ341" s="45"/>
      <c r="AR341" s="45"/>
      <c r="AS341" s="191" t="str">
        <f t="shared" si="330"/>
        <v>888431110324</v>
      </c>
      <c r="AT341" s="189" t="str">
        <f t="shared" si="331"/>
        <v>5531110324</v>
      </c>
      <c r="AU341" s="183" t="str">
        <f t="shared" si="332"/>
        <v>9931110324</v>
      </c>
      <c r="AV341" s="183">
        <f t="shared" si="333"/>
        <v>7</v>
      </c>
      <c r="AW341" s="183" t="str">
        <f t="shared" si="334"/>
        <v>7731110324</v>
      </c>
      <c r="AX341" s="53" t="str">
        <f t="shared" si="303"/>
        <v>77431110324</v>
      </c>
      <c r="AY341" s="183">
        <v>0</v>
      </c>
      <c r="AZ341" s="183">
        <v>0</v>
      </c>
      <c r="BA341" s="43" t="str">
        <f t="shared" si="335"/>
        <v>2020-01-01</v>
      </c>
      <c r="BB341" s="43" t="str">
        <f t="shared" si="336"/>
        <v>2020-01-31</v>
      </c>
      <c r="BC341" s="192" t="s">
        <v>90</v>
      </c>
      <c r="BD341" s="44" t="str">
        <f t="shared" si="337"/>
        <v>a31110324</v>
      </c>
      <c r="BE341" s="189"/>
      <c r="BF341" s="189"/>
      <c r="BG341" s="186"/>
      <c r="BH341" s="254"/>
      <c r="BI341" s="254"/>
      <c r="BJ341" s="254"/>
      <c r="BK341" s="254"/>
      <c r="BL341" s="149"/>
      <c r="BM341" s="149"/>
      <c r="BN341" s="149"/>
      <c r="BO341" s="340" t="s">
        <v>218</v>
      </c>
      <c r="BP341" s="328">
        <v>37</v>
      </c>
      <c r="BQ341" s="242">
        <f>AF345</f>
        <v>25000</v>
      </c>
      <c r="BR341" s="242">
        <f>BQ341*0.11</f>
        <v>2750</v>
      </c>
      <c r="BS341" s="242">
        <f>BR341</f>
        <v>2750</v>
      </c>
      <c r="BU341" s="357" t="str">
        <f t="shared" ca="1" si="296"/>
        <v>insert into x_t_invoice (TMP_ID,ID,DT, CLIENT_ID,EXTERNAL_ID,CONTRACT_ID,TOTAL_SUM,CURRENCY,DISCOUNT_TYPE,COMMISSION_TYPE,TYPE,LOYAL_CLIENTS,NDS,NDS_PCT,PERSON_ID) values (s_x_t_invoice.NEXTVAL, 31110324, date'2020-01-01',21110000061,'Б-31110324-1',1110000061,2900000,'RUR',7,7,'y_invoice',0,1,20, 77431110324);insert into x_t_person (TMP_ID,ID) values (s_x_t_person.NEXTVAL, 77431110324);insert into x_t_act_internal(TMP_ID,ID,DT,CLIENT_ID,INVOICE_ID,HIDDEN,AMOUNT,EXTERNAL_ID,PAYMENT_TERM_DT,IS_LOYAL,TYPE) values (s_x_t_act_internal.NEXTVAL, 4311103241,date'2020-01-08',21110000061, 31110324    ,1,  2900000  ,'43111032411',null, 0,'generic');insert into x_t_act_trans(TMP_ID, ACT_ID, CONSUME_ID, AMOUNT, AMOUNT_NDS, AMOUNT_NSP, NETTING, COMMISSION_TYPE) values (s_x_t_act_trans.NEXTVAL, 4311103241,  5531110324, 2900000, 483333.333333333,  0,null, 7);insert into x_t_consume (TMP_ID, ID, PARENT_ORDER_ID) values (s_x_t_consume.NEXTVAL, 5531110324,  9931110324);insert into x_t_order(TMP_ID, ID, SERVICE_ID, SERVICE_ORDER_ID, CLIENT_ID) values (s_x_t_order.NEXTVAL, 9931110324,  7,  7731110324,  431110324 );insert into x_mv_oebs_receipts_2(TMP_ID, INVOICE_EID, SUM, DT, DOC_DATE, COMISS_DATE, PAYMENT_NUMBER, SOURCE_TYPE) values (s_x_mv_oebs_receipts_2.NEXTVAL, 'Б-31110324-1', 2900000, date'2020-01-31',date'2020-01-31', null, '888431110324' ,'PAYCASH');insert into x_yt_ar_direct_domain_stats (ID,IS_GRAY,DOMAIN,IS_BLACKLIST,SERVICE_ID,COST,BILLING_EXPORT_ID,FROM_DT,TILL_DT,SERVICE_ORDER_ID) values(s_x_yt_ar_direct_domain_stats.NEXTVAL, 0, 'a31110324', 0,7,3330000000,7731110324,  date'2020-01-01',to_date('2020-01-31'||' '||'23:59:59','YYYY-MM-DD HH24:MI:SS'),7731110324);</v>
      </c>
    </row>
    <row r="342" spans="1:73" s="195" customFormat="1" x14ac:dyDescent="0.35">
      <c r="A342" s="127">
        <v>61</v>
      </c>
      <c r="B342" s="178"/>
      <c r="C342" s="42" t="str">
        <f t="shared" si="312"/>
        <v>1110000061</v>
      </c>
      <c r="D342" s="42" t="str">
        <f t="shared" si="313"/>
        <v>1110000061/20</v>
      </c>
      <c r="E342" s="43" t="str">
        <f t="shared" si="314"/>
        <v>2020-01-01</v>
      </c>
      <c r="F342" s="43" t="str">
        <f t="shared" si="315"/>
        <v>2021-01-01</v>
      </c>
      <c r="G342" s="44" t="str">
        <f t="shared" si="316"/>
        <v>21110000061</v>
      </c>
      <c r="H342" s="45">
        <f t="shared" si="317"/>
        <v>1</v>
      </c>
      <c r="I342" s="179">
        <v>3</v>
      </c>
      <c r="J342" s="180">
        <f t="shared" si="338"/>
        <v>31110325</v>
      </c>
      <c r="K342" s="42" t="str">
        <f t="shared" si="318"/>
        <v>Б-31110325-1</v>
      </c>
      <c r="L342" s="43" t="str">
        <f t="shared" si="319"/>
        <v>2020-01-01</v>
      </c>
      <c r="M342" s="42" t="s">
        <v>87</v>
      </c>
      <c r="N342" s="181">
        <f t="shared" si="320"/>
        <v>2900000</v>
      </c>
      <c r="O342" s="42" t="s">
        <v>88</v>
      </c>
      <c r="P342" s="179">
        <v>1</v>
      </c>
      <c r="Q342" s="42">
        <v>20</v>
      </c>
      <c r="R342" s="182">
        <f>S342</f>
        <v>7</v>
      </c>
      <c r="S342" s="182">
        <v>7</v>
      </c>
      <c r="T342" s="52" t="str">
        <f t="shared" si="321"/>
        <v>4311103251</v>
      </c>
      <c r="U342" s="183" t="str">
        <f t="shared" si="322"/>
        <v>43111032511</v>
      </c>
      <c r="V342" s="42">
        <v>1</v>
      </c>
      <c r="W342" s="43" t="str">
        <f t="shared" ca="1" si="323"/>
        <v>2020-01-05</v>
      </c>
      <c r="X342" s="42"/>
      <c r="Y342" s="185">
        <v>2900000</v>
      </c>
      <c r="Z342" s="185">
        <f t="shared" si="343"/>
        <v>483333.33333333302</v>
      </c>
      <c r="AA342" s="42">
        <v>0</v>
      </c>
      <c r="AB342" s="186" t="s">
        <v>89</v>
      </c>
      <c r="AC342" s="185">
        <f t="shared" si="324"/>
        <v>2900000</v>
      </c>
      <c r="AD342" s="45">
        <v>0</v>
      </c>
      <c r="AE342" s="52" t="str">
        <f t="shared" si="265"/>
        <v>431110325</v>
      </c>
      <c r="AF342" s="187">
        <f t="shared" si="325"/>
        <v>2416666.666666667</v>
      </c>
      <c r="AG342" s="240"/>
      <c r="AH342" s="58">
        <f t="shared" si="326"/>
        <v>2416666.666666667</v>
      </c>
      <c r="AI342" s="60">
        <f t="shared" si="344"/>
        <v>2900000</v>
      </c>
      <c r="AJ342" s="49" t="str">
        <f t="shared" si="327"/>
        <v>2020-01-31</v>
      </c>
      <c r="AK342" s="189" t="str">
        <f t="shared" si="328"/>
        <v>888431110325</v>
      </c>
      <c r="AL342" s="45" t="str">
        <f t="shared" si="329"/>
        <v>11100000611</v>
      </c>
      <c r="AM342" s="190"/>
      <c r="AN342" s="190"/>
      <c r="AO342" s="45" t="s">
        <v>89</v>
      </c>
      <c r="AP342" s="56" t="s">
        <v>89</v>
      </c>
      <c r="AQ342" s="45"/>
      <c r="AR342" s="45"/>
      <c r="AS342" s="191" t="str">
        <f t="shared" si="330"/>
        <v>888431110325</v>
      </c>
      <c r="AT342" s="189" t="str">
        <f t="shared" si="331"/>
        <v>5531110325</v>
      </c>
      <c r="AU342" s="183" t="str">
        <f t="shared" si="332"/>
        <v>9931110325</v>
      </c>
      <c r="AV342" s="183">
        <f t="shared" si="333"/>
        <v>7</v>
      </c>
      <c r="AW342" s="183" t="str">
        <f t="shared" si="334"/>
        <v>7731110325</v>
      </c>
      <c r="AX342" s="53" t="str">
        <f t="shared" si="303"/>
        <v>77431110325</v>
      </c>
      <c r="AY342" s="183">
        <v>0</v>
      </c>
      <c r="AZ342" s="183">
        <v>0</v>
      </c>
      <c r="BA342" s="43" t="str">
        <f t="shared" si="335"/>
        <v>2020-01-01</v>
      </c>
      <c r="BB342" s="43" t="str">
        <f t="shared" si="336"/>
        <v>2020-01-31</v>
      </c>
      <c r="BC342" s="192" t="s">
        <v>90</v>
      </c>
      <c r="BD342" s="44" t="str">
        <f t="shared" si="337"/>
        <v>a31110325</v>
      </c>
      <c r="BE342" s="189"/>
      <c r="BF342" s="189"/>
      <c r="BG342" s="186"/>
      <c r="BH342" s="149"/>
      <c r="BI342" s="149"/>
      <c r="BJ342" s="149"/>
      <c r="BK342" s="149"/>
      <c r="BL342" s="149"/>
      <c r="BM342" s="149"/>
      <c r="BN342" s="149"/>
      <c r="BO342" s="343" t="s">
        <v>219</v>
      </c>
      <c r="BP342" s="328"/>
      <c r="BQ342" s="242"/>
      <c r="BR342" s="242"/>
      <c r="BS342" s="242"/>
      <c r="BU342" s="357" t="str">
        <f t="shared" ca="1" si="296"/>
        <v>insert into x_t_invoice (TMP_ID,ID,DT, CLIENT_ID,EXTERNAL_ID,CONTRACT_ID,TOTAL_SUM,CURRENCY,DISCOUNT_TYPE,COMMISSION_TYPE,TYPE,LOYAL_CLIENTS,NDS,NDS_PCT,PERSON_ID) values (s_x_t_invoice.NEXTVAL, 31110325, date'2020-01-01',21110000061,'Б-31110325-1',1110000061,2900000,'RUR',7,7,'y_invoice',0,1,20, 77431110325);insert into x_t_person (TMP_ID,ID) values (s_x_t_person.NEXTVAL, 77431110325);insert into x_t_act_internal(TMP_ID,ID,DT,CLIENT_ID,INVOICE_ID,HIDDEN,AMOUNT,EXTERNAL_ID,PAYMENT_TERM_DT,IS_LOYAL,TYPE) values (s_x_t_act_internal.NEXTVAL, 4311103251,date'2020-01-05',21110000061, 31110325    ,1,  2900000  ,'43111032511',null, 0,'generic');insert into x_t_act_trans(TMP_ID, ACT_ID, CONSUME_ID, AMOUNT, AMOUNT_NDS, AMOUNT_NSP, NETTING, COMMISSION_TYPE) values (s_x_t_act_trans.NEXTVAL, 4311103251,  5531110325, 2900000, 483333.333333333,  0,null, 7);insert into x_t_consume (TMP_ID, ID, PARENT_ORDER_ID) values (s_x_t_consume.NEXTVAL, 5531110325,  9931110325);insert into x_t_order(TMP_ID, ID, SERVICE_ID, SERVICE_ORDER_ID, CLIENT_ID) values (s_x_t_order.NEXTVAL, 9931110325,  7,  7731110325,  431110325 );insert into x_mv_oebs_receipts_2(TMP_ID, INVOICE_EID, SUM, DT, DOC_DATE, COMISS_DATE, PAYMENT_NUMBER, SOURCE_TYPE) values (s_x_mv_oebs_receipts_2.NEXTVAL, 'Б-31110325-1', 2900000, date'2020-01-31',date'2020-01-31', null, '888431110325' ,'PAYCASH');insert into x_yt_ar_direct_domain_stats (ID,IS_GRAY,DOMAIN,IS_BLACKLIST,SERVICE_ID,COST,BILLING_EXPORT_ID,FROM_DT,TILL_DT,SERVICE_ORDER_ID) values(s_x_yt_ar_direct_domain_stats.NEXTVAL, 0, 'a31110325', 0,7,3330000000,7731110325,  date'2020-01-01',to_date('2020-01-31'||' '||'23:59:59','YYYY-MM-DD HH24:MI:SS'),7731110325);</v>
      </c>
    </row>
    <row r="343" spans="1:73" s="195" customFormat="1" x14ac:dyDescent="0.35">
      <c r="A343" s="127">
        <v>61</v>
      </c>
      <c r="B343" s="178"/>
      <c r="C343" s="42" t="str">
        <f t="shared" si="312"/>
        <v>1110000061</v>
      </c>
      <c r="D343" s="42" t="str">
        <f t="shared" si="313"/>
        <v>1110000061/20</v>
      </c>
      <c r="E343" s="43" t="str">
        <f t="shared" si="314"/>
        <v>2020-01-01</v>
      </c>
      <c r="F343" s="43" t="str">
        <f t="shared" si="315"/>
        <v>2021-01-01</v>
      </c>
      <c r="G343" s="44" t="str">
        <f t="shared" si="316"/>
        <v>21110000061</v>
      </c>
      <c r="H343" s="45">
        <f t="shared" si="317"/>
        <v>1</v>
      </c>
      <c r="I343" s="179">
        <v>3</v>
      </c>
      <c r="J343" s="180">
        <f t="shared" si="338"/>
        <v>31110326</v>
      </c>
      <c r="K343" s="42" t="str">
        <f t="shared" si="318"/>
        <v>Б-31110326-1</v>
      </c>
      <c r="L343" s="43" t="str">
        <f t="shared" si="319"/>
        <v>2020-01-01</v>
      </c>
      <c r="M343" s="42" t="s">
        <v>87</v>
      </c>
      <c r="N343" s="181">
        <f t="shared" si="320"/>
        <v>2900000</v>
      </c>
      <c r="O343" s="42" t="s">
        <v>88</v>
      </c>
      <c r="P343" s="179">
        <v>1</v>
      </c>
      <c r="Q343" s="42">
        <v>20</v>
      </c>
      <c r="R343" s="182">
        <f>S343</f>
        <v>7</v>
      </c>
      <c r="S343" s="182">
        <v>7</v>
      </c>
      <c r="T343" s="52" t="str">
        <f t="shared" si="321"/>
        <v>4311103261</v>
      </c>
      <c r="U343" s="183" t="str">
        <f t="shared" si="322"/>
        <v>43111032611</v>
      </c>
      <c r="V343" s="42">
        <v>1</v>
      </c>
      <c r="W343" s="43" t="str">
        <f t="shared" ca="1" si="323"/>
        <v>2020-01-05</v>
      </c>
      <c r="X343" s="42"/>
      <c r="Y343" s="185">
        <v>2900000</v>
      </c>
      <c r="Z343" s="185">
        <f t="shared" si="343"/>
        <v>483333.33333333302</v>
      </c>
      <c r="AA343" s="42">
        <v>0</v>
      </c>
      <c r="AB343" s="186" t="s">
        <v>89</v>
      </c>
      <c r="AC343" s="185">
        <f t="shared" si="324"/>
        <v>2900000</v>
      </c>
      <c r="AD343" s="45">
        <v>0</v>
      </c>
      <c r="AE343" s="52" t="str">
        <f t="shared" si="265"/>
        <v>431110326</v>
      </c>
      <c r="AF343" s="187">
        <f t="shared" si="325"/>
        <v>2416666.666666667</v>
      </c>
      <c r="AG343" s="240"/>
      <c r="AH343" s="58">
        <f t="shared" si="326"/>
        <v>2416666.666666667</v>
      </c>
      <c r="AI343" s="60">
        <f t="shared" si="344"/>
        <v>2900000</v>
      </c>
      <c r="AJ343" s="49" t="str">
        <f t="shared" si="327"/>
        <v>2020-01-31</v>
      </c>
      <c r="AK343" s="189" t="str">
        <f t="shared" si="328"/>
        <v>888431110326</v>
      </c>
      <c r="AL343" s="45" t="str">
        <f t="shared" si="329"/>
        <v>11100000611</v>
      </c>
      <c r="AM343" s="190"/>
      <c r="AN343" s="190"/>
      <c r="AO343" s="45" t="s">
        <v>89</v>
      </c>
      <c r="AP343" s="56" t="s">
        <v>89</v>
      </c>
      <c r="AQ343" s="45"/>
      <c r="AR343" s="45"/>
      <c r="AS343" s="191" t="str">
        <f t="shared" si="330"/>
        <v>888431110326</v>
      </c>
      <c r="AT343" s="189" t="str">
        <f t="shared" si="331"/>
        <v>5531110326</v>
      </c>
      <c r="AU343" s="183" t="str">
        <f t="shared" si="332"/>
        <v>9931110326</v>
      </c>
      <c r="AV343" s="183">
        <f t="shared" si="333"/>
        <v>7</v>
      </c>
      <c r="AW343" s="183" t="str">
        <f t="shared" si="334"/>
        <v>7731110326</v>
      </c>
      <c r="AX343" s="53" t="str">
        <f t="shared" si="303"/>
        <v>77431110326</v>
      </c>
      <c r="AY343" s="183">
        <v>0</v>
      </c>
      <c r="AZ343" s="183">
        <v>0</v>
      </c>
      <c r="BA343" s="43" t="str">
        <f t="shared" si="335"/>
        <v>2020-01-01</v>
      </c>
      <c r="BB343" s="43" t="str">
        <f t="shared" si="336"/>
        <v>2020-01-31</v>
      </c>
      <c r="BC343" s="192" t="s">
        <v>90</v>
      </c>
      <c r="BD343" s="44" t="str">
        <f t="shared" si="337"/>
        <v>a31110326</v>
      </c>
      <c r="BE343" s="189"/>
      <c r="BF343" s="189"/>
      <c r="BG343" s="186"/>
      <c r="BH343" s="149"/>
      <c r="BI343" s="149"/>
      <c r="BJ343" s="149"/>
      <c r="BK343" s="149"/>
      <c r="BL343" s="149"/>
      <c r="BM343" s="149"/>
      <c r="BN343" s="149"/>
      <c r="BO343" s="345">
        <f>SUM(AF339:AF343)</f>
        <v>11991666.666666668</v>
      </c>
      <c r="BP343" s="328"/>
      <c r="BQ343" s="242"/>
      <c r="BR343" s="242"/>
      <c r="BS343" s="242"/>
      <c r="BU343" s="357" t="str">
        <f t="shared" ca="1" si="296"/>
        <v>insert into x_t_invoice (TMP_ID,ID,DT, CLIENT_ID,EXTERNAL_ID,CONTRACT_ID,TOTAL_SUM,CURRENCY,DISCOUNT_TYPE,COMMISSION_TYPE,TYPE,LOYAL_CLIENTS,NDS,NDS_PCT,PERSON_ID) values (s_x_t_invoice.NEXTVAL, 31110326, date'2020-01-01',21110000061,'Б-31110326-1',1110000061,2900000,'RUR',7,7,'y_invoice',0,1,20, 77431110326);insert into x_t_person (TMP_ID,ID) values (s_x_t_person.NEXTVAL, 77431110326);insert into x_t_act_internal(TMP_ID,ID,DT,CLIENT_ID,INVOICE_ID,HIDDEN,AMOUNT,EXTERNAL_ID,PAYMENT_TERM_DT,IS_LOYAL,TYPE) values (s_x_t_act_internal.NEXTVAL, 4311103261,date'2020-01-05',21110000061, 31110326    ,1,  2900000  ,'43111032611',null, 0,'generic');insert into x_t_act_trans(TMP_ID, ACT_ID, CONSUME_ID, AMOUNT, AMOUNT_NDS, AMOUNT_NSP, NETTING, COMMISSION_TYPE) values (s_x_t_act_trans.NEXTVAL, 4311103261,  5531110326, 2900000, 483333.333333333,  0,null, 7);insert into x_t_consume (TMP_ID, ID, PARENT_ORDER_ID) values (s_x_t_consume.NEXTVAL, 5531110326,  9931110326);insert into x_t_order(TMP_ID, ID, SERVICE_ID, SERVICE_ORDER_ID, CLIENT_ID) values (s_x_t_order.NEXTVAL, 9931110326,  7,  7731110326,  431110326 );insert into x_mv_oebs_receipts_2(TMP_ID, INVOICE_EID, SUM, DT, DOC_DATE, COMISS_DATE, PAYMENT_NUMBER, SOURCE_TYPE) values (s_x_mv_oebs_receipts_2.NEXTVAL, 'Б-31110326-1', 2900000, date'2020-01-31',date'2020-01-31', null, '888431110326' ,'PAYCASH');insert into x_yt_ar_direct_domain_stats (ID,IS_GRAY,DOMAIN,IS_BLACKLIST,SERVICE_ID,COST,BILLING_EXPORT_ID,FROM_DT,TILL_DT,SERVICE_ORDER_ID) values(s_x_yt_ar_direct_domain_stats.NEXTVAL, 0, 'a31110326', 0,7,3330000000,7731110326,  date'2020-01-01',to_date('2020-01-31'||' '||'23:59:59','YYYY-MM-DD HH24:MI:SS'),7731110326);</v>
      </c>
    </row>
    <row r="344" spans="1:73" s="195" customFormat="1" x14ac:dyDescent="0.35">
      <c r="A344" s="127">
        <v>61</v>
      </c>
      <c r="B344" s="178"/>
      <c r="C344" s="42" t="str">
        <f t="shared" si="312"/>
        <v>1110000061</v>
      </c>
      <c r="D344" s="42" t="str">
        <f t="shared" si="313"/>
        <v>1110000061/20</v>
      </c>
      <c r="E344" s="43" t="str">
        <f t="shared" si="314"/>
        <v>2020-01-01</v>
      </c>
      <c r="F344" s="43" t="str">
        <f t="shared" si="315"/>
        <v>2021-01-01</v>
      </c>
      <c r="G344" s="44" t="str">
        <f t="shared" si="316"/>
        <v>21110000061</v>
      </c>
      <c r="H344" s="45">
        <f t="shared" si="317"/>
        <v>1</v>
      </c>
      <c r="I344" s="179">
        <v>3</v>
      </c>
      <c r="J344" s="180">
        <f t="shared" si="338"/>
        <v>31110327</v>
      </c>
      <c r="K344" s="42" t="str">
        <f t="shared" si="318"/>
        <v>Б-31110327-1</v>
      </c>
      <c r="L344" s="43" t="str">
        <f t="shared" si="319"/>
        <v>2020-01-01</v>
      </c>
      <c r="M344" s="42" t="s">
        <v>87</v>
      </c>
      <c r="N344" s="181">
        <f t="shared" si="320"/>
        <v>20000</v>
      </c>
      <c r="O344" s="42" t="s">
        <v>88</v>
      </c>
      <c r="P344" s="179">
        <v>1</v>
      </c>
      <c r="Q344" s="42">
        <v>20</v>
      </c>
      <c r="R344" s="198">
        <v>1</v>
      </c>
      <c r="S344" s="198">
        <v>1</v>
      </c>
      <c r="T344" s="52" t="str">
        <f t="shared" si="321"/>
        <v>4311103271</v>
      </c>
      <c r="U344" s="183" t="str">
        <f t="shared" si="322"/>
        <v>43111032711</v>
      </c>
      <c r="V344" s="42">
        <v>1</v>
      </c>
      <c r="W344" s="43" t="str">
        <f t="shared" ca="1" si="323"/>
        <v>2020-01-09</v>
      </c>
      <c r="X344" s="42"/>
      <c r="Y344" s="185">
        <v>20000</v>
      </c>
      <c r="Z344" s="185">
        <f t="shared" si="343"/>
        <v>3333.3333333333321</v>
      </c>
      <c r="AA344" s="42">
        <v>0</v>
      </c>
      <c r="AB344" s="186" t="s">
        <v>89</v>
      </c>
      <c r="AC344" s="185">
        <f t="shared" si="324"/>
        <v>20000</v>
      </c>
      <c r="AD344" s="45">
        <v>0</v>
      </c>
      <c r="AE344" s="52" t="str">
        <f t="shared" si="265"/>
        <v>431110327</v>
      </c>
      <c r="AF344" s="187">
        <f t="shared" si="325"/>
        <v>16666.666666666668</v>
      </c>
      <c r="AG344" s="252">
        <f>SUM(AF339:AF345)</f>
        <v>12033333.333333334</v>
      </c>
      <c r="AH344" s="58">
        <f t="shared" si="326"/>
        <v>16666.666666666668</v>
      </c>
      <c r="AI344" s="60">
        <f t="shared" si="344"/>
        <v>20000</v>
      </c>
      <c r="AJ344" s="49" t="str">
        <f t="shared" si="327"/>
        <v>2020-01-31</v>
      </c>
      <c r="AK344" s="189" t="str">
        <f t="shared" si="328"/>
        <v>888431110327</v>
      </c>
      <c r="AL344" s="45" t="str">
        <f t="shared" si="329"/>
        <v>11100000611</v>
      </c>
      <c r="AM344" s="190"/>
      <c r="AN344" s="190"/>
      <c r="AO344" s="45" t="s">
        <v>89</v>
      </c>
      <c r="AP344" s="56" t="s">
        <v>89</v>
      </c>
      <c r="AQ344" s="45"/>
      <c r="AR344" s="45"/>
      <c r="AS344" s="191" t="str">
        <f t="shared" si="330"/>
        <v>888431110327</v>
      </c>
      <c r="AT344" s="189" t="str">
        <f t="shared" si="331"/>
        <v>5531110327</v>
      </c>
      <c r="AU344" s="183" t="str">
        <f t="shared" si="332"/>
        <v>9931110327</v>
      </c>
      <c r="AV344" s="183">
        <f t="shared" si="333"/>
        <v>1</v>
      </c>
      <c r="AW344" s="183" t="str">
        <f t="shared" si="334"/>
        <v>7731110327</v>
      </c>
      <c r="AX344" s="53" t="str">
        <f t="shared" si="303"/>
        <v>77431110327</v>
      </c>
      <c r="AY344" s="183">
        <v>0</v>
      </c>
      <c r="AZ344" s="183">
        <v>0</v>
      </c>
      <c r="BA344" s="43" t="str">
        <f t="shared" si="335"/>
        <v>2020-01-01</v>
      </c>
      <c r="BB344" s="43" t="str">
        <f t="shared" si="336"/>
        <v>2020-01-31</v>
      </c>
      <c r="BC344" s="192" t="s">
        <v>90</v>
      </c>
      <c r="BD344" s="44" t="str">
        <f t="shared" si="337"/>
        <v>a31110327</v>
      </c>
      <c r="BE344" s="189"/>
      <c r="BF344" s="189"/>
      <c r="BG344" s="186"/>
      <c r="BH344" s="149"/>
      <c r="BI344" s="149"/>
      <c r="BJ344" s="149"/>
      <c r="BK344" s="149"/>
      <c r="BL344" s="149"/>
      <c r="BM344" s="149"/>
      <c r="BN344" s="149"/>
      <c r="BO344" s="355">
        <f>BO343*0.06</f>
        <v>719500</v>
      </c>
      <c r="BP344" s="328"/>
      <c r="BQ344" s="242"/>
      <c r="BR344" s="242"/>
      <c r="BS344" s="242"/>
      <c r="BU344" s="357" t="str">
        <f t="shared" ca="1" si="296"/>
        <v>insert into x_t_invoice (TMP_ID,ID,DT, CLIENT_ID,EXTERNAL_ID,CONTRACT_ID,TOTAL_SUM,CURRENCY,DISCOUNT_TYPE,COMMISSION_TYPE,TYPE,LOYAL_CLIENTS,NDS,NDS_PCT,PERSON_ID) values (s_x_t_invoice.NEXTVAL, 31110327, date'2020-01-01',21110000061,'Б-31110327-1',1110000061,20000,'RUR',1,1,'y_invoice',0,1,20, 77431110327);insert into x_t_person (TMP_ID,ID) values (s_x_t_person.NEXTVAL, 77431110327);insert into x_t_act_internal(TMP_ID,ID,DT,CLIENT_ID,INVOICE_ID,HIDDEN,AMOUNT,EXTERNAL_ID,PAYMENT_TERM_DT,IS_LOYAL,TYPE) values (s_x_t_act_internal.NEXTVAL, 4311103271,date'2020-01-09',21110000061, 31110327    ,1,  20000  ,'43111032711',null, 0,'generic');insert into x_t_act_trans(TMP_ID, ACT_ID, CONSUME_ID, AMOUNT, AMOUNT_NDS, AMOUNT_NSP, NETTING, COMMISSION_TYPE) values (s_x_t_act_trans.NEXTVAL, 4311103271,  5531110327, 20000, 3333.33333333333,  0,null, 1);insert into x_t_consume (TMP_ID, ID, PARENT_ORDER_ID) values (s_x_t_consume.NEXTVAL, 5531110327,  9931110327);insert into x_t_order(TMP_ID, ID, SERVICE_ID, SERVICE_ORDER_ID, CLIENT_ID) values (s_x_t_order.NEXTVAL, 9931110327,  1,  7731110327,  431110327 );insert into x_mv_oebs_receipts_2(TMP_ID, INVOICE_EID, SUM, DT, DOC_DATE, COMISS_DATE, PAYMENT_NUMBER, SOURCE_TYPE) values (s_x_mv_oebs_receipts_2.NEXTVAL, 'Б-31110327-1', 20000, date'2020-01-31',date'2020-01-31', null, '888431110327' ,'PAYCASH');insert into x_yt_ar_direct_domain_stats (ID,IS_GRAY,DOMAIN,IS_BLACKLIST,SERVICE_ID,COST,BILLING_EXPORT_ID,FROM_DT,TILL_DT,SERVICE_ORDER_ID) values(s_x_yt_ar_direct_domain_stats.NEXTVAL, 0, 'a31110327', 0,1,3330000000,7731110327,  date'2020-01-01',to_date('2020-01-31'||' '||'23:59:59','YYYY-MM-DD HH24:MI:SS'),7731110327);</v>
      </c>
    </row>
    <row r="345" spans="1:73" s="215" customFormat="1" ht="15" thickBot="1" x14ac:dyDescent="0.4">
      <c r="A345" s="127">
        <v>61</v>
      </c>
      <c r="B345" s="199"/>
      <c r="C345" s="76" t="str">
        <f t="shared" si="312"/>
        <v>1110000061</v>
      </c>
      <c r="D345" s="76" t="str">
        <f t="shared" si="313"/>
        <v>1110000061/20</v>
      </c>
      <c r="E345" s="77" t="str">
        <f t="shared" si="314"/>
        <v>2020-01-01</v>
      </c>
      <c r="F345" s="77" t="str">
        <f t="shared" si="315"/>
        <v>2021-01-01</v>
      </c>
      <c r="G345" s="78" t="str">
        <f t="shared" si="316"/>
        <v>21110000061</v>
      </c>
      <c r="H345" s="79">
        <f t="shared" si="317"/>
        <v>1</v>
      </c>
      <c r="I345" s="200">
        <v>3</v>
      </c>
      <c r="J345" s="180">
        <f t="shared" si="338"/>
        <v>31110328</v>
      </c>
      <c r="K345" s="76" t="str">
        <f t="shared" si="318"/>
        <v>Б-31110328-1</v>
      </c>
      <c r="L345" s="77" t="str">
        <f t="shared" si="319"/>
        <v>2020-01-01</v>
      </c>
      <c r="M345" s="76" t="s">
        <v>87</v>
      </c>
      <c r="N345" s="202">
        <f t="shared" si="320"/>
        <v>30000</v>
      </c>
      <c r="O345" s="76" t="s">
        <v>88</v>
      </c>
      <c r="P345" s="200">
        <v>1</v>
      </c>
      <c r="Q345" s="76">
        <v>20</v>
      </c>
      <c r="R345" s="201">
        <v>37</v>
      </c>
      <c r="S345" s="201">
        <v>37</v>
      </c>
      <c r="T345" s="81" t="str">
        <f t="shared" si="321"/>
        <v>4311103281</v>
      </c>
      <c r="U345" s="203" t="str">
        <f t="shared" si="322"/>
        <v>43111032811</v>
      </c>
      <c r="V345" s="76">
        <v>1</v>
      </c>
      <c r="W345" s="77" t="str">
        <f t="shared" ca="1" si="323"/>
        <v>2020-01-07</v>
      </c>
      <c r="X345" s="76"/>
      <c r="Y345" s="205">
        <v>30000</v>
      </c>
      <c r="Z345" s="205">
        <f t="shared" si="343"/>
        <v>5000</v>
      </c>
      <c r="AA345" s="76">
        <v>0</v>
      </c>
      <c r="AB345" s="206" t="s">
        <v>89</v>
      </c>
      <c r="AC345" s="205">
        <f t="shared" si="324"/>
        <v>30000</v>
      </c>
      <c r="AD345" s="79">
        <v>0</v>
      </c>
      <c r="AE345" s="52" t="str">
        <f t="shared" si="265"/>
        <v>431110328</v>
      </c>
      <c r="AF345" s="207">
        <f t="shared" si="325"/>
        <v>25000</v>
      </c>
      <c r="AG345" s="208"/>
      <c r="AH345" s="91">
        <f t="shared" si="326"/>
        <v>25000</v>
      </c>
      <c r="AI345" s="93">
        <f t="shared" si="344"/>
        <v>30000</v>
      </c>
      <c r="AJ345" s="83" t="str">
        <f t="shared" si="327"/>
        <v>2020-01-31</v>
      </c>
      <c r="AK345" s="209" t="str">
        <f t="shared" si="328"/>
        <v>888431110328</v>
      </c>
      <c r="AL345" s="79" t="str">
        <f t="shared" si="329"/>
        <v>11100000611</v>
      </c>
      <c r="AM345" s="210"/>
      <c r="AN345" s="210"/>
      <c r="AO345" s="79" t="s">
        <v>89</v>
      </c>
      <c r="AP345" s="56" t="s">
        <v>89</v>
      </c>
      <c r="AQ345" s="79"/>
      <c r="AR345" s="79"/>
      <c r="AS345" s="211" t="str">
        <f t="shared" si="330"/>
        <v>888431110328</v>
      </c>
      <c r="AT345" s="209" t="str">
        <f t="shared" si="331"/>
        <v>5531110328</v>
      </c>
      <c r="AU345" s="203" t="str">
        <f t="shared" si="332"/>
        <v>9931110328</v>
      </c>
      <c r="AV345" s="203">
        <f t="shared" si="333"/>
        <v>37</v>
      </c>
      <c r="AW345" s="203" t="str">
        <f t="shared" si="334"/>
        <v>7731110328</v>
      </c>
      <c r="AX345" s="53" t="str">
        <f t="shared" si="303"/>
        <v>77431110328</v>
      </c>
      <c r="AY345" s="203">
        <v>0</v>
      </c>
      <c r="AZ345" s="203">
        <v>0</v>
      </c>
      <c r="BA345" s="77" t="str">
        <f t="shared" si="335"/>
        <v>2020-01-01</v>
      </c>
      <c r="BB345" s="77" t="str">
        <f t="shared" si="336"/>
        <v>2020-01-31</v>
      </c>
      <c r="BC345" s="212" t="s">
        <v>90</v>
      </c>
      <c r="BD345" s="78" t="str">
        <f t="shared" si="337"/>
        <v>a31110328</v>
      </c>
      <c r="BE345" s="209"/>
      <c r="BF345" s="209"/>
      <c r="BG345" s="206"/>
      <c r="BH345" s="174"/>
      <c r="BI345" s="174"/>
      <c r="BJ345" s="174"/>
      <c r="BK345" s="174"/>
      <c r="BL345" s="174"/>
      <c r="BM345" s="174"/>
      <c r="BN345" s="174"/>
      <c r="BO345" s="341"/>
      <c r="BP345" s="329"/>
      <c r="BQ345" s="202"/>
      <c r="BR345" s="214"/>
      <c r="BS345" s="214"/>
      <c r="BU345" s="357" t="str">
        <f t="shared" ca="1" si="296"/>
        <v>insert into x_t_invoice (TMP_ID,ID,DT, CLIENT_ID,EXTERNAL_ID,CONTRACT_ID,TOTAL_SUM,CURRENCY,DISCOUNT_TYPE,COMMISSION_TYPE,TYPE,LOYAL_CLIENTS,NDS,NDS_PCT,PERSON_ID) values (s_x_t_invoice.NEXTVAL, 31110328, date'2020-01-01',21110000061,'Б-31110328-1',1110000061,30000,'RUR',37,37,'y_invoice',0,1,20, 77431110328);insert into x_t_person (TMP_ID,ID) values (s_x_t_person.NEXTVAL, 77431110328);insert into x_t_act_internal(TMP_ID,ID,DT,CLIENT_ID,INVOICE_ID,HIDDEN,AMOUNT,EXTERNAL_ID,PAYMENT_TERM_DT,IS_LOYAL,TYPE) values (s_x_t_act_internal.NEXTVAL, 4311103281,date'2020-01-07',21110000061, 31110328    ,1,  30000  ,'43111032811',null, 0,'generic');insert into x_t_act_trans(TMP_ID, ACT_ID, CONSUME_ID, AMOUNT, AMOUNT_NDS, AMOUNT_NSP, NETTING, COMMISSION_TYPE) values (s_x_t_act_trans.NEXTVAL, 4311103281,  5531110328, 30000, 5000,  0,null, 37);insert into x_t_consume (TMP_ID, ID, PARENT_ORDER_ID) values (s_x_t_consume.NEXTVAL, 5531110328,  9931110328);insert into x_t_order(TMP_ID, ID, SERVICE_ID, SERVICE_ORDER_ID, CLIENT_ID) values (s_x_t_order.NEXTVAL, 9931110328,  37,  7731110328,  431110328 );insert into x_mv_oebs_receipts_2(TMP_ID, INVOICE_EID, SUM, DT, DOC_DATE, COMISS_DATE, PAYMENT_NUMBER, SOURCE_TYPE) values (s_x_mv_oebs_receipts_2.NEXTVAL, 'Б-31110328-1', 30000, date'2020-01-31',date'2020-01-31', null, '888431110328' ,'PAYCASH');insert into x_yt_ar_direct_domain_stats (ID,IS_GRAY,DOMAIN,IS_BLACKLIST,SERVICE_ID,COST,BILLING_EXPORT_ID,FROM_DT,TILL_DT,SERVICE_ORDER_ID) values(s_x_yt_ar_direct_domain_stats.NEXTVAL, 0, 'a31110328', 0,37,3330000000,7731110328,  date'2020-01-01',to_date('2020-01-31'||' '||'23:59:59','YYYY-MM-DD HH24:MI:SS'),7731110328);</v>
      </c>
    </row>
    <row r="346" spans="1:73" s="195" customFormat="1" x14ac:dyDescent="0.35">
      <c r="A346" s="127">
        <v>62</v>
      </c>
      <c r="B346" s="178"/>
      <c r="C346" s="42" t="str">
        <f t="shared" si="312"/>
        <v>1110000062</v>
      </c>
      <c r="D346" s="42" t="str">
        <f t="shared" si="313"/>
        <v>1110000062/20</v>
      </c>
      <c r="E346" s="43" t="str">
        <f t="shared" si="314"/>
        <v>2020-01-01</v>
      </c>
      <c r="F346" s="43" t="str">
        <f t="shared" si="315"/>
        <v>2021-01-01</v>
      </c>
      <c r="G346" s="44" t="str">
        <f t="shared" si="316"/>
        <v>21110000062</v>
      </c>
      <c r="H346" s="45">
        <f t="shared" si="317"/>
        <v>1</v>
      </c>
      <c r="I346" s="179">
        <v>3</v>
      </c>
      <c r="J346" s="180">
        <f t="shared" si="338"/>
        <v>31110329</v>
      </c>
      <c r="K346" s="42" t="str">
        <f t="shared" si="318"/>
        <v>Б-31110329-1</v>
      </c>
      <c r="L346" s="43" t="str">
        <f t="shared" si="319"/>
        <v>2020-01-01</v>
      </c>
      <c r="M346" s="42" t="s">
        <v>87</v>
      </c>
      <c r="N346" s="181">
        <f t="shared" si="320"/>
        <v>2790000</v>
      </c>
      <c r="O346" s="42" t="s">
        <v>88</v>
      </c>
      <c r="P346" s="179">
        <v>1</v>
      </c>
      <c r="Q346" s="42">
        <v>20</v>
      </c>
      <c r="R346" s="182">
        <f>S346</f>
        <v>7</v>
      </c>
      <c r="S346" s="182">
        <v>7</v>
      </c>
      <c r="T346" s="52" t="str">
        <f t="shared" si="321"/>
        <v>4311103291</v>
      </c>
      <c r="U346" s="183" t="str">
        <f t="shared" si="322"/>
        <v>43111032911</v>
      </c>
      <c r="V346" s="42">
        <v>1</v>
      </c>
      <c r="W346" s="43" t="str">
        <f t="shared" ca="1" si="323"/>
        <v>2020-01-03</v>
      </c>
      <c r="X346" s="42"/>
      <c r="Y346" s="185">
        <v>2790000</v>
      </c>
      <c r="Z346" s="185">
        <f>Y346-(Y346/1.2)</f>
        <v>465000</v>
      </c>
      <c r="AA346" s="42">
        <v>0</v>
      </c>
      <c r="AB346" s="186" t="s">
        <v>89</v>
      </c>
      <c r="AC346" s="185">
        <f t="shared" si="324"/>
        <v>2790000</v>
      </c>
      <c r="AD346" s="45">
        <v>0</v>
      </c>
      <c r="AE346" s="52" t="str">
        <f t="shared" ref="AE346:AE373" si="345">4&amp;J346</f>
        <v>431110329</v>
      </c>
      <c r="AF346" s="187">
        <f t="shared" si="325"/>
        <v>2325000</v>
      </c>
      <c r="AG346" s="240"/>
      <c r="AH346" s="58">
        <f t="shared" si="326"/>
        <v>1162500</v>
      </c>
      <c r="AI346" s="307">
        <f>Y346/2</f>
        <v>1395000</v>
      </c>
      <c r="AJ346" s="49" t="str">
        <f t="shared" si="327"/>
        <v>2020-01-31</v>
      </c>
      <c r="AK346" s="189" t="str">
        <f t="shared" si="328"/>
        <v>888431110329</v>
      </c>
      <c r="AL346" s="45" t="str">
        <f t="shared" si="329"/>
        <v>11100000621</v>
      </c>
      <c r="AM346" s="62"/>
      <c r="AN346" s="62"/>
      <c r="AO346" s="56" t="s">
        <v>89</v>
      </c>
      <c r="AP346" s="56" t="s">
        <v>89</v>
      </c>
      <c r="AQ346" s="45"/>
      <c r="AR346" s="45"/>
      <c r="AS346" s="191" t="str">
        <f t="shared" si="330"/>
        <v>888431110329</v>
      </c>
      <c r="AT346" s="189" t="str">
        <f t="shared" si="331"/>
        <v>5531110329</v>
      </c>
      <c r="AU346" s="183" t="str">
        <f t="shared" si="332"/>
        <v>9931110329</v>
      </c>
      <c r="AV346" s="183">
        <f t="shared" si="333"/>
        <v>7</v>
      </c>
      <c r="AW346" s="183" t="str">
        <f t="shared" si="334"/>
        <v>7731110329</v>
      </c>
      <c r="AX346" s="53" t="str">
        <f t="shared" si="303"/>
        <v>77431110329</v>
      </c>
      <c r="AY346" s="183">
        <v>0</v>
      </c>
      <c r="AZ346" s="183">
        <v>0</v>
      </c>
      <c r="BA346" s="43" t="str">
        <f t="shared" si="335"/>
        <v>2020-01-01</v>
      </c>
      <c r="BB346" s="43" t="str">
        <f t="shared" si="336"/>
        <v>2020-01-31</v>
      </c>
      <c r="BC346" s="192" t="s">
        <v>90</v>
      </c>
      <c r="BD346" s="44" t="str">
        <f t="shared" si="337"/>
        <v>a31110329</v>
      </c>
      <c r="BE346" s="189"/>
      <c r="BF346" s="189"/>
      <c r="BG346" s="186"/>
      <c r="BH346" s="149"/>
      <c r="BI346" s="149"/>
      <c r="BJ346" s="149"/>
      <c r="BK346" s="149"/>
      <c r="BL346" s="149"/>
      <c r="BM346" s="149"/>
      <c r="BN346" s="149"/>
      <c r="BO346" s="340" t="s">
        <v>217</v>
      </c>
      <c r="BP346" s="328">
        <v>7</v>
      </c>
      <c r="BQ346" s="242">
        <f>SUM(AF346:AF350)</f>
        <v>11991666.666666668</v>
      </c>
      <c r="BR346" s="194">
        <f>BQ346*0.06</f>
        <v>719500</v>
      </c>
      <c r="BS346" s="242" t="s">
        <v>152</v>
      </c>
      <c r="BU346" s="357" t="str">
        <f t="shared" ca="1" si="296"/>
        <v>insert into x_t_contract2(TMP_ID,ID,EXTERNAL_ID,CLIENT_ID) values(s_x_t_contract2.NEXTVAL, 1110000062, '1110000062/20',21110000062);insert into x_t_contract_collateral(TMP_ID,ID,CONTRACT2_ID,DT,IS_SIGNED) values(s_x_t_contract_collateral.NEXTVAL, 11100000621, 1110000062, date'2020-01-01', date'2020-01-01');insert into x_mv_contract_signed_attr (TMP_ID,CONTRACT_ID,COLLATERAL_ID,CODE,VALUE_DT) values (s_x_mv_contract_signed_attr.NEXTVAL, 1110000062, 11100000621,'FINISH_DT' ,date'2021-01-01');insert into x_mv_contract_signed_attr_hist(TMP_ID,VALUE_NUM,UPDATE_DT,CONTRACT2_ID,CODE,CL_DT,STAMP,DT) values(s_x_mv_contract_signed_attr_hist.NEXTVAL, 1, date'2020-01-01', 1110000062,'FIRM',date'2020-01-01',888431110329,date'2020-01-01');insert into x_mv_contract_signed_attr_hist(TMP_ID,VALUE_NUM,UPDATE_DT,CONTRACT2_ID,CODE,CL_DT,STAMP,DT) values(s_x_mv_contract_signed_attr_hist.NEXTVAL, 1, date'2020-01-01', 1110000062,'WHOLESALE_AGENT_PREMIUM_AWARDS_SCALE_TYPE',date'2020-01-01',888431110329,date'2020-01-01');insert into x_mv_contract_signed_attr_hist(TMP_ID,VALUE_NUM,UPDATE_DT,CONTRACT2_ID,CODE,CL_DT,STAMP,DT) values(s_x_mv_contract_signed_attr_hist.NEXTVAL, 3, date'2020-01-01', 1110000062,'PAYMENT_TYPE',date'2020-01-01',888431110329,date'2020-01-01');insert into x_t_invoice (TMP_ID,ID,DT, CLIENT_ID,EXTERNAL_ID,CONTRACT_ID,TOTAL_SUM,CURRENCY,DISCOUNT_TYPE,COMMISSION_TYPE,TYPE,LOYAL_CLIENTS,NDS,NDS_PCT,PERSON_ID) values (s_x_t_invoice.NEXTVAL, 31110329, date'2020-01-01',21110000062,'Б-31110329-1',1110000062,2790000,'RUR',7,7,'y_invoice',0,1,20, 77431110329);insert into x_t_person (TMP_ID,ID) values (s_x_t_person.NEXTVAL, 77431110329);insert into x_t_act_internal(TMP_ID,ID,DT,CLIENT_ID,INVOICE_ID,HIDDEN,AMOUNT,EXTERNAL_ID,PAYMENT_TERM_DT,IS_LOYAL,TYPE) values (s_x_t_act_internal.NEXTVAL, 4311103291,date'2020-01-03',21110000062, 31110329    ,1,  2790000  ,'43111032911',null, 0,'generic');insert into x_t_act_trans(TMP_ID, ACT_ID, CONSUME_ID, AMOUNT, AMOUNT_NDS, AMOUNT_NSP, NETTING, COMMISSION_TYPE) values (s_x_t_act_trans.NEXTVAL, 4311103291,  5531110329, 2790000, 465000,  0,null, 7);insert into x_t_consume (TMP_ID, ID, PARENT_ORDER_ID) values (s_x_t_consume.NEXTVAL, 5531110329,  9931110329);insert into x_t_order(TMP_ID, ID, SERVICE_ID, SERVICE_ORDER_ID, CLIENT_ID) values (s_x_t_order.NEXTVAL, 9931110329,  7,  7731110329,  431110329 );insert into x_mv_oebs_receipts_2(TMP_ID, INVOICE_EID, SUM, DT, DOC_DATE, COMISS_DATE, PAYMENT_NUMBER, SOURCE_TYPE) values (s_x_mv_oebs_receipts_2.NEXTVAL, 'Б-31110329-1', 1395000, date'2020-01-31',date'2020-01-31', null, '888431110329' ,'PAYCASH');insert into x_yt_ar_direct_domain_stats (ID,IS_GRAY,DOMAIN,IS_BLACKLIST,SERVICE_ID,COST,BILLING_EXPORT_ID,FROM_DT,TILL_DT,SERVICE_ORDER_ID) values(s_x_yt_ar_direct_domain_stats.NEXTVAL, 0, 'a31110329', 0,7,3330000000,7731110329,  date'2020-01-01',to_date('2020-01-31'||' '||'23:59:59','YYYY-MM-DD HH24:MI:SS'),7731110329);</v>
      </c>
    </row>
    <row r="347" spans="1:73" s="195" customFormat="1" x14ac:dyDescent="0.35">
      <c r="A347" s="127">
        <v>62</v>
      </c>
      <c r="B347" s="178"/>
      <c r="C347" s="42" t="str">
        <f t="shared" si="312"/>
        <v>1110000062</v>
      </c>
      <c r="D347" s="42" t="str">
        <f t="shared" si="313"/>
        <v>1110000062/20</v>
      </c>
      <c r="E347" s="43" t="str">
        <f t="shared" si="314"/>
        <v>2020-01-01</v>
      </c>
      <c r="F347" s="43" t="str">
        <f t="shared" si="315"/>
        <v>2021-01-01</v>
      </c>
      <c r="G347" s="44" t="str">
        <f t="shared" si="316"/>
        <v>21110000062</v>
      </c>
      <c r="H347" s="45">
        <f t="shared" si="317"/>
        <v>1</v>
      </c>
      <c r="I347" s="179">
        <v>3</v>
      </c>
      <c r="J347" s="180">
        <f t="shared" si="338"/>
        <v>31110330</v>
      </c>
      <c r="K347" s="42" t="str">
        <f t="shared" si="318"/>
        <v>Б-31110330-1</v>
      </c>
      <c r="L347" s="43" t="str">
        <f t="shared" si="319"/>
        <v>2020-01-01</v>
      </c>
      <c r="M347" s="42" t="s">
        <v>87</v>
      </c>
      <c r="N347" s="181">
        <f t="shared" si="320"/>
        <v>2900000</v>
      </c>
      <c r="O347" s="42" t="s">
        <v>88</v>
      </c>
      <c r="P347" s="179">
        <v>1</v>
      </c>
      <c r="Q347" s="42">
        <v>20</v>
      </c>
      <c r="R347" s="182">
        <f>S347</f>
        <v>7</v>
      </c>
      <c r="S347" s="182">
        <v>7</v>
      </c>
      <c r="T347" s="52" t="str">
        <f t="shared" si="321"/>
        <v>4311103301</v>
      </c>
      <c r="U347" s="183" t="str">
        <f t="shared" si="322"/>
        <v>43111033011</v>
      </c>
      <c r="V347" s="42">
        <v>1</v>
      </c>
      <c r="W347" s="43" t="str">
        <f t="shared" ca="1" si="323"/>
        <v>2020-01-02</v>
      </c>
      <c r="X347" s="42"/>
      <c r="Y347" s="185">
        <v>2900000</v>
      </c>
      <c r="Z347" s="185">
        <f t="shared" ref="Z347:Z352" si="346">Y347-(Y347/1.2)</f>
        <v>483333.33333333302</v>
      </c>
      <c r="AA347" s="42">
        <v>0</v>
      </c>
      <c r="AB347" s="186" t="s">
        <v>89</v>
      </c>
      <c r="AC347" s="185">
        <f t="shared" si="324"/>
        <v>2900000</v>
      </c>
      <c r="AD347" s="45">
        <v>0</v>
      </c>
      <c r="AE347" s="52" t="str">
        <f t="shared" si="345"/>
        <v>431110330</v>
      </c>
      <c r="AF347" s="187">
        <f t="shared" si="325"/>
        <v>2416666.666666667</v>
      </c>
      <c r="AG347" s="240"/>
      <c r="AH347" s="58">
        <f t="shared" si="326"/>
        <v>2416666.666666667</v>
      </c>
      <c r="AI347" s="60">
        <f t="shared" ref="AI347:AI352" si="347">Y347</f>
        <v>2900000</v>
      </c>
      <c r="AJ347" s="49" t="str">
        <f t="shared" si="327"/>
        <v>2020-01-31</v>
      </c>
      <c r="AK347" s="189" t="str">
        <f t="shared" si="328"/>
        <v>888431110330</v>
      </c>
      <c r="AL347" s="45" t="str">
        <f t="shared" si="329"/>
        <v>11100000621</v>
      </c>
      <c r="AM347" s="62"/>
      <c r="AN347" s="62"/>
      <c r="AO347" s="56" t="s">
        <v>89</v>
      </c>
      <c r="AP347" s="56" t="s">
        <v>89</v>
      </c>
      <c r="AQ347" s="45"/>
      <c r="AR347" s="45"/>
      <c r="AS347" s="191" t="str">
        <f t="shared" si="330"/>
        <v>888431110330</v>
      </c>
      <c r="AT347" s="189" t="str">
        <f t="shared" si="331"/>
        <v>5531110330</v>
      </c>
      <c r="AU347" s="183" t="str">
        <f t="shared" si="332"/>
        <v>9931110330</v>
      </c>
      <c r="AV347" s="183">
        <f t="shared" si="333"/>
        <v>7</v>
      </c>
      <c r="AW347" s="183" t="str">
        <f t="shared" si="334"/>
        <v>7731110330</v>
      </c>
      <c r="AX347" s="53" t="str">
        <f t="shared" si="303"/>
        <v>77431110330</v>
      </c>
      <c r="AY347" s="183">
        <v>0</v>
      </c>
      <c r="AZ347" s="183">
        <v>0</v>
      </c>
      <c r="BA347" s="43" t="str">
        <f t="shared" si="335"/>
        <v>2020-01-01</v>
      </c>
      <c r="BB347" s="43" t="str">
        <f t="shared" si="336"/>
        <v>2020-01-31</v>
      </c>
      <c r="BC347" s="192" t="s">
        <v>90</v>
      </c>
      <c r="BD347" s="44" t="str">
        <f t="shared" si="337"/>
        <v>a31110330</v>
      </c>
      <c r="BE347" s="189"/>
      <c r="BF347" s="189"/>
      <c r="BG347" s="186"/>
      <c r="BH347" s="149"/>
      <c r="BI347" s="149"/>
      <c r="BJ347" s="149"/>
      <c r="BK347" s="149"/>
      <c r="BL347" s="149"/>
      <c r="BM347" s="149"/>
      <c r="BN347" s="149"/>
      <c r="BO347" s="342" t="s">
        <v>220</v>
      </c>
      <c r="BP347" s="328">
        <v>1</v>
      </c>
      <c r="BQ347" s="242">
        <f>AF351</f>
        <v>16666.666666666668</v>
      </c>
      <c r="BR347" s="242">
        <f>BQ347*0.13</f>
        <v>2166.666666666667</v>
      </c>
      <c r="BS347" s="242" t="s">
        <v>152</v>
      </c>
      <c r="BU347" s="357" t="str">
        <f t="shared" ca="1" si="296"/>
        <v>insert into x_t_invoice (TMP_ID,ID,DT, CLIENT_ID,EXTERNAL_ID,CONTRACT_ID,TOTAL_SUM,CURRENCY,DISCOUNT_TYPE,COMMISSION_TYPE,TYPE,LOYAL_CLIENTS,NDS,NDS_PCT,PERSON_ID) values (s_x_t_invoice.NEXTVAL, 31110330, date'2020-01-01',21110000062,'Б-31110330-1',1110000062,2900000,'RUR',7,7,'y_invoice',0,1,20, 77431110330);insert into x_t_person (TMP_ID,ID) values (s_x_t_person.NEXTVAL, 77431110330);insert into x_t_act_internal(TMP_ID,ID,DT,CLIENT_ID,INVOICE_ID,HIDDEN,AMOUNT,EXTERNAL_ID,PAYMENT_TERM_DT,IS_LOYAL,TYPE) values (s_x_t_act_internal.NEXTVAL, 4311103301,date'2020-01-02',21110000062, 31110330    ,1,  2900000  ,'43111033011',null, 0,'generic');insert into x_t_act_trans(TMP_ID, ACT_ID, CONSUME_ID, AMOUNT, AMOUNT_NDS, AMOUNT_NSP, NETTING, COMMISSION_TYPE) values (s_x_t_act_trans.NEXTVAL, 4311103301,  5531110330, 2900000, 483333.333333333,  0,null, 7);insert into x_t_consume (TMP_ID, ID, PARENT_ORDER_ID) values (s_x_t_consume.NEXTVAL, 5531110330,  9931110330);insert into x_t_order(TMP_ID, ID, SERVICE_ID, SERVICE_ORDER_ID, CLIENT_ID) values (s_x_t_order.NEXTVAL, 9931110330,  7,  7731110330,  431110330 );insert into x_mv_oebs_receipts_2(TMP_ID, INVOICE_EID, SUM, DT, DOC_DATE, COMISS_DATE, PAYMENT_NUMBER, SOURCE_TYPE) values (s_x_mv_oebs_receipts_2.NEXTVAL, 'Б-31110330-1', 2900000, date'2020-01-31',date'2020-01-31', null, '888431110330' ,'PAYCASH');insert into x_yt_ar_direct_domain_stats (ID,IS_GRAY,DOMAIN,IS_BLACKLIST,SERVICE_ID,COST,BILLING_EXPORT_ID,FROM_DT,TILL_DT,SERVICE_ORDER_ID) values(s_x_yt_ar_direct_domain_stats.NEXTVAL, 0, 'a31110330', 0,7,3330000000,7731110330,  date'2020-01-01',to_date('2020-01-31'||' '||'23:59:59','YYYY-MM-DD HH24:MI:SS'),7731110330);</v>
      </c>
    </row>
    <row r="348" spans="1:73" s="195" customFormat="1" x14ac:dyDescent="0.35">
      <c r="A348" s="127">
        <v>62</v>
      </c>
      <c r="B348" s="178"/>
      <c r="C348" s="42" t="str">
        <f t="shared" si="312"/>
        <v>1110000062</v>
      </c>
      <c r="D348" s="42" t="str">
        <f t="shared" si="313"/>
        <v>1110000062/20</v>
      </c>
      <c r="E348" s="43" t="str">
        <f t="shared" si="314"/>
        <v>2020-01-01</v>
      </c>
      <c r="F348" s="43" t="str">
        <f t="shared" si="315"/>
        <v>2021-01-01</v>
      </c>
      <c r="G348" s="44" t="str">
        <f t="shared" si="316"/>
        <v>21110000062</v>
      </c>
      <c r="H348" s="45">
        <f t="shared" si="317"/>
        <v>1</v>
      </c>
      <c r="I348" s="179">
        <v>3</v>
      </c>
      <c r="J348" s="180">
        <f t="shared" si="338"/>
        <v>31110331</v>
      </c>
      <c r="K348" s="42" t="str">
        <f t="shared" si="318"/>
        <v>Б-31110331-1</v>
      </c>
      <c r="L348" s="43" t="str">
        <f t="shared" si="319"/>
        <v>2020-01-01</v>
      </c>
      <c r="M348" s="42" t="s">
        <v>87</v>
      </c>
      <c r="N348" s="181">
        <f t="shared" si="320"/>
        <v>2900000</v>
      </c>
      <c r="O348" s="42" t="s">
        <v>88</v>
      </c>
      <c r="P348" s="179">
        <v>1</v>
      </c>
      <c r="Q348" s="42">
        <v>20</v>
      </c>
      <c r="R348" s="182">
        <f>S348</f>
        <v>7</v>
      </c>
      <c r="S348" s="182">
        <v>7</v>
      </c>
      <c r="T348" s="52" t="str">
        <f t="shared" si="321"/>
        <v>4311103311</v>
      </c>
      <c r="U348" s="183" t="str">
        <f t="shared" si="322"/>
        <v>43111033111</v>
      </c>
      <c r="V348" s="42">
        <v>1</v>
      </c>
      <c r="W348" s="43" t="str">
        <f t="shared" ca="1" si="323"/>
        <v>2020-01-08</v>
      </c>
      <c r="X348" s="42"/>
      <c r="Y348" s="185">
        <v>2900000</v>
      </c>
      <c r="Z348" s="185">
        <f t="shared" si="346"/>
        <v>483333.33333333302</v>
      </c>
      <c r="AA348" s="42">
        <v>0</v>
      </c>
      <c r="AB348" s="186" t="s">
        <v>89</v>
      </c>
      <c r="AC348" s="185">
        <f t="shared" si="324"/>
        <v>2900000</v>
      </c>
      <c r="AD348" s="45">
        <v>0</v>
      </c>
      <c r="AE348" s="52" t="str">
        <f t="shared" si="345"/>
        <v>431110331</v>
      </c>
      <c r="AF348" s="187">
        <f t="shared" si="325"/>
        <v>2416666.666666667</v>
      </c>
      <c r="AG348" s="240"/>
      <c r="AH348" s="58">
        <f t="shared" si="326"/>
        <v>2416666.666666667</v>
      </c>
      <c r="AI348" s="60">
        <f t="shared" si="347"/>
        <v>2900000</v>
      </c>
      <c r="AJ348" s="49" t="str">
        <f t="shared" si="327"/>
        <v>2020-01-31</v>
      </c>
      <c r="AK348" s="189" t="str">
        <f t="shared" si="328"/>
        <v>888431110331</v>
      </c>
      <c r="AL348" s="45" t="str">
        <f t="shared" si="329"/>
        <v>11100000621</v>
      </c>
      <c r="AM348" s="190"/>
      <c r="AN348" s="190"/>
      <c r="AO348" s="45" t="s">
        <v>89</v>
      </c>
      <c r="AP348" s="56" t="s">
        <v>89</v>
      </c>
      <c r="AQ348" s="45"/>
      <c r="AR348" s="45"/>
      <c r="AS348" s="191" t="str">
        <f t="shared" si="330"/>
        <v>888431110331</v>
      </c>
      <c r="AT348" s="189" t="str">
        <f t="shared" si="331"/>
        <v>5531110331</v>
      </c>
      <c r="AU348" s="183" t="str">
        <f t="shared" si="332"/>
        <v>9931110331</v>
      </c>
      <c r="AV348" s="183">
        <f t="shared" si="333"/>
        <v>7</v>
      </c>
      <c r="AW348" s="183" t="str">
        <f t="shared" si="334"/>
        <v>7731110331</v>
      </c>
      <c r="AX348" s="53" t="str">
        <f t="shared" si="303"/>
        <v>77431110331</v>
      </c>
      <c r="AY348" s="183">
        <v>0</v>
      </c>
      <c r="AZ348" s="183">
        <v>0</v>
      </c>
      <c r="BA348" s="43" t="str">
        <f t="shared" si="335"/>
        <v>2020-01-01</v>
      </c>
      <c r="BB348" s="43" t="str">
        <f t="shared" si="336"/>
        <v>2020-01-31</v>
      </c>
      <c r="BC348" s="192" t="s">
        <v>90</v>
      </c>
      <c r="BD348" s="44" t="str">
        <f t="shared" si="337"/>
        <v>a31110331</v>
      </c>
      <c r="BE348" s="189"/>
      <c r="BF348" s="189"/>
      <c r="BG348" s="186"/>
      <c r="BH348" s="254"/>
      <c r="BI348" s="254"/>
      <c r="BJ348" s="254"/>
      <c r="BK348" s="254"/>
      <c r="BL348" s="149"/>
      <c r="BM348" s="149"/>
      <c r="BN348" s="149"/>
      <c r="BO348" s="340" t="s">
        <v>221</v>
      </c>
      <c r="BP348" s="328">
        <v>37</v>
      </c>
      <c r="BQ348" s="242">
        <f>AF352</f>
        <v>25000</v>
      </c>
      <c r="BR348" s="242">
        <f>BQ348*0.11</f>
        <v>2750</v>
      </c>
      <c r="BS348" s="242" t="s">
        <v>152</v>
      </c>
      <c r="BU348" s="357" t="str">
        <f t="shared" ca="1" si="296"/>
        <v>insert into x_t_invoice (TMP_ID,ID,DT, CLIENT_ID,EXTERNAL_ID,CONTRACT_ID,TOTAL_SUM,CURRENCY,DISCOUNT_TYPE,COMMISSION_TYPE,TYPE,LOYAL_CLIENTS,NDS,NDS_PCT,PERSON_ID) values (s_x_t_invoice.NEXTVAL, 31110331, date'2020-01-01',21110000062,'Б-31110331-1',1110000062,2900000,'RUR',7,7,'y_invoice',0,1,20, 77431110331);insert into x_t_person (TMP_ID,ID) values (s_x_t_person.NEXTVAL, 77431110331);insert into x_t_act_internal(TMP_ID,ID,DT,CLIENT_ID,INVOICE_ID,HIDDEN,AMOUNT,EXTERNAL_ID,PAYMENT_TERM_DT,IS_LOYAL,TYPE) values (s_x_t_act_internal.NEXTVAL, 4311103311,date'2020-01-08',21110000062, 31110331    ,1,  2900000  ,'43111033111',null, 0,'generic');insert into x_t_act_trans(TMP_ID, ACT_ID, CONSUME_ID, AMOUNT, AMOUNT_NDS, AMOUNT_NSP, NETTING, COMMISSION_TYPE) values (s_x_t_act_trans.NEXTVAL, 4311103311,  5531110331, 2900000, 483333.333333333,  0,null, 7);insert into x_t_consume (TMP_ID, ID, PARENT_ORDER_ID) values (s_x_t_consume.NEXTVAL, 5531110331,  9931110331);insert into x_t_order(TMP_ID, ID, SERVICE_ID, SERVICE_ORDER_ID, CLIENT_ID) values (s_x_t_order.NEXTVAL, 9931110331,  7,  7731110331,  431110331 );insert into x_mv_oebs_receipts_2(TMP_ID, INVOICE_EID, SUM, DT, DOC_DATE, COMISS_DATE, PAYMENT_NUMBER, SOURCE_TYPE) values (s_x_mv_oebs_receipts_2.NEXTVAL, 'Б-31110331-1', 2900000, date'2020-01-31',date'2020-01-31', null, '888431110331' ,'PAYCASH');insert into x_yt_ar_direct_domain_stats (ID,IS_GRAY,DOMAIN,IS_BLACKLIST,SERVICE_ID,COST,BILLING_EXPORT_ID,FROM_DT,TILL_DT,SERVICE_ORDER_ID) values(s_x_yt_ar_direct_domain_stats.NEXTVAL, 0, 'a31110331', 0,7,3330000000,7731110331,  date'2020-01-01',to_date('2020-01-31'||' '||'23:59:59','YYYY-MM-DD HH24:MI:SS'),7731110331);</v>
      </c>
    </row>
    <row r="349" spans="1:73" s="195" customFormat="1" x14ac:dyDescent="0.35">
      <c r="A349" s="127">
        <v>62</v>
      </c>
      <c r="B349" s="178"/>
      <c r="C349" s="42" t="str">
        <f t="shared" si="312"/>
        <v>1110000062</v>
      </c>
      <c r="D349" s="42" t="str">
        <f t="shared" si="313"/>
        <v>1110000062/20</v>
      </c>
      <c r="E349" s="43" t="str">
        <f t="shared" si="314"/>
        <v>2020-01-01</v>
      </c>
      <c r="F349" s="43" t="str">
        <f t="shared" si="315"/>
        <v>2021-01-01</v>
      </c>
      <c r="G349" s="44" t="str">
        <f t="shared" si="316"/>
        <v>21110000062</v>
      </c>
      <c r="H349" s="45">
        <f t="shared" si="317"/>
        <v>1</v>
      </c>
      <c r="I349" s="179">
        <v>3</v>
      </c>
      <c r="J349" s="180">
        <f t="shared" si="338"/>
        <v>31110332</v>
      </c>
      <c r="K349" s="42" t="str">
        <f t="shared" si="318"/>
        <v>Б-31110332-1</v>
      </c>
      <c r="L349" s="43" t="str">
        <f t="shared" si="319"/>
        <v>2020-01-01</v>
      </c>
      <c r="M349" s="42" t="s">
        <v>87</v>
      </c>
      <c r="N349" s="181">
        <f t="shared" si="320"/>
        <v>2900000</v>
      </c>
      <c r="O349" s="42" t="s">
        <v>88</v>
      </c>
      <c r="P349" s="179">
        <v>1</v>
      </c>
      <c r="Q349" s="42">
        <v>20</v>
      </c>
      <c r="R349" s="182">
        <f>S349</f>
        <v>7</v>
      </c>
      <c r="S349" s="182">
        <v>7</v>
      </c>
      <c r="T349" s="52" t="str">
        <f t="shared" si="321"/>
        <v>4311103321</v>
      </c>
      <c r="U349" s="183" t="str">
        <f t="shared" si="322"/>
        <v>43111033211</v>
      </c>
      <c r="V349" s="42">
        <v>1</v>
      </c>
      <c r="W349" s="43" t="str">
        <f t="shared" ca="1" si="323"/>
        <v>2020-01-03</v>
      </c>
      <c r="X349" s="42"/>
      <c r="Y349" s="185">
        <v>2900000</v>
      </c>
      <c r="Z349" s="185">
        <f t="shared" si="346"/>
        <v>483333.33333333302</v>
      </c>
      <c r="AA349" s="42">
        <v>0</v>
      </c>
      <c r="AB349" s="186" t="s">
        <v>89</v>
      </c>
      <c r="AC349" s="185">
        <f t="shared" si="324"/>
        <v>2900000</v>
      </c>
      <c r="AD349" s="45">
        <v>0</v>
      </c>
      <c r="AE349" s="52" t="str">
        <f t="shared" si="345"/>
        <v>431110332</v>
      </c>
      <c r="AF349" s="187">
        <f t="shared" si="325"/>
        <v>2416666.666666667</v>
      </c>
      <c r="AG349" s="240"/>
      <c r="AH349" s="58">
        <f t="shared" si="326"/>
        <v>2416666.666666667</v>
      </c>
      <c r="AI349" s="60">
        <f t="shared" si="347"/>
        <v>2900000</v>
      </c>
      <c r="AJ349" s="49" t="str">
        <f t="shared" si="327"/>
        <v>2020-01-31</v>
      </c>
      <c r="AK349" s="189" t="str">
        <f t="shared" si="328"/>
        <v>888431110332</v>
      </c>
      <c r="AL349" s="45" t="str">
        <f t="shared" si="329"/>
        <v>11100000621</v>
      </c>
      <c r="AM349" s="190"/>
      <c r="AN349" s="190"/>
      <c r="AO349" s="45" t="s">
        <v>89</v>
      </c>
      <c r="AP349" s="56" t="s">
        <v>89</v>
      </c>
      <c r="AQ349" s="45"/>
      <c r="AR349" s="45"/>
      <c r="AS349" s="191" t="str">
        <f t="shared" si="330"/>
        <v>888431110332</v>
      </c>
      <c r="AT349" s="189" t="str">
        <f t="shared" si="331"/>
        <v>5531110332</v>
      </c>
      <c r="AU349" s="183" t="str">
        <f t="shared" si="332"/>
        <v>9931110332</v>
      </c>
      <c r="AV349" s="183">
        <f t="shared" si="333"/>
        <v>7</v>
      </c>
      <c r="AW349" s="183" t="str">
        <f t="shared" si="334"/>
        <v>7731110332</v>
      </c>
      <c r="AX349" s="53" t="str">
        <f t="shared" si="303"/>
        <v>77431110332</v>
      </c>
      <c r="AY349" s="183">
        <v>0</v>
      </c>
      <c r="AZ349" s="183">
        <v>0</v>
      </c>
      <c r="BA349" s="43" t="str">
        <f t="shared" si="335"/>
        <v>2020-01-01</v>
      </c>
      <c r="BB349" s="43" t="str">
        <f t="shared" si="336"/>
        <v>2020-01-31</v>
      </c>
      <c r="BC349" s="192" t="s">
        <v>90</v>
      </c>
      <c r="BD349" s="44" t="str">
        <f t="shared" si="337"/>
        <v>a31110332</v>
      </c>
      <c r="BE349" s="189"/>
      <c r="BF349" s="189"/>
      <c r="BG349" s="186"/>
      <c r="BH349" s="149"/>
      <c r="BI349" s="149"/>
      <c r="BJ349" s="149"/>
      <c r="BK349" s="149"/>
      <c r="BL349" s="149"/>
      <c r="BM349" s="149"/>
      <c r="BN349" s="149"/>
      <c r="BO349" s="363" t="s">
        <v>222</v>
      </c>
      <c r="BP349" s="328"/>
      <c r="BQ349" s="242"/>
      <c r="BR349" s="242"/>
      <c r="BS349" s="242"/>
      <c r="BU349" s="357" t="str">
        <f t="shared" ca="1" si="296"/>
        <v>insert into x_t_invoice (TMP_ID,ID,DT, CLIENT_ID,EXTERNAL_ID,CONTRACT_ID,TOTAL_SUM,CURRENCY,DISCOUNT_TYPE,COMMISSION_TYPE,TYPE,LOYAL_CLIENTS,NDS,NDS_PCT,PERSON_ID) values (s_x_t_invoice.NEXTVAL, 31110332, date'2020-01-01',21110000062,'Б-31110332-1',1110000062,2900000,'RUR',7,7,'y_invoice',0,1,20, 77431110332);insert into x_t_person (TMP_ID,ID) values (s_x_t_person.NEXTVAL, 77431110332);insert into x_t_act_internal(TMP_ID,ID,DT,CLIENT_ID,INVOICE_ID,HIDDEN,AMOUNT,EXTERNAL_ID,PAYMENT_TERM_DT,IS_LOYAL,TYPE) values (s_x_t_act_internal.NEXTVAL, 4311103321,date'2020-01-03',21110000062, 31110332    ,1,  2900000  ,'43111033211',null, 0,'generic');insert into x_t_act_trans(TMP_ID, ACT_ID, CONSUME_ID, AMOUNT, AMOUNT_NDS, AMOUNT_NSP, NETTING, COMMISSION_TYPE) values (s_x_t_act_trans.NEXTVAL, 4311103321,  5531110332, 2900000, 483333.333333333,  0,null, 7);insert into x_t_consume (TMP_ID, ID, PARENT_ORDER_ID) values (s_x_t_consume.NEXTVAL, 5531110332,  9931110332);insert into x_t_order(TMP_ID, ID, SERVICE_ID, SERVICE_ORDER_ID, CLIENT_ID) values (s_x_t_order.NEXTVAL, 9931110332,  7,  7731110332,  431110332 );insert into x_mv_oebs_receipts_2(TMP_ID, INVOICE_EID, SUM, DT, DOC_DATE, COMISS_DATE, PAYMENT_NUMBER, SOURCE_TYPE) values (s_x_mv_oebs_receipts_2.NEXTVAL, 'Б-31110332-1', 2900000, date'2020-01-31',date'2020-01-31', null, '888431110332' ,'PAYCASH');insert into x_yt_ar_direct_domain_stats (ID,IS_GRAY,DOMAIN,IS_BLACKLIST,SERVICE_ID,COST,BILLING_EXPORT_ID,FROM_DT,TILL_DT,SERVICE_ORDER_ID) values(s_x_yt_ar_direct_domain_stats.NEXTVAL, 0, 'a31110332', 0,7,3330000000,7731110332,  date'2020-01-01',to_date('2020-01-31'||' '||'23:59:59','YYYY-MM-DD HH24:MI:SS'),7731110332);</v>
      </c>
    </row>
    <row r="350" spans="1:73" s="195" customFormat="1" x14ac:dyDescent="0.35">
      <c r="A350" s="127">
        <v>62</v>
      </c>
      <c r="B350" s="178"/>
      <c r="C350" s="42" t="str">
        <f t="shared" si="312"/>
        <v>1110000062</v>
      </c>
      <c r="D350" s="42" t="str">
        <f t="shared" si="313"/>
        <v>1110000062/20</v>
      </c>
      <c r="E350" s="43" t="str">
        <f t="shared" si="314"/>
        <v>2020-01-01</v>
      </c>
      <c r="F350" s="43" t="str">
        <f t="shared" si="315"/>
        <v>2021-01-01</v>
      </c>
      <c r="G350" s="44" t="str">
        <f t="shared" si="316"/>
        <v>21110000062</v>
      </c>
      <c r="H350" s="45">
        <f t="shared" si="317"/>
        <v>1</v>
      </c>
      <c r="I350" s="179">
        <v>3</v>
      </c>
      <c r="J350" s="180">
        <f t="shared" si="338"/>
        <v>31110333</v>
      </c>
      <c r="K350" s="42" t="str">
        <f t="shared" si="318"/>
        <v>Б-31110333-1</v>
      </c>
      <c r="L350" s="43" t="str">
        <f t="shared" si="319"/>
        <v>2020-01-01</v>
      </c>
      <c r="M350" s="42" t="s">
        <v>87</v>
      </c>
      <c r="N350" s="181">
        <f t="shared" si="320"/>
        <v>2900000</v>
      </c>
      <c r="O350" s="42" t="s">
        <v>88</v>
      </c>
      <c r="P350" s="179">
        <v>1</v>
      </c>
      <c r="Q350" s="42">
        <v>20</v>
      </c>
      <c r="R350" s="182">
        <f>S350</f>
        <v>7</v>
      </c>
      <c r="S350" s="182">
        <v>7</v>
      </c>
      <c r="T350" s="52" t="str">
        <f t="shared" si="321"/>
        <v>4311103331</v>
      </c>
      <c r="U350" s="183" t="str">
        <f t="shared" si="322"/>
        <v>43111033311</v>
      </c>
      <c r="V350" s="42">
        <v>1</v>
      </c>
      <c r="W350" s="43" t="str">
        <f t="shared" ca="1" si="323"/>
        <v>2020-01-02</v>
      </c>
      <c r="X350" s="42"/>
      <c r="Y350" s="185">
        <v>2900000</v>
      </c>
      <c r="Z350" s="185">
        <f t="shared" si="346"/>
        <v>483333.33333333302</v>
      </c>
      <c r="AA350" s="42">
        <v>0</v>
      </c>
      <c r="AB350" s="186" t="s">
        <v>89</v>
      </c>
      <c r="AC350" s="185">
        <f t="shared" si="324"/>
        <v>2900000</v>
      </c>
      <c r="AD350" s="45">
        <v>0</v>
      </c>
      <c r="AE350" s="52" t="str">
        <f t="shared" si="345"/>
        <v>431110333</v>
      </c>
      <c r="AF350" s="187">
        <f t="shared" si="325"/>
        <v>2416666.666666667</v>
      </c>
      <c r="AG350" s="240"/>
      <c r="AH350" s="58">
        <f t="shared" si="326"/>
        <v>2416666.666666667</v>
      </c>
      <c r="AI350" s="60">
        <f t="shared" si="347"/>
        <v>2900000</v>
      </c>
      <c r="AJ350" s="49" t="str">
        <f t="shared" si="327"/>
        <v>2020-01-31</v>
      </c>
      <c r="AK350" s="189" t="str">
        <f t="shared" si="328"/>
        <v>888431110333</v>
      </c>
      <c r="AL350" s="45" t="str">
        <f t="shared" si="329"/>
        <v>11100000621</v>
      </c>
      <c r="AM350" s="190"/>
      <c r="AN350" s="190"/>
      <c r="AO350" s="45" t="s">
        <v>89</v>
      </c>
      <c r="AP350" s="56" t="s">
        <v>89</v>
      </c>
      <c r="AQ350" s="45"/>
      <c r="AR350" s="45"/>
      <c r="AS350" s="191" t="str">
        <f t="shared" si="330"/>
        <v>888431110333</v>
      </c>
      <c r="AT350" s="189" t="str">
        <f t="shared" si="331"/>
        <v>5531110333</v>
      </c>
      <c r="AU350" s="183" t="str">
        <f t="shared" si="332"/>
        <v>9931110333</v>
      </c>
      <c r="AV350" s="183">
        <f t="shared" si="333"/>
        <v>7</v>
      </c>
      <c r="AW350" s="183" t="str">
        <f t="shared" si="334"/>
        <v>7731110333</v>
      </c>
      <c r="AX350" s="53" t="str">
        <f t="shared" si="303"/>
        <v>77431110333</v>
      </c>
      <c r="AY350" s="183">
        <v>0</v>
      </c>
      <c r="AZ350" s="183">
        <v>0</v>
      </c>
      <c r="BA350" s="43" t="str">
        <f t="shared" si="335"/>
        <v>2020-01-01</v>
      </c>
      <c r="BB350" s="43" t="str">
        <f t="shared" si="336"/>
        <v>2020-01-31</v>
      </c>
      <c r="BC350" s="192" t="s">
        <v>90</v>
      </c>
      <c r="BD350" s="44" t="str">
        <f t="shared" si="337"/>
        <v>a31110333</v>
      </c>
      <c r="BE350" s="189"/>
      <c r="BF350" s="189"/>
      <c r="BG350" s="186"/>
      <c r="BH350" s="149"/>
      <c r="BI350" s="149"/>
      <c r="BJ350" s="149"/>
      <c r="BK350" s="149"/>
      <c r="BL350" s="149"/>
      <c r="BM350" s="149"/>
      <c r="BN350" s="149"/>
      <c r="BO350" s="345">
        <f>SUM(AF346:AF350)</f>
        <v>11991666.666666668</v>
      </c>
      <c r="BP350" s="328"/>
      <c r="BQ350" s="242"/>
      <c r="BR350" s="242"/>
      <c r="BS350" s="242"/>
      <c r="BU350" s="357" t="str">
        <f t="shared" ca="1" si="296"/>
        <v>insert into x_t_invoice (TMP_ID,ID,DT, CLIENT_ID,EXTERNAL_ID,CONTRACT_ID,TOTAL_SUM,CURRENCY,DISCOUNT_TYPE,COMMISSION_TYPE,TYPE,LOYAL_CLIENTS,NDS,NDS_PCT,PERSON_ID) values (s_x_t_invoice.NEXTVAL, 31110333, date'2020-01-01',21110000062,'Б-31110333-1',1110000062,2900000,'RUR',7,7,'y_invoice',0,1,20, 77431110333);insert into x_t_person (TMP_ID,ID) values (s_x_t_person.NEXTVAL, 77431110333);insert into x_t_act_internal(TMP_ID,ID,DT,CLIENT_ID,INVOICE_ID,HIDDEN,AMOUNT,EXTERNAL_ID,PAYMENT_TERM_DT,IS_LOYAL,TYPE) values (s_x_t_act_internal.NEXTVAL, 4311103331,date'2020-01-02',21110000062, 31110333    ,1,  2900000  ,'43111033311',null, 0,'generic');insert into x_t_act_trans(TMP_ID, ACT_ID, CONSUME_ID, AMOUNT, AMOUNT_NDS, AMOUNT_NSP, NETTING, COMMISSION_TYPE) values (s_x_t_act_trans.NEXTVAL, 4311103331,  5531110333, 2900000, 483333.333333333,  0,null, 7);insert into x_t_consume (TMP_ID, ID, PARENT_ORDER_ID) values (s_x_t_consume.NEXTVAL, 5531110333,  9931110333);insert into x_t_order(TMP_ID, ID, SERVICE_ID, SERVICE_ORDER_ID, CLIENT_ID) values (s_x_t_order.NEXTVAL, 9931110333,  7,  7731110333,  431110333 );insert into x_mv_oebs_receipts_2(TMP_ID, INVOICE_EID, SUM, DT, DOC_DATE, COMISS_DATE, PAYMENT_NUMBER, SOURCE_TYPE) values (s_x_mv_oebs_receipts_2.NEXTVAL, 'Б-31110333-1', 2900000, date'2020-01-31',date'2020-01-31', null, '888431110333' ,'PAYCASH');insert into x_yt_ar_direct_domain_stats (ID,IS_GRAY,DOMAIN,IS_BLACKLIST,SERVICE_ID,COST,BILLING_EXPORT_ID,FROM_DT,TILL_DT,SERVICE_ORDER_ID) values(s_x_yt_ar_direct_domain_stats.NEXTVAL, 0, 'a31110333', 0,7,3330000000,7731110333,  date'2020-01-01',to_date('2020-01-31'||' '||'23:59:59','YYYY-MM-DD HH24:MI:SS'),7731110333);</v>
      </c>
    </row>
    <row r="351" spans="1:73" s="195" customFormat="1" x14ac:dyDescent="0.35">
      <c r="A351" s="127">
        <v>62</v>
      </c>
      <c r="B351" s="178"/>
      <c r="C351" s="42" t="str">
        <f t="shared" si="312"/>
        <v>1110000062</v>
      </c>
      <c r="D351" s="42" t="str">
        <f t="shared" si="313"/>
        <v>1110000062/20</v>
      </c>
      <c r="E351" s="43" t="str">
        <f t="shared" si="314"/>
        <v>2020-01-01</v>
      </c>
      <c r="F351" s="43" t="str">
        <f t="shared" si="315"/>
        <v>2021-01-01</v>
      </c>
      <c r="G351" s="44" t="str">
        <f t="shared" si="316"/>
        <v>21110000062</v>
      </c>
      <c r="H351" s="45">
        <f t="shared" si="317"/>
        <v>1</v>
      </c>
      <c r="I351" s="179">
        <v>3</v>
      </c>
      <c r="J351" s="180">
        <f t="shared" si="338"/>
        <v>31110334</v>
      </c>
      <c r="K351" s="42" t="str">
        <f t="shared" si="318"/>
        <v>Б-31110334-1</v>
      </c>
      <c r="L351" s="43" t="str">
        <f t="shared" si="319"/>
        <v>2020-01-01</v>
      </c>
      <c r="M351" s="42" t="s">
        <v>87</v>
      </c>
      <c r="N351" s="181">
        <f t="shared" si="320"/>
        <v>20000</v>
      </c>
      <c r="O351" s="42" t="s">
        <v>88</v>
      </c>
      <c r="P351" s="179">
        <v>1</v>
      </c>
      <c r="Q351" s="42">
        <v>20</v>
      </c>
      <c r="R351" s="198">
        <v>1</v>
      </c>
      <c r="S351" s="198">
        <v>1</v>
      </c>
      <c r="T351" s="52" t="str">
        <f t="shared" si="321"/>
        <v>4311103341</v>
      </c>
      <c r="U351" s="183" t="str">
        <f t="shared" si="322"/>
        <v>43111033411</v>
      </c>
      <c r="V351" s="42">
        <v>1</v>
      </c>
      <c r="W351" s="43" t="str">
        <f t="shared" ca="1" si="323"/>
        <v>2020-01-08</v>
      </c>
      <c r="X351" s="42"/>
      <c r="Y351" s="185">
        <v>20000</v>
      </c>
      <c r="Z351" s="185">
        <f t="shared" si="346"/>
        <v>3333.3333333333321</v>
      </c>
      <c r="AA351" s="42">
        <v>0</v>
      </c>
      <c r="AB351" s="186" t="s">
        <v>89</v>
      </c>
      <c r="AC351" s="185">
        <f t="shared" si="324"/>
        <v>20000</v>
      </c>
      <c r="AD351" s="45">
        <v>0</v>
      </c>
      <c r="AE351" s="52" t="str">
        <f t="shared" si="345"/>
        <v>431110334</v>
      </c>
      <c r="AF351" s="187">
        <f t="shared" si="325"/>
        <v>16666.666666666668</v>
      </c>
      <c r="AG351" s="252">
        <f>SUM(AF346:AF352)</f>
        <v>12033333.333333334</v>
      </c>
      <c r="AH351" s="58">
        <f t="shared" si="326"/>
        <v>16666.666666666668</v>
      </c>
      <c r="AI351" s="60">
        <f t="shared" si="347"/>
        <v>20000</v>
      </c>
      <c r="AJ351" s="49" t="str">
        <f t="shared" si="327"/>
        <v>2020-01-31</v>
      </c>
      <c r="AK351" s="189" t="str">
        <f t="shared" si="328"/>
        <v>888431110334</v>
      </c>
      <c r="AL351" s="45" t="str">
        <f t="shared" si="329"/>
        <v>11100000621</v>
      </c>
      <c r="AM351" s="190"/>
      <c r="AN351" s="190"/>
      <c r="AO351" s="45" t="s">
        <v>89</v>
      </c>
      <c r="AP351" s="56" t="s">
        <v>89</v>
      </c>
      <c r="AQ351" s="45"/>
      <c r="AR351" s="45"/>
      <c r="AS351" s="191" t="str">
        <f t="shared" si="330"/>
        <v>888431110334</v>
      </c>
      <c r="AT351" s="189" t="str">
        <f t="shared" si="331"/>
        <v>5531110334</v>
      </c>
      <c r="AU351" s="183" t="str">
        <f t="shared" si="332"/>
        <v>9931110334</v>
      </c>
      <c r="AV351" s="183">
        <f t="shared" si="333"/>
        <v>1</v>
      </c>
      <c r="AW351" s="183" t="str">
        <f t="shared" si="334"/>
        <v>7731110334</v>
      </c>
      <c r="AX351" s="53" t="str">
        <f t="shared" si="303"/>
        <v>77431110334</v>
      </c>
      <c r="AY351" s="183">
        <v>0</v>
      </c>
      <c r="AZ351" s="183">
        <v>0</v>
      </c>
      <c r="BA351" s="43" t="str">
        <f t="shared" si="335"/>
        <v>2020-01-01</v>
      </c>
      <c r="BB351" s="43" t="str">
        <f t="shared" si="336"/>
        <v>2020-01-31</v>
      </c>
      <c r="BC351" s="192" t="s">
        <v>90</v>
      </c>
      <c r="BD351" s="44" t="str">
        <f t="shared" si="337"/>
        <v>a31110334</v>
      </c>
      <c r="BE351" s="189"/>
      <c r="BF351" s="189"/>
      <c r="BG351" s="186"/>
      <c r="BH351" s="149"/>
      <c r="BI351" s="149"/>
      <c r="BJ351" s="149"/>
      <c r="BK351" s="149"/>
      <c r="BL351" s="149"/>
      <c r="BM351" s="149"/>
      <c r="BN351" s="149"/>
      <c r="BO351" s="355">
        <f>BO350*0.06</f>
        <v>719500</v>
      </c>
      <c r="BP351" s="328"/>
      <c r="BQ351" s="242"/>
      <c r="BR351" s="242"/>
      <c r="BS351" s="242"/>
      <c r="BU351" s="357" t="str">
        <f t="shared" ca="1" si="296"/>
        <v>insert into x_t_invoice (TMP_ID,ID,DT, CLIENT_ID,EXTERNAL_ID,CONTRACT_ID,TOTAL_SUM,CURRENCY,DISCOUNT_TYPE,COMMISSION_TYPE,TYPE,LOYAL_CLIENTS,NDS,NDS_PCT,PERSON_ID) values (s_x_t_invoice.NEXTVAL, 31110334, date'2020-01-01',21110000062,'Б-31110334-1',1110000062,20000,'RUR',1,1,'y_invoice',0,1,20, 77431110334);insert into x_t_person (TMP_ID,ID) values (s_x_t_person.NEXTVAL, 77431110334);insert into x_t_act_internal(TMP_ID,ID,DT,CLIENT_ID,INVOICE_ID,HIDDEN,AMOUNT,EXTERNAL_ID,PAYMENT_TERM_DT,IS_LOYAL,TYPE) values (s_x_t_act_internal.NEXTVAL, 4311103341,date'2020-01-08',21110000062, 31110334    ,1,  20000  ,'43111033411',null, 0,'generic');insert into x_t_act_trans(TMP_ID, ACT_ID, CONSUME_ID, AMOUNT, AMOUNT_NDS, AMOUNT_NSP, NETTING, COMMISSION_TYPE) values (s_x_t_act_trans.NEXTVAL, 4311103341,  5531110334, 20000, 3333.33333333333,  0,null, 1);insert into x_t_consume (TMP_ID, ID, PARENT_ORDER_ID) values (s_x_t_consume.NEXTVAL, 5531110334,  9931110334);insert into x_t_order(TMP_ID, ID, SERVICE_ID, SERVICE_ORDER_ID, CLIENT_ID) values (s_x_t_order.NEXTVAL, 9931110334,  1,  7731110334,  431110334 );insert into x_mv_oebs_receipts_2(TMP_ID, INVOICE_EID, SUM, DT, DOC_DATE, COMISS_DATE, PAYMENT_NUMBER, SOURCE_TYPE) values (s_x_mv_oebs_receipts_2.NEXTVAL, 'Б-31110334-1', 20000, date'2020-01-31',date'2020-01-31', null, '888431110334' ,'PAYCASH');insert into x_yt_ar_direct_domain_stats (ID,IS_GRAY,DOMAIN,IS_BLACKLIST,SERVICE_ID,COST,BILLING_EXPORT_ID,FROM_DT,TILL_DT,SERVICE_ORDER_ID) values(s_x_yt_ar_direct_domain_stats.NEXTVAL, 0, 'a31110334', 0,1,3330000000,7731110334,  date'2020-01-01',to_date('2020-01-31'||' '||'23:59:59','YYYY-MM-DD HH24:MI:SS'),7731110334);</v>
      </c>
    </row>
    <row r="352" spans="1:73" s="215" customFormat="1" ht="15" thickBot="1" x14ac:dyDescent="0.4">
      <c r="A352" s="127">
        <v>62</v>
      </c>
      <c r="B352" s="199"/>
      <c r="C352" s="76" t="str">
        <f t="shared" si="312"/>
        <v>1110000062</v>
      </c>
      <c r="D352" s="76" t="str">
        <f t="shared" si="313"/>
        <v>1110000062/20</v>
      </c>
      <c r="E352" s="77" t="str">
        <f t="shared" si="314"/>
        <v>2020-01-01</v>
      </c>
      <c r="F352" s="77" t="str">
        <f t="shared" si="315"/>
        <v>2021-01-01</v>
      </c>
      <c r="G352" s="78" t="str">
        <f t="shared" si="316"/>
        <v>21110000062</v>
      </c>
      <c r="H352" s="79">
        <f t="shared" si="317"/>
        <v>1</v>
      </c>
      <c r="I352" s="200">
        <v>3</v>
      </c>
      <c r="J352" s="180">
        <f t="shared" si="338"/>
        <v>31110335</v>
      </c>
      <c r="K352" s="76" t="str">
        <f t="shared" si="318"/>
        <v>Б-31110335-1</v>
      </c>
      <c r="L352" s="77" t="str">
        <f t="shared" si="319"/>
        <v>2020-01-01</v>
      </c>
      <c r="M352" s="76" t="s">
        <v>87</v>
      </c>
      <c r="N352" s="202">
        <f t="shared" si="320"/>
        <v>30000</v>
      </c>
      <c r="O352" s="76" t="s">
        <v>88</v>
      </c>
      <c r="P352" s="200">
        <v>1</v>
      </c>
      <c r="Q352" s="76">
        <v>20</v>
      </c>
      <c r="R352" s="201">
        <v>37</v>
      </c>
      <c r="S352" s="201">
        <v>37</v>
      </c>
      <c r="T352" s="81" t="str">
        <f t="shared" si="321"/>
        <v>4311103351</v>
      </c>
      <c r="U352" s="203" t="str">
        <f t="shared" si="322"/>
        <v>43111033511</v>
      </c>
      <c r="V352" s="76">
        <v>1</v>
      </c>
      <c r="W352" s="77" t="str">
        <f t="shared" ca="1" si="323"/>
        <v>2020-01-03</v>
      </c>
      <c r="X352" s="76"/>
      <c r="Y352" s="205">
        <v>30000</v>
      </c>
      <c r="Z352" s="205">
        <f t="shared" si="346"/>
        <v>5000</v>
      </c>
      <c r="AA352" s="76">
        <v>0</v>
      </c>
      <c r="AB352" s="206" t="s">
        <v>89</v>
      </c>
      <c r="AC352" s="205">
        <f t="shared" si="324"/>
        <v>30000</v>
      </c>
      <c r="AD352" s="79">
        <v>0</v>
      </c>
      <c r="AE352" s="52" t="str">
        <f t="shared" si="345"/>
        <v>431110335</v>
      </c>
      <c r="AF352" s="207">
        <f t="shared" si="325"/>
        <v>25000</v>
      </c>
      <c r="AG352" s="208"/>
      <c r="AH352" s="91">
        <f t="shared" si="326"/>
        <v>25000</v>
      </c>
      <c r="AI352" s="93">
        <f t="shared" si="347"/>
        <v>30000</v>
      </c>
      <c r="AJ352" s="83" t="str">
        <f t="shared" si="327"/>
        <v>2020-01-31</v>
      </c>
      <c r="AK352" s="209" t="str">
        <f t="shared" si="328"/>
        <v>888431110335</v>
      </c>
      <c r="AL352" s="79" t="str">
        <f t="shared" si="329"/>
        <v>11100000621</v>
      </c>
      <c r="AM352" s="210"/>
      <c r="AN352" s="210"/>
      <c r="AO352" s="79" t="s">
        <v>89</v>
      </c>
      <c r="AP352" s="56" t="s">
        <v>89</v>
      </c>
      <c r="AQ352" s="79"/>
      <c r="AR352" s="79"/>
      <c r="AS352" s="211" t="str">
        <f t="shared" si="330"/>
        <v>888431110335</v>
      </c>
      <c r="AT352" s="209" t="str">
        <f t="shared" si="331"/>
        <v>5531110335</v>
      </c>
      <c r="AU352" s="203" t="str">
        <f t="shared" si="332"/>
        <v>9931110335</v>
      </c>
      <c r="AV352" s="203">
        <f t="shared" si="333"/>
        <v>37</v>
      </c>
      <c r="AW352" s="203" t="str">
        <f t="shared" si="334"/>
        <v>7731110335</v>
      </c>
      <c r="AX352" s="53" t="str">
        <f t="shared" si="303"/>
        <v>77431110335</v>
      </c>
      <c r="AY352" s="203">
        <v>0</v>
      </c>
      <c r="AZ352" s="203">
        <v>0</v>
      </c>
      <c r="BA352" s="77" t="str">
        <f t="shared" si="335"/>
        <v>2020-01-01</v>
      </c>
      <c r="BB352" s="77" t="str">
        <f t="shared" si="336"/>
        <v>2020-01-31</v>
      </c>
      <c r="BC352" s="212" t="s">
        <v>90</v>
      </c>
      <c r="BD352" s="78" t="str">
        <f t="shared" si="337"/>
        <v>a31110335</v>
      </c>
      <c r="BE352" s="209"/>
      <c r="BF352" s="209"/>
      <c r="BG352" s="206"/>
      <c r="BH352" s="174"/>
      <c r="BI352" s="174"/>
      <c r="BJ352" s="174"/>
      <c r="BK352" s="174"/>
      <c r="BL352" s="174"/>
      <c r="BM352" s="174"/>
      <c r="BN352" s="174"/>
      <c r="BO352" s="341"/>
      <c r="BP352" s="329"/>
      <c r="BQ352" s="202"/>
      <c r="BR352" s="214"/>
      <c r="BS352" s="214"/>
      <c r="BU352" s="357" t="str">
        <f t="shared" ca="1" si="296"/>
        <v>insert into x_t_invoice (TMP_ID,ID,DT, CLIENT_ID,EXTERNAL_ID,CONTRACT_ID,TOTAL_SUM,CURRENCY,DISCOUNT_TYPE,COMMISSION_TYPE,TYPE,LOYAL_CLIENTS,NDS,NDS_PCT,PERSON_ID) values (s_x_t_invoice.NEXTVAL, 31110335, date'2020-01-01',21110000062,'Б-31110335-1',1110000062,30000,'RUR',37,37,'y_invoice',0,1,20, 77431110335);insert into x_t_person (TMP_ID,ID) values (s_x_t_person.NEXTVAL, 77431110335);insert into x_t_act_internal(TMP_ID,ID,DT,CLIENT_ID,INVOICE_ID,HIDDEN,AMOUNT,EXTERNAL_ID,PAYMENT_TERM_DT,IS_LOYAL,TYPE) values (s_x_t_act_internal.NEXTVAL, 4311103351,date'2020-01-03',21110000062, 31110335    ,1,  30000  ,'43111033511',null, 0,'generic');insert into x_t_act_trans(TMP_ID, ACT_ID, CONSUME_ID, AMOUNT, AMOUNT_NDS, AMOUNT_NSP, NETTING, COMMISSION_TYPE) values (s_x_t_act_trans.NEXTVAL, 4311103351,  5531110335, 30000, 5000,  0,null, 37);insert into x_t_consume (TMP_ID, ID, PARENT_ORDER_ID) values (s_x_t_consume.NEXTVAL, 5531110335,  9931110335);insert into x_t_order(TMP_ID, ID, SERVICE_ID, SERVICE_ORDER_ID, CLIENT_ID) values (s_x_t_order.NEXTVAL, 9931110335,  37,  7731110335,  431110335 );insert into x_mv_oebs_receipts_2(TMP_ID, INVOICE_EID, SUM, DT, DOC_DATE, COMISS_DATE, PAYMENT_NUMBER, SOURCE_TYPE) values (s_x_mv_oebs_receipts_2.NEXTVAL, 'Б-31110335-1', 30000, date'2020-01-31',date'2020-01-31', null, '888431110335' ,'PAYCASH');insert into x_yt_ar_direct_domain_stats (ID,IS_GRAY,DOMAIN,IS_BLACKLIST,SERVICE_ID,COST,BILLING_EXPORT_ID,FROM_DT,TILL_DT,SERVICE_ORDER_ID) values(s_x_yt_ar_direct_domain_stats.NEXTVAL, 0, 'a31110335', 0,37,3330000000,7731110335,  date'2020-01-01',to_date('2020-01-31'||' '||'23:59:59','YYYY-MM-DD HH24:MI:SS'),7731110335);</v>
      </c>
    </row>
    <row r="353" spans="1:73" s="195" customFormat="1" x14ac:dyDescent="0.35">
      <c r="A353" s="127">
        <v>63</v>
      </c>
      <c r="B353" s="178"/>
      <c r="C353" s="42" t="str">
        <f t="shared" si="312"/>
        <v>1110000063</v>
      </c>
      <c r="D353" s="42" t="str">
        <f t="shared" si="313"/>
        <v>1110000063/20</v>
      </c>
      <c r="E353" s="43" t="str">
        <f t="shared" si="314"/>
        <v>2020-01-01</v>
      </c>
      <c r="F353" s="43" t="str">
        <f t="shared" si="315"/>
        <v>2021-01-01</v>
      </c>
      <c r="G353" s="44" t="str">
        <f t="shared" si="316"/>
        <v>21110000063</v>
      </c>
      <c r="H353" s="45">
        <f t="shared" si="317"/>
        <v>1</v>
      </c>
      <c r="I353" s="179">
        <v>3</v>
      </c>
      <c r="J353" s="180">
        <f t="shared" si="338"/>
        <v>31110336</v>
      </c>
      <c r="K353" s="42" t="str">
        <f t="shared" si="318"/>
        <v>Б-31110336-1</v>
      </c>
      <c r="L353" s="43" t="str">
        <f t="shared" si="319"/>
        <v>2020-01-01</v>
      </c>
      <c r="M353" s="42" t="s">
        <v>87</v>
      </c>
      <c r="N353" s="181">
        <f t="shared" si="320"/>
        <v>2620000</v>
      </c>
      <c r="O353" s="42" t="s">
        <v>88</v>
      </c>
      <c r="P353" s="179">
        <v>1</v>
      </c>
      <c r="Q353" s="42">
        <v>20</v>
      </c>
      <c r="R353" s="182">
        <f>S353</f>
        <v>7</v>
      </c>
      <c r="S353" s="182">
        <v>7</v>
      </c>
      <c r="T353" s="52" t="str">
        <f t="shared" si="321"/>
        <v>4311103361</v>
      </c>
      <c r="U353" s="183" t="str">
        <f t="shared" si="322"/>
        <v>43111033611</v>
      </c>
      <c r="V353" s="42">
        <v>1</v>
      </c>
      <c r="W353" s="43" t="str">
        <f t="shared" ca="1" si="323"/>
        <v>2020-01-03</v>
      </c>
      <c r="X353" s="42"/>
      <c r="Y353" s="185">
        <v>2620000</v>
      </c>
      <c r="Z353" s="185">
        <f>Y353-(Y353/1.2)</f>
        <v>436666.66666666651</v>
      </c>
      <c r="AA353" s="42">
        <v>0</v>
      </c>
      <c r="AB353" s="186" t="s">
        <v>89</v>
      </c>
      <c r="AC353" s="185">
        <f t="shared" si="324"/>
        <v>2620000</v>
      </c>
      <c r="AD353" s="45">
        <v>0</v>
      </c>
      <c r="AE353" s="52" t="str">
        <f t="shared" si="345"/>
        <v>431110336</v>
      </c>
      <c r="AF353" s="187">
        <f t="shared" si="325"/>
        <v>2183333.3333333335</v>
      </c>
      <c r="AG353" s="240"/>
      <c r="AH353" s="58">
        <f t="shared" si="326"/>
        <v>2183333.3333333335</v>
      </c>
      <c r="AI353" s="60">
        <f>Y353</f>
        <v>2620000</v>
      </c>
      <c r="AJ353" s="49" t="str">
        <f t="shared" si="327"/>
        <v>2020-01-31</v>
      </c>
      <c r="AK353" s="189" t="str">
        <f t="shared" si="328"/>
        <v>888431110336</v>
      </c>
      <c r="AL353" s="45" t="str">
        <f t="shared" si="329"/>
        <v>11100000631</v>
      </c>
      <c r="AM353" s="62"/>
      <c r="AN353" s="62"/>
      <c r="AO353" s="56" t="s">
        <v>89</v>
      </c>
      <c r="AP353" s="56" t="s">
        <v>89</v>
      </c>
      <c r="AQ353" s="45"/>
      <c r="AR353" s="45"/>
      <c r="AS353" s="191" t="str">
        <f t="shared" si="330"/>
        <v>888431110336</v>
      </c>
      <c r="AT353" s="189" t="str">
        <f t="shared" si="331"/>
        <v>5531110336</v>
      </c>
      <c r="AU353" s="183" t="str">
        <f t="shared" si="332"/>
        <v>9931110336</v>
      </c>
      <c r="AV353" s="183">
        <f t="shared" si="333"/>
        <v>7</v>
      </c>
      <c r="AW353" s="183" t="str">
        <f t="shared" si="334"/>
        <v>7731110336</v>
      </c>
      <c r="AX353" s="53" t="str">
        <f t="shared" si="303"/>
        <v>77431110336</v>
      </c>
      <c r="AY353" s="183">
        <v>0</v>
      </c>
      <c r="AZ353" s="183">
        <v>0</v>
      </c>
      <c r="BA353" s="43" t="str">
        <f t="shared" si="335"/>
        <v>2020-01-01</v>
      </c>
      <c r="BB353" s="43" t="str">
        <f t="shared" si="336"/>
        <v>2020-01-31</v>
      </c>
      <c r="BC353" s="192" t="s">
        <v>90</v>
      </c>
      <c r="BD353" s="44" t="str">
        <f t="shared" si="337"/>
        <v>a31110336</v>
      </c>
      <c r="BE353" s="189"/>
      <c r="BF353" s="189"/>
      <c r="BG353" s="186"/>
      <c r="BH353" s="149"/>
      <c r="BI353" s="149"/>
      <c r="BJ353" s="149"/>
      <c r="BK353" s="149"/>
      <c r="BL353" s="149"/>
      <c r="BM353" s="149"/>
      <c r="BN353" s="149"/>
      <c r="BO353" s="340" t="s">
        <v>223</v>
      </c>
      <c r="BP353" s="328">
        <v>7</v>
      </c>
      <c r="BQ353" s="242">
        <f>SUM(AF353:AF357)</f>
        <v>11850000</v>
      </c>
      <c r="BR353" s="194">
        <f>BQ353*0.06</f>
        <v>711000</v>
      </c>
      <c r="BS353" s="242">
        <f>BR353</f>
        <v>711000</v>
      </c>
      <c r="BU353" s="357" t="str">
        <f t="shared" ca="1" si="296"/>
        <v>insert into x_t_contract2(TMP_ID,ID,EXTERNAL_ID,CLIENT_ID) values(s_x_t_contract2.NEXTVAL, 1110000063, '1110000063/20',21110000063);insert into x_t_contract_collateral(TMP_ID,ID,CONTRACT2_ID,DT,IS_SIGNED) values(s_x_t_contract_collateral.NEXTVAL, 11100000631, 1110000063, date'2020-01-01', date'2020-01-01');insert into x_mv_contract_signed_attr (TMP_ID,CONTRACT_ID,COLLATERAL_ID,CODE,VALUE_DT) values (s_x_mv_contract_signed_attr.NEXTVAL, 1110000063, 11100000631,'FINISH_DT' ,date'2021-01-01');insert into x_mv_contract_signed_attr_hist(TMP_ID,VALUE_NUM,UPDATE_DT,CONTRACT2_ID,CODE,CL_DT,STAMP,DT) values(s_x_mv_contract_signed_attr_hist.NEXTVAL, 1, date'2020-01-01', 1110000063,'FIRM',date'2020-01-01',888431110336,date'2020-01-01');insert into x_mv_contract_signed_attr_hist(TMP_ID,VALUE_NUM,UPDATE_DT,CONTRACT2_ID,CODE,CL_DT,STAMP,DT) values(s_x_mv_contract_signed_attr_hist.NEXTVAL, 1, date'2020-01-01', 1110000063,'WHOLESALE_AGENT_PREMIUM_AWARDS_SCALE_TYPE',date'2020-01-01',888431110336,date'2020-01-01');insert into x_mv_contract_signed_attr_hist(TMP_ID,VALUE_NUM,UPDATE_DT,CONTRACT2_ID,CODE,CL_DT,STAMP,DT) values(s_x_mv_contract_signed_attr_hist.NEXTVAL, 3, date'2020-01-01', 1110000063,'PAYMENT_TYPE',date'2020-01-01',888431110336,date'2020-01-01');insert into x_t_invoice (TMP_ID,ID,DT, CLIENT_ID,EXTERNAL_ID,CONTRACT_ID,TOTAL_SUM,CURRENCY,DISCOUNT_TYPE,COMMISSION_TYPE,TYPE,LOYAL_CLIENTS,NDS,NDS_PCT,PERSON_ID) values (s_x_t_invoice.NEXTVAL, 31110336, date'2020-01-01',21110000063,'Б-31110336-1',1110000063,2620000,'RUR',7,7,'y_invoice',0,1,20, 77431110336);insert into x_t_person (TMP_ID,ID) values (s_x_t_person.NEXTVAL, 77431110336);insert into x_t_act_internal(TMP_ID,ID,DT,CLIENT_ID,INVOICE_ID,HIDDEN,AMOUNT,EXTERNAL_ID,PAYMENT_TERM_DT,IS_LOYAL,TYPE) values (s_x_t_act_internal.NEXTVAL, 4311103361,date'2020-01-03',21110000063, 31110336    ,1,  2620000  ,'43111033611',null, 0,'generic');insert into x_t_act_trans(TMP_ID, ACT_ID, CONSUME_ID, AMOUNT, AMOUNT_NDS, AMOUNT_NSP, NETTING, COMMISSION_TYPE) values (s_x_t_act_trans.NEXTVAL, 4311103361,  5531110336, 2620000, 436666.666666667,  0,null, 7);insert into x_t_consume (TMP_ID, ID, PARENT_ORDER_ID) values (s_x_t_consume.NEXTVAL, 5531110336,  9931110336);insert into x_t_order(TMP_ID, ID, SERVICE_ID, SERVICE_ORDER_ID, CLIENT_ID) values (s_x_t_order.NEXTVAL, 9931110336,  7,  7731110336,  431110336 );insert into x_mv_oebs_receipts_2(TMP_ID, INVOICE_EID, SUM, DT, DOC_DATE, COMISS_DATE, PAYMENT_NUMBER, SOURCE_TYPE) values (s_x_mv_oebs_receipts_2.NEXTVAL, 'Б-31110336-1', 2620000, date'2020-01-31',date'2020-01-31', null, '888431110336' ,'PAYCASH');insert into x_yt_ar_direct_domain_stats (ID,IS_GRAY,DOMAIN,IS_BLACKLIST,SERVICE_ID,COST,BILLING_EXPORT_ID,FROM_DT,TILL_DT,SERVICE_ORDER_ID) values(s_x_yt_ar_direct_domain_stats.NEXTVAL, 0, 'a31110336', 0,7,3330000000,7731110336,  date'2020-01-01',to_date('2020-01-31'||' '||'23:59:59','YYYY-MM-DD HH24:MI:SS'),7731110336);</v>
      </c>
    </row>
    <row r="354" spans="1:73" s="195" customFormat="1" x14ac:dyDescent="0.35">
      <c r="A354" s="127">
        <v>63</v>
      </c>
      <c r="B354" s="178"/>
      <c r="C354" s="42" t="str">
        <f t="shared" si="312"/>
        <v>1110000063</v>
      </c>
      <c r="D354" s="42" t="str">
        <f t="shared" si="313"/>
        <v>1110000063/20</v>
      </c>
      <c r="E354" s="43" t="str">
        <f t="shared" si="314"/>
        <v>2020-01-01</v>
      </c>
      <c r="F354" s="43" t="str">
        <f t="shared" si="315"/>
        <v>2021-01-01</v>
      </c>
      <c r="G354" s="44" t="str">
        <f t="shared" si="316"/>
        <v>21110000063</v>
      </c>
      <c r="H354" s="45">
        <f t="shared" si="317"/>
        <v>1</v>
      </c>
      <c r="I354" s="179">
        <v>3</v>
      </c>
      <c r="J354" s="180">
        <f t="shared" si="338"/>
        <v>31110337</v>
      </c>
      <c r="K354" s="42" t="str">
        <f t="shared" si="318"/>
        <v>Б-31110337-1</v>
      </c>
      <c r="L354" s="43" t="str">
        <f t="shared" si="319"/>
        <v>2020-01-01</v>
      </c>
      <c r="M354" s="42" t="s">
        <v>87</v>
      </c>
      <c r="N354" s="181">
        <f t="shared" si="320"/>
        <v>2900000</v>
      </c>
      <c r="O354" s="42" t="s">
        <v>88</v>
      </c>
      <c r="P354" s="179">
        <v>1</v>
      </c>
      <c r="Q354" s="42">
        <v>20</v>
      </c>
      <c r="R354" s="182">
        <f>S354</f>
        <v>7</v>
      </c>
      <c r="S354" s="182">
        <v>7</v>
      </c>
      <c r="T354" s="52" t="str">
        <f t="shared" si="321"/>
        <v>4311103371</v>
      </c>
      <c r="U354" s="183" t="str">
        <f t="shared" si="322"/>
        <v>43111033711</v>
      </c>
      <c r="V354" s="42">
        <v>1</v>
      </c>
      <c r="W354" s="43" t="str">
        <f t="shared" ca="1" si="323"/>
        <v>2020-01-09</v>
      </c>
      <c r="X354" s="42"/>
      <c r="Y354" s="185">
        <v>2900000</v>
      </c>
      <c r="Z354" s="185">
        <f t="shared" ref="Z354:Z359" si="348">Y354-(Y354/1.2)</f>
        <v>483333.33333333302</v>
      </c>
      <c r="AA354" s="42">
        <v>0</v>
      </c>
      <c r="AB354" s="186" t="s">
        <v>89</v>
      </c>
      <c r="AC354" s="185">
        <f t="shared" si="324"/>
        <v>2900000</v>
      </c>
      <c r="AD354" s="45">
        <v>0</v>
      </c>
      <c r="AE354" s="52" t="str">
        <f t="shared" si="345"/>
        <v>431110337</v>
      </c>
      <c r="AF354" s="187">
        <f t="shared" si="325"/>
        <v>2416666.666666667</v>
      </c>
      <c r="AG354" s="240"/>
      <c r="AH354" s="58">
        <f t="shared" si="326"/>
        <v>2416666.666666667</v>
      </c>
      <c r="AI354" s="60">
        <f t="shared" ref="AI354:AI366" si="349">Y354</f>
        <v>2900000</v>
      </c>
      <c r="AJ354" s="49" t="str">
        <f t="shared" si="327"/>
        <v>2020-01-31</v>
      </c>
      <c r="AK354" s="189" t="str">
        <f t="shared" si="328"/>
        <v>888431110337</v>
      </c>
      <c r="AL354" s="45" t="str">
        <f t="shared" si="329"/>
        <v>11100000631</v>
      </c>
      <c r="AM354" s="62"/>
      <c r="AN354" s="62"/>
      <c r="AO354" s="56" t="s">
        <v>89</v>
      </c>
      <c r="AP354" s="56" t="s">
        <v>89</v>
      </c>
      <c r="AQ354" s="45"/>
      <c r="AR354" s="45"/>
      <c r="AS354" s="191" t="str">
        <f t="shared" si="330"/>
        <v>888431110337</v>
      </c>
      <c r="AT354" s="189" t="str">
        <f t="shared" si="331"/>
        <v>5531110337</v>
      </c>
      <c r="AU354" s="183" t="str">
        <f t="shared" si="332"/>
        <v>9931110337</v>
      </c>
      <c r="AV354" s="183">
        <f t="shared" si="333"/>
        <v>7</v>
      </c>
      <c r="AW354" s="183" t="str">
        <f t="shared" si="334"/>
        <v>7731110337</v>
      </c>
      <c r="AX354" s="53" t="str">
        <f t="shared" si="303"/>
        <v>77431110337</v>
      </c>
      <c r="AY354" s="183">
        <v>0</v>
      </c>
      <c r="AZ354" s="183">
        <v>0</v>
      </c>
      <c r="BA354" s="43" t="str">
        <f t="shared" si="335"/>
        <v>2020-01-01</v>
      </c>
      <c r="BB354" s="43" t="str">
        <f t="shared" si="336"/>
        <v>2020-01-31</v>
      </c>
      <c r="BC354" s="192" t="s">
        <v>90</v>
      </c>
      <c r="BD354" s="44" t="str">
        <f t="shared" si="337"/>
        <v>a31110337</v>
      </c>
      <c r="BE354" s="189"/>
      <c r="BF354" s="189"/>
      <c r="BG354" s="186"/>
      <c r="BH354" s="149"/>
      <c r="BI354" s="149"/>
      <c r="BJ354" s="149"/>
      <c r="BK354" s="149"/>
      <c r="BL354" s="149"/>
      <c r="BM354" s="149"/>
      <c r="BN354" s="149"/>
      <c r="BO354" s="342" t="s">
        <v>214</v>
      </c>
      <c r="BP354" s="328">
        <v>1</v>
      </c>
      <c r="BQ354" s="242">
        <f>AF358</f>
        <v>16666.666666666668</v>
      </c>
      <c r="BR354" s="242">
        <f>BQ354*0.13</f>
        <v>2166.666666666667</v>
      </c>
      <c r="BS354" s="242">
        <f>BR354</f>
        <v>2166.666666666667</v>
      </c>
      <c r="BU354" s="357" t="str">
        <f t="shared" ca="1" si="296"/>
        <v>insert into x_t_invoice (TMP_ID,ID,DT, CLIENT_ID,EXTERNAL_ID,CONTRACT_ID,TOTAL_SUM,CURRENCY,DISCOUNT_TYPE,COMMISSION_TYPE,TYPE,LOYAL_CLIENTS,NDS,NDS_PCT,PERSON_ID) values (s_x_t_invoice.NEXTVAL, 31110337, date'2020-01-01',21110000063,'Б-31110337-1',1110000063,2900000,'RUR',7,7,'y_invoice',0,1,20, 77431110337);insert into x_t_person (TMP_ID,ID) values (s_x_t_person.NEXTVAL, 77431110337);insert into x_t_act_internal(TMP_ID,ID,DT,CLIENT_ID,INVOICE_ID,HIDDEN,AMOUNT,EXTERNAL_ID,PAYMENT_TERM_DT,IS_LOYAL,TYPE) values (s_x_t_act_internal.NEXTVAL, 4311103371,date'2020-01-09',21110000063, 31110337    ,1,  2900000  ,'43111033711',null, 0,'generic');insert into x_t_act_trans(TMP_ID, ACT_ID, CONSUME_ID, AMOUNT, AMOUNT_NDS, AMOUNT_NSP, NETTING, COMMISSION_TYPE) values (s_x_t_act_trans.NEXTVAL, 4311103371,  5531110337, 2900000, 483333.333333333,  0,null, 7);insert into x_t_consume (TMP_ID, ID, PARENT_ORDER_ID) values (s_x_t_consume.NEXTVAL, 5531110337,  9931110337);insert into x_t_order(TMP_ID, ID, SERVICE_ID, SERVICE_ORDER_ID, CLIENT_ID) values (s_x_t_order.NEXTVAL, 9931110337,  7,  7731110337,  431110337 );insert into x_mv_oebs_receipts_2(TMP_ID, INVOICE_EID, SUM, DT, DOC_DATE, COMISS_DATE, PAYMENT_NUMBER, SOURCE_TYPE) values (s_x_mv_oebs_receipts_2.NEXTVAL, 'Б-31110337-1', 2900000, date'2020-01-31',date'2020-01-31', null, '888431110337' ,'PAYCASH');insert into x_yt_ar_direct_domain_stats (ID,IS_GRAY,DOMAIN,IS_BLACKLIST,SERVICE_ID,COST,BILLING_EXPORT_ID,FROM_DT,TILL_DT,SERVICE_ORDER_ID) values(s_x_yt_ar_direct_domain_stats.NEXTVAL, 0, 'a31110337', 0,7,3330000000,7731110337,  date'2020-01-01',to_date('2020-01-31'||' '||'23:59:59','YYYY-MM-DD HH24:MI:SS'),7731110337);</v>
      </c>
    </row>
    <row r="355" spans="1:73" s="195" customFormat="1" x14ac:dyDescent="0.35">
      <c r="A355" s="127">
        <v>63</v>
      </c>
      <c r="B355" s="178"/>
      <c r="C355" s="42" t="str">
        <f t="shared" si="312"/>
        <v>1110000063</v>
      </c>
      <c r="D355" s="42" t="str">
        <f t="shared" si="313"/>
        <v>1110000063/20</v>
      </c>
      <c r="E355" s="43" t="str">
        <f t="shared" si="314"/>
        <v>2020-01-01</v>
      </c>
      <c r="F355" s="43" t="str">
        <f t="shared" si="315"/>
        <v>2021-01-01</v>
      </c>
      <c r="G355" s="44" t="str">
        <f t="shared" si="316"/>
        <v>21110000063</v>
      </c>
      <c r="H355" s="45">
        <f t="shared" si="317"/>
        <v>1</v>
      </c>
      <c r="I355" s="179">
        <v>3</v>
      </c>
      <c r="J355" s="180">
        <f t="shared" si="338"/>
        <v>31110338</v>
      </c>
      <c r="K355" s="42" t="str">
        <f t="shared" si="318"/>
        <v>Б-31110338-1</v>
      </c>
      <c r="L355" s="43" t="str">
        <f t="shared" si="319"/>
        <v>2020-01-01</v>
      </c>
      <c r="M355" s="42" t="s">
        <v>87</v>
      </c>
      <c r="N355" s="181">
        <f t="shared" si="320"/>
        <v>2900000</v>
      </c>
      <c r="O355" s="42" t="s">
        <v>88</v>
      </c>
      <c r="P355" s="179">
        <v>1</v>
      </c>
      <c r="Q355" s="42">
        <v>20</v>
      </c>
      <c r="R355" s="182">
        <f>S355</f>
        <v>7</v>
      </c>
      <c r="S355" s="182">
        <v>7</v>
      </c>
      <c r="T355" s="52" t="str">
        <f t="shared" si="321"/>
        <v>4311103381</v>
      </c>
      <c r="U355" s="183" t="str">
        <f t="shared" si="322"/>
        <v>43111033811</v>
      </c>
      <c r="V355" s="42">
        <v>1</v>
      </c>
      <c r="W355" s="43" t="str">
        <f t="shared" ca="1" si="323"/>
        <v>2020-01-09</v>
      </c>
      <c r="X355" s="42"/>
      <c r="Y355" s="185">
        <v>2900000</v>
      </c>
      <c r="Z355" s="185">
        <f t="shared" si="348"/>
        <v>483333.33333333302</v>
      </c>
      <c r="AA355" s="42">
        <v>0</v>
      </c>
      <c r="AB355" s="186" t="s">
        <v>89</v>
      </c>
      <c r="AC355" s="185">
        <f t="shared" si="324"/>
        <v>2900000</v>
      </c>
      <c r="AD355" s="45">
        <v>0</v>
      </c>
      <c r="AE355" s="52" t="str">
        <f t="shared" si="345"/>
        <v>431110338</v>
      </c>
      <c r="AF355" s="187">
        <f t="shared" si="325"/>
        <v>2416666.666666667</v>
      </c>
      <c r="AG355" s="240"/>
      <c r="AH355" s="58">
        <f t="shared" si="326"/>
        <v>2416666.666666667</v>
      </c>
      <c r="AI355" s="60">
        <f t="shared" si="349"/>
        <v>2900000</v>
      </c>
      <c r="AJ355" s="49" t="str">
        <f t="shared" si="327"/>
        <v>2020-01-31</v>
      </c>
      <c r="AK355" s="189" t="str">
        <f t="shared" si="328"/>
        <v>888431110338</v>
      </c>
      <c r="AL355" s="45" t="str">
        <f t="shared" si="329"/>
        <v>11100000631</v>
      </c>
      <c r="AM355" s="190"/>
      <c r="AN355" s="190"/>
      <c r="AO355" s="45" t="s">
        <v>89</v>
      </c>
      <c r="AP355" s="56" t="s">
        <v>89</v>
      </c>
      <c r="AQ355" s="45"/>
      <c r="AR355" s="45"/>
      <c r="AS355" s="191" t="str">
        <f t="shared" si="330"/>
        <v>888431110338</v>
      </c>
      <c r="AT355" s="189" t="str">
        <f t="shared" si="331"/>
        <v>5531110338</v>
      </c>
      <c r="AU355" s="183" t="str">
        <f t="shared" si="332"/>
        <v>9931110338</v>
      </c>
      <c r="AV355" s="183">
        <f t="shared" si="333"/>
        <v>7</v>
      </c>
      <c r="AW355" s="183" t="str">
        <f t="shared" si="334"/>
        <v>7731110338</v>
      </c>
      <c r="AX355" s="53" t="str">
        <f t="shared" si="303"/>
        <v>77431110338</v>
      </c>
      <c r="AY355" s="183">
        <v>0</v>
      </c>
      <c r="AZ355" s="183">
        <v>0</v>
      </c>
      <c r="BA355" s="43" t="str">
        <f t="shared" si="335"/>
        <v>2020-01-01</v>
      </c>
      <c r="BB355" s="43" t="str">
        <f t="shared" si="336"/>
        <v>2020-01-31</v>
      </c>
      <c r="BC355" s="192" t="s">
        <v>90</v>
      </c>
      <c r="BD355" s="44" t="str">
        <f t="shared" si="337"/>
        <v>a31110338</v>
      </c>
      <c r="BE355" s="189"/>
      <c r="BF355" s="189"/>
      <c r="BG355" s="186"/>
      <c r="BH355" s="254"/>
      <c r="BI355" s="254"/>
      <c r="BJ355" s="254"/>
      <c r="BK355" s="254"/>
      <c r="BL355" s="149"/>
      <c r="BM355" s="149"/>
      <c r="BN355" s="149"/>
      <c r="BO355" s="340" t="s">
        <v>224</v>
      </c>
      <c r="BP355" s="328">
        <v>37</v>
      </c>
      <c r="BQ355" s="242">
        <f>AF359</f>
        <v>7208333.333333334</v>
      </c>
      <c r="BR355" s="242">
        <f>BQ355*0.11</f>
        <v>792916.66666666674</v>
      </c>
      <c r="BS355" s="242">
        <f>BR355</f>
        <v>792916.66666666674</v>
      </c>
      <c r="BU355" s="357" t="str">
        <f t="shared" ca="1" si="296"/>
        <v>insert into x_t_invoice (TMP_ID,ID,DT, CLIENT_ID,EXTERNAL_ID,CONTRACT_ID,TOTAL_SUM,CURRENCY,DISCOUNT_TYPE,COMMISSION_TYPE,TYPE,LOYAL_CLIENTS,NDS,NDS_PCT,PERSON_ID) values (s_x_t_invoice.NEXTVAL, 31110338, date'2020-01-01',21110000063,'Б-31110338-1',1110000063,2900000,'RUR',7,7,'y_invoice',0,1,20, 77431110338);insert into x_t_person (TMP_ID,ID) values (s_x_t_person.NEXTVAL, 77431110338);insert into x_t_act_internal(TMP_ID,ID,DT,CLIENT_ID,INVOICE_ID,HIDDEN,AMOUNT,EXTERNAL_ID,PAYMENT_TERM_DT,IS_LOYAL,TYPE) values (s_x_t_act_internal.NEXTVAL, 4311103381,date'2020-01-09',21110000063, 31110338    ,1,  2900000  ,'43111033811',null, 0,'generic');insert into x_t_act_trans(TMP_ID, ACT_ID, CONSUME_ID, AMOUNT, AMOUNT_NDS, AMOUNT_NSP, NETTING, COMMISSION_TYPE) values (s_x_t_act_trans.NEXTVAL, 4311103381,  5531110338, 2900000, 483333.333333333,  0,null, 7);insert into x_t_consume (TMP_ID, ID, PARENT_ORDER_ID) values (s_x_t_consume.NEXTVAL, 5531110338,  9931110338);insert into x_t_order(TMP_ID, ID, SERVICE_ID, SERVICE_ORDER_ID, CLIENT_ID) values (s_x_t_order.NEXTVAL, 9931110338,  7,  7731110338,  431110338 );insert into x_mv_oebs_receipts_2(TMP_ID, INVOICE_EID, SUM, DT, DOC_DATE, COMISS_DATE, PAYMENT_NUMBER, SOURCE_TYPE) values (s_x_mv_oebs_receipts_2.NEXTVAL, 'Б-31110338-1', 2900000, date'2020-01-31',date'2020-01-31', null, '888431110338' ,'PAYCASH');insert into x_yt_ar_direct_domain_stats (ID,IS_GRAY,DOMAIN,IS_BLACKLIST,SERVICE_ID,COST,BILLING_EXPORT_ID,FROM_DT,TILL_DT,SERVICE_ORDER_ID) values(s_x_yt_ar_direct_domain_stats.NEXTVAL, 0, 'a31110338', 0,7,3330000000,7731110338,  date'2020-01-01',to_date('2020-01-31'||' '||'23:59:59','YYYY-MM-DD HH24:MI:SS'),7731110338);</v>
      </c>
    </row>
    <row r="356" spans="1:73" s="195" customFormat="1" x14ac:dyDescent="0.35">
      <c r="A356" s="127">
        <v>63</v>
      </c>
      <c r="B356" s="178"/>
      <c r="C356" s="42" t="str">
        <f t="shared" si="312"/>
        <v>1110000063</v>
      </c>
      <c r="D356" s="42" t="str">
        <f t="shared" si="313"/>
        <v>1110000063/20</v>
      </c>
      <c r="E356" s="43" t="str">
        <f t="shared" si="314"/>
        <v>2020-01-01</v>
      </c>
      <c r="F356" s="43" t="str">
        <f t="shared" si="315"/>
        <v>2021-01-01</v>
      </c>
      <c r="G356" s="44" t="str">
        <f t="shared" si="316"/>
        <v>21110000063</v>
      </c>
      <c r="H356" s="45">
        <f t="shared" si="317"/>
        <v>1</v>
      </c>
      <c r="I356" s="179">
        <v>3</v>
      </c>
      <c r="J356" s="180">
        <f t="shared" si="338"/>
        <v>31110339</v>
      </c>
      <c r="K356" s="42" t="str">
        <f t="shared" si="318"/>
        <v>Б-31110339-1</v>
      </c>
      <c r="L356" s="43" t="str">
        <f t="shared" si="319"/>
        <v>2020-01-01</v>
      </c>
      <c r="M356" s="42" t="s">
        <v>87</v>
      </c>
      <c r="N356" s="181">
        <f t="shared" si="320"/>
        <v>2900000</v>
      </c>
      <c r="O356" s="42" t="s">
        <v>88</v>
      </c>
      <c r="P356" s="179">
        <v>1</v>
      </c>
      <c r="Q356" s="42">
        <v>20</v>
      </c>
      <c r="R356" s="182">
        <f>S356</f>
        <v>7</v>
      </c>
      <c r="S356" s="182">
        <v>7</v>
      </c>
      <c r="T356" s="52" t="str">
        <f t="shared" si="321"/>
        <v>4311103391</v>
      </c>
      <c r="U356" s="183" t="str">
        <f t="shared" si="322"/>
        <v>43111033911</v>
      </c>
      <c r="V356" s="42">
        <v>1</v>
      </c>
      <c r="W356" s="43" t="str">
        <f t="shared" ca="1" si="323"/>
        <v>2020-01-02</v>
      </c>
      <c r="X356" s="42"/>
      <c r="Y356" s="185">
        <v>2900000</v>
      </c>
      <c r="Z356" s="185">
        <f t="shared" si="348"/>
        <v>483333.33333333302</v>
      </c>
      <c r="AA356" s="42">
        <v>0</v>
      </c>
      <c r="AB356" s="186" t="s">
        <v>89</v>
      </c>
      <c r="AC356" s="185">
        <f t="shared" si="324"/>
        <v>2900000</v>
      </c>
      <c r="AD356" s="45">
        <v>0</v>
      </c>
      <c r="AE356" s="52" t="str">
        <f t="shared" si="345"/>
        <v>431110339</v>
      </c>
      <c r="AF356" s="187">
        <f t="shared" si="325"/>
        <v>2416666.666666667</v>
      </c>
      <c r="AG356" s="240"/>
      <c r="AH356" s="58">
        <f t="shared" si="326"/>
        <v>2416666.666666667</v>
      </c>
      <c r="AI356" s="60">
        <f t="shared" si="349"/>
        <v>2900000</v>
      </c>
      <c r="AJ356" s="49" t="str">
        <f t="shared" si="327"/>
        <v>2020-01-31</v>
      </c>
      <c r="AK356" s="189" t="str">
        <f t="shared" si="328"/>
        <v>888431110339</v>
      </c>
      <c r="AL356" s="45" t="str">
        <f t="shared" si="329"/>
        <v>11100000631</v>
      </c>
      <c r="AM356" s="190"/>
      <c r="AN356" s="190"/>
      <c r="AO356" s="45" t="s">
        <v>89</v>
      </c>
      <c r="AP356" s="56" t="s">
        <v>89</v>
      </c>
      <c r="AQ356" s="45"/>
      <c r="AR356" s="45"/>
      <c r="AS356" s="191" t="str">
        <f t="shared" si="330"/>
        <v>888431110339</v>
      </c>
      <c r="AT356" s="189" t="str">
        <f t="shared" si="331"/>
        <v>5531110339</v>
      </c>
      <c r="AU356" s="183" t="str">
        <f t="shared" si="332"/>
        <v>9931110339</v>
      </c>
      <c r="AV356" s="183">
        <f t="shared" si="333"/>
        <v>7</v>
      </c>
      <c r="AW356" s="183" t="str">
        <f t="shared" si="334"/>
        <v>7731110339</v>
      </c>
      <c r="AX356" s="53" t="str">
        <f t="shared" si="303"/>
        <v>77431110339</v>
      </c>
      <c r="AY356" s="183">
        <v>0</v>
      </c>
      <c r="AZ356" s="183">
        <v>0</v>
      </c>
      <c r="BA356" s="43" t="str">
        <f t="shared" si="335"/>
        <v>2020-01-01</v>
      </c>
      <c r="BB356" s="43" t="str">
        <f t="shared" si="336"/>
        <v>2020-01-31</v>
      </c>
      <c r="BC356" s="192" t="s">
        <v>90</v>
      </c>
      <c r="BD356" s="44" t="str">
        <f t="shared" si="337"/>
        <v>a31110339</v>
      </c>
      <c r="BE356" s="189"/>
      <c r="BF356" s="189"/>
      <c r="BG356" s="186"/>
      <c r="BH356" s="149"/>
      <c r="BI356" s="149"/>
      <c r="BJ356" s="149"/>
      <c r="BK356" s="149"/>
      <c r="BL356" s="149"/>
      <c r="BM356" s="149"/>
      <c r="BN356" s="149"/>
      <c r="BO356" s="345"/>
      <c r="BP356" s="328"/>
      <c r="BQ356" s="242"/>
      <c r="BR356" s="242"/>
      <c r="BS356" s="242"/>
      <c r="BU356" s="357" t="str">
        <f t="shared" ca="1" si="296"/>
        <v>insert into x_t_invoice (TMP_ID,ID,DT, CLIENT_ID,EXTERNAL_ID,CONTRACT_ID,TOTAL_SUM,CURRENCY,DISCOUNT_TYPE,COMMISSION_TYPE,TYPE,LOYAL_CLIENTS,NDS,NDS_PCT,PERSON_ID) values (s_x_t_invoice.NEXTVAL, 31110339, date'2020-01-01',21110000063,'Б-31110339-1',1110000063,2900000,'RUR',7,7,'y_invoice',0,1,20, 77431110339);insert into x_t_person (TMP_ID,ID) values (s_x_t_person.NEXTVAL, 77431110339);insert into x_t_act_internal(TMP_ID,ID,DT,CLIENT_ID,INVOICE_ID,HIDDEN,AMOUNT,EXTERNAL_ID,PAYMENT_TERM_DT,IS_LOYAL,TYPE) values (s_x_t_act_internal.NEXTVAL, 4311103391,date'2020-01-02',21110000063, 31110339    ,1,  2900000  ,'43111033911',null, 0,'generic');insert into x_t_act_trans(TMP_ID, ACT_ID, CONSUME_ID, AMOUNT, AMOUNT_NDS, AMOUNT_NSP, NETTING, COMMISSION_TYPE) values (s_x_t_act_trans.NEXTVAL, 4311103391,  5531110339, 2900000, 483333.333333333,  0,null, 7);insert into x_t_consume (TMP_ID, ID, PARENT_ORDER_ID) values (s_x_t_consume.NEXTVAL, 5531110339,  9931110339);insert into x_t_order(TMP_ID, ID, SERVICE_ID, SERVICE_ORDER_ID, CLIENT_ID) values (s_x_t_order.NEXTVAL, 9931110339,  7,  7731110339,  431110339 );insert into x_mv_oebs_receipts_2(TMP_ID, INVOICE_EID, SUM, DT, DOC_DATE, COMISS_DATE, PAYMENT_NUMBER, SOURCE_TYPE) values (s_x_mv_oebs_receipts_2.NEXTVAL, 'Б-31110339-1', 2900000, date'2020-01-31',date'2020-01-31', null, '888431110339' ,'PAYCASH');insert into x_yt_ar_direct_domain_stats (ID,IS_GRAY,DOMAIN,IS_BLACKLIST,SERVICE_ID,COST,BILLING_EXPORT_ID,FROM_DT,TILL_DT,SERVICE_ORDER_ID) values(s_x_yt_ar_direct_domain_stats.NEXTVAL, 0, 'a31110339', 0,7,3330000000,7731110339,  date'2020-01-01',to_date('2020-01-31'||' '||'23:59:59','YYYY-MM-DD HH24:MI:SS'),7731110339);</v>
      </c>
    </row>
    <row r="357" spans="1:73" s="195" customFormat="1" x14ac:dyDescent="0.35">
      <c r="A357" s="127">
        <v>63</v>
      </c>
      <c r="B357" s="178"/>
      <c r="C357" s="42" t="str">
        <f t="shared" si="312"/>
        <v>1110000063</v>
      </c>
      <c r="D357" s="42" t="str">
        <f t="shared" si="313"/>
        <v>1110000063/20</v>
      </c>
      <c r="E357" s="43" t="str">
        <f t="shared" si="314"/>
        <v>2020-01-01</v>
      </c>
      <c r="F357" s="43" t="str">
        <f t="shared" si="315"/>
        <v>2021-01-01</v>
      </c>
      <c r="G357" s="44" t="str">
        <f t="shared" si="316"/>
        <v>21110000063</v>
      </c>
      <c r="H357" s="45">
        <f t="shared" si="317"/>
        <v>1</v>
      </c>
      <c r="I357" s="179">
        <v>3</v>
      </c>
      <c r="J357" s="180">
        <f t="shared" si="338"/>
        <v>31110340</v>
      </c>
      <c r="K357" s="42" t="str">
        <f t="shared" si="318"/>
        <v>Б-31110340-1</v>
      </c>
      <c r="L357" s="43" t="str">
        <f t="shared" si="319"/>
        <v>2020-01-01</v>
      </c>
      <c r="M357" s="42" t="s">
        <v>87</v>
      </c>
      <c r="N357" s="181">
        <f t="shared" si="320"/>
        <v>2900000</v>
      </c>
      <c r="O357" s="42" t="s">
        <v>88</v>
      </c>
      <c r="P357" s="179">
        <v>1</v>
      </c>
      <c r="Q357" s="42">
        <v>20</v>
      </c>
      <c r="R357" s="182">
        <f>S357</f>
        <v>7</v>
      </c>
      <c r="S357" s="182">
        <v>7</v>
      </c>
      <c r="T357" s="52" t="str">
        <f t="shared" si="321"/>
        <v>4311103401</v>
      </c>
      <c r="U357" s="183" t="str">
        <f t="shared" si="322"/>
        <v>43111034011</v>
      </c>
      <c r="V357" s="42">
        <v>1</v>
      </c>
      <c r="W357" s="43" t="str">
        <f t="shared" ca="1" si="323"/>
        <v>2020-01-05</v>
      </c>
      <c r="X357" s="42"/>
      <c r="Y357" s="185">
        <v>2900000</v>
      </c>
      <c r="Z357" s="185">
        <f t="shared" si="348"/>
        <v>483333.33333333302</v>
      </c>
      <c r="AA357" s="42">
        <v>0</v>
      </c>
      <c r="AB357" s="186" t="s">
        <v>89</v>
      </c>
      <c r="AC357" s="185">
        <f t="shared" si="324"/>
        <v>2900000</v>
      </c>
      <c r="AD357" s="45">
        <v>0</v>
      </c>
      <c r="AE357" s="52" t="str">
        <f t="shared" si="345"/>
        <v>431110340</v>
      </c>
      <c r="AF357" s="187">
        <f t="shared" si="325"/>
        <v>2416666.666666667</v>
      </c>
      <c r="AG357" s="240"/>
      <c r="AH357" s="58">
        <f t="shared" si="326"/>
        <v>2416666.666666667</v>
      </c>
      <c r="AI357" s="60">
        <f t="shared" si="349"/>
        <v>2900000</v>
      </c>
      <c r="AJ357" s="49" t="str">
        <f t="shared" si="327"/>
        <v>2020-01-31</v>
      </c>
      <c r="AK357" s="189" t="str">
        <f t="shared" si="328"/>
        <v>888431110340</v>
      </c>
      <c r="AL357" s="45" t="str">
        <f t="shared" si="329"/>
        <v>11100000631</v>
      </c>
      <c r="AM357" s="190"/>
      <c r="AN357" s="190"/>
      <c r="AO357" s="45" t="s">
        <v>89</v>
      </c>
      <c r="AP357" s="56" t="s">
        <v>89</v>
      </c>
      <c r="AQ357" s="45"/>
      <c r="AR357" s="45"/>
      <c r="AS357" s="191" t="str">
        <f t="shared" si="330"/>
        <v>888431110340</v>
      </c>
      <c r="AT357" s="189" t="str">
        <f t="shared" si="331"/>
        <v>5531110340</v>
      </c>
      <c r="AU357" s="183" t="str">
        <f t="shared" si="332"/>
        <v>9931110340</v>
      </c>
      <c r="AV357" s="183">
        <f t="shared" si="333"/>
        <v>7</v>
      </c>
      <c r="AW357" s="183" t="str">
        <f t="shared" si="334"/>
        <v>7731110340</v>
      </c>
      <c r="AX357" s="53" t="str">
        <f t="shared" si="303"/>
        <v>77431110340</v>
      </c>
      <c r="AY357" s="183">
        <v>0</v>
      </c>
      <c r="AZ357" s="183">
        <v>0</v>
      </c>
      <c r="BA357" s="43" t="str">
        <f t="shared" si="335"/>
        <v>2020-01-01</v>
      </c>
      <c r="BB357" s="43" t="str">
        <f t="shared" si="336"/>
        <v>2020-01-31</v>
      </c>
      <c r="BC357" s="192" t="s">
        <v>90</v>
      </c>
      <c r="BD357" s="44" t="str">
        <f t="shared" si="337"/>
        <v>a31110340</v>
      </c>
      <c r="BE357" s="189"/>
      <c r="BF357" s="189"/>
      <c r="BG357" s="186"/>
      <c r="BH357" s="149"/>
      <c r="BI357" s="149"/>
      <c r="BJ357" s="149"/>
      <c r="BK357" s="149"/>
      <c r="BL357" s="149"/>
      <c r="BM357" s="149"/>
      <c r="BN357" s="149"/>
      <c r="BO357" s="345"/>
      <c r="BP357" s="328"/>
      <c r="BQ357" s="242"/>
      <c r="BR357" s="242"/>
      <c r="BS357" s="242"/>
      <c r="BU357" s="357" t="str">
        <f t="shared" ca="1" si="296"/>
        <v>insert into x_t_invoice (TMP_ID,ID,DT, CLIENT_ID,EXTERNAL_ID,CONTRACT_ID,TOTAL_SUM,CURRENCY,DISCOUNT_TYPE,COMMISSION_TYPE,TYPE,LOYAL_CLIENTS,NDS,NDS_PCT,PERSON_ID) values (s_x_t_invoice.NEXTVAL, 31110340, date'2020-01-01',21110000063,'Б-31110340-1',1110000063,2900000,'RUR',7,7,'y_invoice',0,1,20, 77431110340);insert into x_t_person (TMP_ID,ID) values (s_x_t_person.NEXTVAL, 77431110340);insert into x_t_act_internal(TMP_ID,ID,DT,CLIENT_ID,INVOICE_ID,HIDDEN,AMOUNT,EXTERNAL_ID,PAYMENT_TERM_DT,IS_LOYAL,TYPE) values (s_x_t_act_internal.NEXTVAL, 4311103401,date'2020-01-05',21110000063, 31110340    ,1,  2900000  ,'43111034011',null, 0,'generic');insert into x_t_act_trans(TMP_ID, ACT_ID, CONSUME_ID, AMOUNT, AMOUNT_NDS, AMOUNT_NSP, NETTING, COMMISSION_TYPE) values (s_x_t_act_trans.NEXTVAL, 4311103401,  5531110340, 2900000, 483333.333333333,  0,null, 7);insert into x_t_consume (TMP_ID, ID, PARENT_ORDER_ID) values (s_x_t_consume.NEXTVAL, 5531110340,  9931110340);insert into x_t_order(TMP_ID, ID, SERVICE_ID, SERVICE_ORDER_ID, CLIENT_ID) values (s_x_t_order.NEXTVAL, 9931110340,  7,  7731110340,  431110340 );insert into x_mv_oebs_receipts_2(TMP_ID, INVOICE_EID, SUM, DT, DOC_DATE, COMISS_DATE, PAYMENT_NUMBER, SOURCE_TYPE) values (s_x_mv_oebs_receipts_2.NEXTVAL, 'Б-31110340-1', 2900000, date'2020-01-31',date'2020-01-31', null, '888431110340' ,'PAYCASH');insert into x_yt_ar_direct_domain_stats (ID,IS_GRAY,DOMAIN,IS_BLACKLIST,SERVICE_ID,COST,BILLING_EXPORT_ID,FROM_DT,TILL_DT,SERVICE_ORDER_ID) values(s_x_yt_ar_direct_domain_stats.NEXTVAL, 0, 'a31110340', 0,7,3330000000,7731110340,  date'2020-01-01',to_date('2020-01-31'||' '||'23:59:59','YYYY-MM-DD HH24:MI:SS'),7731110340);</v>
      </c>
    </row>
    <row r="358" spans="1:73" s="195" customFormat="1" x14ac:dyDescent="0.35">
      <c r="A358" s="127">
        <v>63</v>
      </c>
      <c r="B358" s="178"/>
      <c r="C358" s="42" t="str">
        <f t="shared" si="312"/>
        <v>1110000063</v>
      </c>
      <c r="D358" s="42" t="str">
        <f t="shared" si="313"/>
        <v>1110000063/20</v>
      </c>
      <c r="E358" s="43" t="str">
        <f t="shared" si="314"/>
        <v>2020-01-01</v>
      </c>
      <c r="F358" s="43" t="str">
        <f t="shared" si="315"/>
        <v>2021-01-01</v>
      </c>
      <c r="G358" s="44" t="str">
        <f t="shared" si="316"/>
        <v>21110000063</v>
      </c>
      <c r="H358" s="45">
        <f t="shared" si="317"/>
        <v>1</v>
      </c>
      <c r="I358" s="179">
        <v>3</v>
      </c>
      <c r="J358" s="180">
        <f t="shared" si="338"/>
        <v>31110341</v>
      </c>
      <c r="K358" s="42" t="str">
        <f t="shared" si="318"/>
        <v>Б-31110341-1</v>
      </c>
      <c r="L358" s="43" t="str">
        <f t="shared" si="319"/>
        <v>2020-01-01</v>
      </c>
      <c r="M358" s="42" t="s">
        <v>87</v>
      </c>
      <c r="N358" s="181">
        <f t="shared" si="320"/>
        <v>20000</v>
      </c>
      <c r="O358" s="42" t="s">
        <v>88</v>
      </c>
      <c r="P358" s="179">
        <v>1</v>
      </c>
      <c r="Q358" s="42">
        <v>20</v>
      </c>
      <c r="R358" s="198">
        <v>1</v>
      </c>
      <c r="S358" s="198">
        <v>1</v>
      </c>
      <c r="T358" s="52" t="str">
        <f t="shared" si="321"/>
        <v>4311103411</v>
      </c>
      <c r="U358" s="183" t="str">
        <f t="shared" si="322"/>
        <v>43111034111</v>
      </c>
      <c r="V358" s="42">
        <v>1</v>
      </c>
      <c r="W358" s="43" t="str">
        <f t="shared" ca="1" si="323"/>
        <v>2020-01-07</v>
      </c>
      <c r="X358" s="42"/>
      <c r="Y358" s="185">
        <v>20000</v>
      </c>
      <c r="Z358" s="185">
        <f t="shared" si="348"/>
        <v>3333.3333333333321</v>
      </c>
      <c r="AA358" s="42">
        <v>0</v>
      </c>
      <c r="AB358" s="186" t="s">
        <v>89</v>
      </c>
      <c r="AC358" s="185">
        <f t="shared" si="324"/>
        <v>20000</v>
      </c>
      <c r="AD358" s="45">
        <v>0</v>
      </c>
      <c r="AE358" s="52" t="str">
        <f t="shared" si="345"/>
        <v>431110341</v>
      </c>
      <c r="AF358" s="187">
        <f t="shared" si="325"/>
        <v>16666.666666666668</v>
      </c>
      <c r="AG358" s="252">
        <f>SUM(AF353:AF359)</f>
        <v>19075000</v>
      </c>
      <c r="AH358" s="58">
        <f t="shared" si="326"/>
        <v>16666.666666666668</v>
      </c>
      <c r="AI358" s="60">
        <f t="shared" si="349"/>
        <v>20000</v>
      </c>
      <c r="AJ358" s="49" t="str">
        <f t="shared" si="327"/>
        <v>2020-01-31</v>
      </c>
      <c r="AK358" s="189" t="str">
        <f t="shared" si="328"/>
        <v>888431110341</v>
      </c>
      <c r="AL358" s="45" t="str">
        <f t="shared" si="329"/>
        <v>11100000631</v>
      </c>
      <c r="AM358" s="190"/>
      <c r="AN358" s="190"/>
      <c r="AO358" s="45" t="s">
        <v>89</v>
      </c>
      <c r="AP358" s="56" t="s">
        <v>89</v>
      </c>
      <c r="AQ358" s="45"/>
      <c r="AR358" s="45"/>
      <c r="AS358" s="191" t="str">
        <f t="shared" si="330"/>
        <v>888431110341</v>
      </c>
      <c r="AT358" s="189" t="str">
        <f t="shared" si="331"/>
        <v>5531110341</v>
      </c>
      <c r="AU358" s="183" t="str">
        <f t="shared" si="332"/>
        <v>9931110341</v>
      </c>
      <c r="AV358" s="183">
        <f t="shared" si="333"/>
        <v>1</v>
      </c>
      <c r="AW358" s="183" t="str">
        <f t="shared" si="334"/>
        <v>7731110341</v>
      </c>
      <c r="AX358" s="53" t="str">
        <f t="shared" si="303"/>
        <v>77431110341</v>
      </c>
      <c r="AY358" s="183">
        <v>0</v>
      </c>
      <c r="AZ358" s="183">
        <v>0</v>
      </c>
      <c r="BA358" s="43" t="str">
        <f t="shared" si="335"/>
        <v>2020-01-01</v>
      </c>
      <c r="BB358" s="43" t="str">
        <f t="shared" si="336"/>
        <v>2020-01-31</v>
      </c>
      <c r="BC358" s="192" t="s">
        <v>90</v>
      </c>
      <c r="BD358" s="44" t="str">
        <f t="shared" si="337"/>
        <v>a31110341</v>
      </c>
      <c r="BE358" s="189"/>
      <c r="BF358" s="189"/>
      <c r="BG358" s="186"/>
      <c r="BH358" s="149"/>
      <c r="BI358" s="149"/>
      <c r="BJ358" s="149"/>
      <c r="BK358" s="149"/>
      <c r="BL358" s="149"/>
      <c r="BM358" s="149"/>
      <c r="BN358" s="149"/>
      <c r="BO358" s="342"/>
      <c r="BP358" s="328"/>
      <c r="BQ358" s="242"/>
      <c r="BR358" s="242"/>
      <c r="BS358" s="242"/>
      <c r="BU358" s="357" t="str">
        <f t="shared" ca="1" si="296"/>
        <v>insert into x_t_invoice (TMP_ID,ID,DT, CLIENT_ID,EXTERNAL_ID,CONTRACT_ID,TOTAL_SUM,CURRENCY,DISCOUNT_TYPE,COMMISSION_TYPE,TYPE,LOYAL_CLIENTS,NDS,NDS_PCT,PERSON_ID) values (s_x_t_invoice.NEXTVAL, 31110341, date'2020-01-01',21110000063,'Б-31110341-1',1110000063,20000,'RUR',1,1,'y_invoice',0,1,20, 77431110341);insert into x_t_person (TMP_ID,ID) values (s_x_t_person.NEXTVAL, 77431110341);insert into x_t_act_internal(TMP_ID,ID,DT,CLIENT_ID,INVOICE_ID,HIDDEN,AMOUNT,EXTERNAL_ID,PAYMENT_TERM_DT,IS_LOYAL,TYPE) values (s_x_t_act_internal.NEXTVAL, 4311103411,date'2020-01-07',21110000063, 31110341    ,1,  20000  ,'43111034111',null, 0,'generic');insert into x_t_act_trans(TMP_ID, ACT_ID, CONSUME_ID, AMOUNT, AMOUNT_NDS, AMOUNT_NSP, NETTING, COMMISSION_TYPE) values (s_x_t_act_trans.NEXTVAL, 4311103411,  5531110341, 20000, 3333.33333333333,  0,null, 1);insert into x_t_consume (TMP_ID, ID, PARENT_ORDER_ID) values (s_x_t_consume.NEXTVAL, 5531110341,  9931110341);insert into x_t_order(TMP_ID, ID, SERVICE_ID, SERVICE_ORDER_ID, CLIENT_ID) values (s_x_t_order.NEXTVAL, 9931110341,  1,  7731110341,  431110341 );insert into x_mv_oebs_receipts_2(TMP_ID, INVOICE_EID, SUM, DT, DOC_DATE, COMISS_DATE, PAYMENT_NUMBER, SOURCE_TYPE) values (s_x_mv_oebs_receipts_2.NEXTVAL, 'Б-31110341-1', 20000, date'2020-01-31',date'2020-01-31', null, '888431110341' ,'PAYCASH');insert into x_yt_ar_direct_domain_stats (ID,IS_GRAY,DOMAIN,IS_BLACKLIST,SERVICE_ID,COST,BILLING_EXPORT_ID,FROM_DT,TILL_DT,SERVICE_ORDER_ID) values(s_x_yt_ar_direct_domain_stats.NEXTVAL, 0, 'a31110341', 0,1,3330000000,7731110341,  date'2020-01-01',to_date('2020-01-31'||' '||'23:59:59','YYYY-MM-DD HH24:MI:SS'),7731110341);</v>
      </c>
    </row>
    <row r="359" spans="1:73" s="215" customFormat="1" ht="15" thickBot="1" x14ac:dyDescent="0.4">
      <c r="A359" s="127">
        <v>63</v>
      </c>
      <c r="B359" s="199"/>
      <c r="C359" s="76" t="str">
        <f t="shared" si="312"/>
        <v>1110000063</v>
      </c>
      <c r="D359" s="76" t="str">
        <f t="shared" si="313"/>
        <v>1110000063/20</v>
      </c>
      <c r="E359" s="77" t="str">
        <f t="shared" si="314"/>
        <v>2020-01-01</v>
      </c>
      <c r="F359" s="77" t="str">
        <f t="shared" si="315"/>
        <v>2021-01-01</v>
      </c>
      <c r="G359" s="78" t="str">
        <f t="shared" si="316"/>
        <v>21110000063</v>
      </c>
      <c r="H359" s="79">
        <f t="shared" si="317"/>
        <v>1</v>
      </c>
      <c r="I359" s="200">
        <v>3</v>
      </c>
      <c r="J359" s="180">
        <f t="shared" si="338"/>
        <v>31110342</v>
      </c>
      <c r="K359" s="76" t="str">
        <f t="shared" si="318"/>
        <v>Б-31110342-1</v>
      </c>
      <c r="L359" s="77" t="str">
        <f t="shared" si="319"/>
        <v>2020-01-01</v>
      </c>
      <c r="M359" s="76" t="s">
        <v>87</v>
      </c>
      <c r="N359" s="202">
        <f t="shared" si="320"/>
        <v>8650000</v>
      </c>
      <c r="O359" s="76" t="s">
        <v>88</v>
      </c>
      <c r="P359" s="200">
        <v>1</v>
      </c>
      <c r="Q359" s="76">
        <v>20</v>
      </c>
      <c r="R359" s="201">
        <v>37</v>
      </c>
      <c r="S359" s="201">
        <v>37</v>
      </c>
      <c r="T359" s="81" t="str">
        <f t="shared" si="321"/>
        <v>4311103421</v>
      </c>
      <c r="U359" s="203" t="str">
        <f t="shared" si="322"/>
        <v>43111034211</v>
      </c>
      <c r="V359" s="76">
        <v>1</v>
      </c>
      <c r="W359" s="77" t="str">
        <f t="shared" ca="1" si="323"/>
        <v>2020-01-06</v>
      </c>
      <c r="X359" s="76"/>
      <c r="Y359" s="185">
        <v>8650000</v>
      </c>
      <c r="Z359" s="205">
        <f t="shared" si="348"/>
        <v>1441666.666666666</v>
      </c>
      <c r="AA359" s="76">
        <v>0</v>
      </c>
      <c r="AB359" s="206" t="s">
        <v>89</v>
      </c>
      <c r="AC359" s="205">
        <f t="shared" si="324"/>
        <v>8650000</v>
      </c>
      <c r="AD359" s="79">
        <v>0</v>
      </c>
      <c r="AE359" s="52" t="str">
        <f t="shared" si="345"/>
        <v>431110342</v>
      </c>
      <c r="AF359" s="207">
        <f t="shared" si="325"/>
        <v>7208333.333333334</v>
      </c>
      <c r="AG359" s="314">
        <f>AF359*0.13</f>
        <v>937083.33333333349</v>
      </c>
      <c r="AH359" s="91">
        <f t="shared" si="326"/>
        <v>7208333.333333334</v>
      </c>
      <c r="AI359" s="60">
        <f t="shared" si="349"/>
        <v>8650000</v>
      </c>
      <c r="AJ359" s="83" t="str">
        <f t="shared" si="327"/>
        <v>2020-01-31</v>
      </c>
      <c r="AK359" s="209" t="str">
        <f t="shared" si="328"/>
        <v>888431110342</v>
      </c>
      <c r="AL359" s="79" t="str">
        <f t="shared" si="329"/>
        <v>11100000631</v>
      </c>
      <c r="AM359" s="210"/>
      <c r="AN359" s="210"/>
      <c r="AO359" s="79" t="s">
        <v>89</v>
      </c>
      <c r="AP359" s="56" t="s">
        <v>89</v>
      </c>
      <c r="AQ359" s="79"/>
      <c r="AR359" s="79"/>
      <c r="AS359" s="211" t="str">
        <f t="shared" si="330"/>
        <v>888431110342</v>
      </c>
      <c r="AT359" s="209" t="str">
        <f t="shared" si="331"/>
        <v>5531110342</v>
      </c>
      <c r="AU359" s="203" t="str">
        <f t="shared" si="332"/>
        <v>9931110342</v>
      </c>
      <c r="AV359" s="203">
        <f t="shared" si="333"/>
        <v>37</v>
      </c>
      <c r="AW359" s="203" t="str">
        <f t="shared" si="334"/>
        <v>7731110342</v>
      </c>
      <c r="AX359" s="53" t="str">
        <f t="shared" si="303"/>
        <v>77431110342</v>
      </c>
      <c r="AY359" s="203">
        <v>0</v>
      </c>
      <c r="AZ359" s="203">
        <v>0</v>
      </c>
      <c r="BA359" s="77" t="str">
        <f t="shared" si="335"/>
        <v>2020-01-01</v>
      </c>
      <c r="BB359" s="77" t="str">
        <f t="shared" si="336"/>
        <v>2020-01-31</v>
      </c>
      <c r="BC359" s="212" t="s">
        <v>90</v>
      </c>
      <c r="BD359" s="78" t="str">
        <f t="shared" si="337"/>
        <v>a31110342</v>
      </c>
      <c r="BE359" s="209"/>
      <c r="BF359" s="209"/>
      <c r="BG359" s="206"/>
      <c r="BH359" s="174"/>
      <c r="BI359" s="174"/>
      <c r="BJ359" s="174"/>
      <c r="BK359" s="174"/>
      <c r="BL359" s="174"/>
      <c r="BM359" s="174"/>
      <c r="BN359" s="174"/>
      <c r="BO359" s="341"/>
      <c r="BP359" s="329"/>
      <c r="BQ359" s="202"/>
      <c r="BR359" s="214"/>
      <c r="BS359" s="214"/>
      <c r="BU359" s="357" t="str">
        <f t="shared" ref="BU359:BU373" ca="1" si="350">IF(((LEN(C359)&gt;0) *(C359&lt;&gt;C358)=1), "insert into x_t_contract2(TMP_ID,ID,EXTERNAL_ID,CLIENT_ID) values(s_x_t_contract2.NEXTVAL, "&amp;C359&amp;", '"&amp;D359&amp;"',"&amp;G359&amp;");","")&amp;IF(((LEN(C359)&gt;0) *(C359&lt;&gt;C358)=1), "insert into x_t_contract_collateral(TMP_ID,ID,CONTRACT2_ID,DT,IS_SIGNED) values(s_x_t_contract_collateral.NEXTVAL, "&amp;AL359&amp;", "&amp;C359&amp;", date'"&amp;E359&amp;"', date'"&amp;E359&amp;"');","")&amp;         IF(((LEN(C359)&gt;0) *(C359&lt;&gt;C358)=1),"insert into x_mv_contract_signed_attr (TMP_ID,CONTRACT_ID,COLLATERAL_ID,CODE,VALUE_DT) values (s_x_mv_contract_signed_attr.NEXTVAL, "&amp;C359&amp;", "&amp;AL359&amp;",'FINISH_DT' ,date'"&amp;F359&amp;"');","")&amp;
IF(((LEN(C359)&gt;0) *(C359&lt;&gt;C358)=1), "insert into x_mv_contract_signed_attr_hist(TMP_ID,VALUE_NUM,UPDATE_DT,CONTRACT2_ID,CODE,CL_DT,STAMP,DT) values(s_x_mv_contract_signed_attr_hist.NEXTVAL, "&amp;$E$2&amp;", date'"&amp;E359&amp;"', "&amp;C359&amp;",'FIRM',date'"&amp;E359&amp;"',"&amp;AS359&amp;",date'"&amp;E359&amp;"');","")&amp;IF(((LEN(C359)&gt;0) *(C359&lt;&gt;C358)*($G$2="opt")=1), "insert into x_mv_contract_signed_attr_hist(TMP_ID,VALUE_NUM,UPDATE_DT,CONTRACT2_ID,CODE,CL_DT,STAMP,DT) values(s_x_mv_contract_signed_attr_hist.NEXTVAL, "&amp;H359&amp;", date'"&amp;E359&amp;"', "&amp;C359&amp;",'WHOLESALE_AGENT_PREMIUM_AWARDS_SCALE_TYPE',date'"&amp;E359&amp;"',"&amp;AS359&amp;",date'"&amp;E359&amp;"');","")&amp;IF(((LEN(C359)&gt;0) *(C359&lt;&gt;C358)*($G$2="comm")=1), "insert into x_mv_contract_signed_attr(TMP_ID,VALUE_NUM,CONTRACT_ID,CODE,DT,COLLATERAL_ID) values(s_x_mv_contract_signed_attr.NEXTVAL, "&amp;H359&amp;","&amp;C359&amp;",'COMMISSION_TYPE',date'"&amp;E359&amp;"', "&amp;AL359&amp;");","")&amp;IF(((LEN(C359)&gt;0) *(C359&lt;&gt;C358)*($G$2="opt")=1), "insert into x_mv_contract_signed_attr_hist(TMP_ID,VALUE_NUM,UPDATE_DT,CONTRACT2_ID,CODE,CL_DT,STAMP,DT) values(s_x_mv_contract_signed_attr_hist.NEXTVAL, "&amp;I359&amp;", date'"&amp;E359&amp;"', "&amp;C359&amp;",'PAYMENT_TYPE',date'"&amp;E359&amp;"',"&amp;AS359&amp;",date'"&amp;E359&amp;"');","")&amp;IF(((LEN(C359)&gt;0) *(C359&lt;&gt;C358)*($G$2="comm")=1), "insert into x_mv_contract_signed_attr(TMP_ID,VALUE_NUM,CONTRACT_ID,CODE,DT,COLLATERAL_ID) values(s_x_mv_contract_signed_attr.NEXTVAL,  "&amp;I359&amp;","&amp;C359&amp;",'PAYMENT_TYPE',date'"&amp;E359&amp;"', "&amp;AL359&amp;");","")&amp;IF(LEN(BG359)&gt;0, "insert into x_mv_contract_signed_attr_hist(TMP_ID,VALUE_NUM,UPDATE_DT,CONTRACT2_ID,CODE,CL_DT,STAMP,DT) values(s_x_mv_contract_signed_attr_hist.NEXTVAL, "&amp;BG359&amp;", date'"&amp;E359&amp;"', "&amp;C359&amp;",'AR_PAYMENT_CONTROL_TYPE',date'"&amp;E359&amp;"',"&amp;AS359&amp;",date'"&amp;E359&amp;"');","")&amp;
IF(((LEN(J359)&gt;0) *(J359&lt;&gt;J358)*(N359&lt;&gt;"null")=1), "insert into x_t_invoice (TMP_ID,ID,DT, CLIENT_ID,EXTERNAL_ID,CONTRACT_ID,TOTAL_SUM,CURRENCY,DISCOUNT_TYPE,COMMISSION_TYPE,TYPE,LOYAL_CLIENTS,NDS,NDS_PCT,PERSON_ID) values (s_x_t_invoice.NEXTVAL, "&amp;J359&amp;", date'"&amp;L359&amp;"',"&amp;G359&amp;",'"&amp;K359&amp;"',"&amp;IF((LEN(C359)&gt;0),""&amp;C359&amp;"","null")&amp;","&amp;N359&amp;",'"&amp;O359&amp;"',"&amp;R359&amp;","&amp;R359&amp;",'"&amp;M359&amp;"',"&amp;AD359&amp;","&amp;P359&amp;","&amp;Q359&amp;", "&amp;AX359&amp;");","")&amp;IF(((LEN(AX359)&gt;0) *(AX359&lt;&gt;AX358)=1), "insert into x_t_person (TMP_ID,ID) values (s_x_t_person.NEXTVAL, "&amp;AX359&amp;");","")&amp;
IF(AQ359=1,"insert into x_t_extprops(TMP_ID, CLASSNAME,ATTRNAME,OBJECT_ID,VALUE_NUM) values (s_x_t_extprops.NEXTVAL, 'PersonalAccount', 'subclient_id',"&amp;AR359&amp;" , "&amp;AE359&amp;");insert into x_t_invoice_repayment(TMP_ID, INVOICE_ID,REPAYMENT_INVOICE_ID) values (s_x_t_invoice_repayment.NEXTVAL,"&amp;AR359&amp;" , "&amp;J359&amp;");","")&amp;IF(((LEN(T359)&gt;0) *(T359&lt;&gt;T358)=1), "insert into x_t_act_internal(TMP_ID,ID,DT,CLIENT_ID,INVOICE_ID,HIDDEN,AMOUNT,EXTERNAL_ID,PAYMENT_TERM_DT,IS_LOYAL,TYPE) values (s_x_t_act_internal.NEXTVAL, "&amp;T359&amp;",date'"&amp;W359&amp;"',"&amp;G359&amp;", "&amp;J359&amp;"    ,"&amp;V359&amp;",  "&amp;AC359&amp;"  ,'"&amp;U359&amp;"',"&amp;IF((LEN(X359)&gt;0),"date'"&amp;X359&amp;"'","null")&amp;", "&amp;AD359&amp;",'generic');","")&amp;
IF(((LEN(T359)&gt;0) *(Y359&lt;&gt;"null")=1),"insert into x_t_act_trans(TMP_ID, ACT_ID, CONSUME_ID, AMOUNT, AMOUNT_NDS, AMOUNT_NSP, NETTING, COMMISSION_TYPE) values (s_x_t_act_trans.NEXTVAL, "&amp;T359&amp;",  "&amp;AT359&amp;", "&amp;Y359&amp;", "&amp;Z359&amp;",  "&amp;AA359&amp;","&amp;AB359&amp;", "&amp;S359&amp;");","")&amp;
IF(((LEN(AT359)&gt;0)*(AT359&lt;&gt;AT358)=1),"insert into x_t_consume (TMP_ID, ID, PARENT_ORDER_ID) values (s_x_t_consume.NEXTVAL, "&amp;AT359&amp;",  "&amp;AU359&amp;");","")&amp;
IF(((LEN(AU359)&gt;0)*(AU359&lt;&gt;AU358))=1,"insert into x_t_order(TMP_ID, ID, SERVICE_ID, SERVICE_ORDER_ID, CLIENT_ID) values (s_x_t_order.NEXTVAL, "&amp;AU359&amp;",  "&amp;AV359&amp;",  "&amp;AW359&amp;",  "&amp;AE359&amp;" );","")&amp;IF(LEN(AI359)&gt;0,"insert into x_mv_oebs_receipts_2(TMP_ID, INVOICE_EID, SUM, DT, DOC_DATE, COMISS_DATE, PAYMENT_NUMBER, SOURCE_TYPE) values (s_x_mv_oebs_receipts_2.NEXTVAL, '"&amp;K359&amp;"', "&amp;AI359&amp;", date'"&amp;AJ359&amp;"',date'"&amp;AJ359&amp;"', null, '"&amp;AK359&amp;"' ,'PAYCASH');","")&amp;
IF(((AP359&lt;&gt;AP358)* (AP360&lt;&gt;"null")=1),"insert into x_mv_ui_contract_apex (TMP_ID,CONTRACT_ID,CONTRACT_EID,DT,FINISH_DT,CLIENT_ID,AGENCY_ID) values (s_x_mv_ui_contract_apex.NEXTVAL, "&amp;C359&amp;", '"&amp;D359&amp;"',"&amp;IF((LEN(AM359)&gt;0),"date'"&amp;AM359&amp;"'","null")&amp;", "&amp;IF((LEN(AN359)&gt;0),"date'"&amp;AN359&amp;"'","null")&amp;","&amp;AP359&amp;","&amp;G359&amp;" );","")&amp;IF(AP359&lt;&gt;"null","insert into x_mv_contract_signed_attr (TMP_ID,CONTRACT_ID,COLLATERAL_ID,CODE,KEY_NUM,COLLATERAL_DT,VALUE_NUM) values (s_x_mv_contract_signed_attr.NEXTVAL, "&amp;C359&amp;", "&amp;AL359&amp;",'BRAND_CLIENTS' , "&amp;AE359&amp;", "&amp;IF((LEN(AM359)&gt;0),"date'"&amp;AM359&amp;"'","null")&amp;",  "&amp;AO359&amp;");","")&amp;IF(LEN(BA359)&gt;0,"insert into x_yt_ar_direct_domain_stats (ID,IS_GRAY,DOMAIN,IS_BLACKLIST,SERVICE_ID,COST,BILLING_EXPORT_ID,FROM_DT,TILL_DT,SERVICE_ORDER_ID) values(s_x_yt_ar_direct_domain_stats.NEXTVAL, "&amp;AY359&amp;", '"&amp;BD359&amp;"', "&amp;AZ359&amp;","&amp;AV359&amp;","&amp;BC359&amp;","&amp;AW359&amp;",  date'"&amp;BA359&amp;"',to_date('"&amp;BB359&amp;"'||' '||'23:59:59','YYYY-MM-DD HH24:MI:SS'),"&amp;AW359&amp;");","")&amp;IF(LEN(BE359)&gt;0,"insert into x_yt_fin_docs (ID, CONTRACT_EID, AGENCY_ID, FROM_DT, RECEIVE_DT) values (s_x_yt_fin_docs.NEXTVAL, '"&amp;D359&amp;"', "&amp;G359&amp;", date'"&amp;BE359&amp;"', date'"&amp;BF359&amp;"');","")&amp; IF(((LEN(BL359)&gt;0)*(LEN(BM359)&gt;0)=1), "insert into x_mv_contract_signed_attr_hist(TMP_ID,VALUE_DT,CODE,COLLATERAL_ID,CL_DT,CONTRACT2_ID) values(s_x_mv_contract_signed_attr_hist.NEXTVAL, date'"&amp;AN359&amp;"', 'CONSOLIDATION_FINISH_DT', "&amp;AL359&amp;",date'"&amp;AM359&amp;"',"&amp;C359&amp;");insert into x_mv_contract_signed_attr_hist(TMP_ID,VALUE_NUM,CODE,COLLATERAL_ID,CL_DT,CONTRACT2_ID,KEY_NUM) values(s_x_mv_contract_signed_attr_hist.NEXTVAL, "&amp;AO359&amp;", 'LINKED_REWARD_CONTRACTS', "&amp;AL359&amp;",date'"&amp;AM359&amp;"',"&amp;C359&amp;","&amp;BL359&amp;");","")&amp; IF(((LEN(BL359)&gt;0)*(LEN(BM359)=0)=1), "insert into x_mv_contract_signed_attr_hist(TMP_ID,VALUE_NUM,CODE,COLLATERAL_ID,CL_DT,CONTRACT2_ID,KEY_NUM) values(s_x_mv_contract_signed_attr_hist.NEXTVAL, "&amp;AO359&amp;", 'LINKED_REWARD_CONTRACTS', "&amp;AL359&amp;",date'"&amp;AM359&amp;"',"&amp;C359&amp;","&amp;BL359&amp;");","")&amp;IF(LEN(BM359)&gt;0, "insert into x_mv_contract_signed_attr_hist(TMP_ID,VALUE_NUM,CL_DT,CODE,COLLATERAL_ID,CONTRACT2_ID) values(s_x_mv_contract_signed_attr_hist.NEXTVAL,"&amp;BM359&amp;", date'"&amp;AM359&amp;"','REWARD_CONSOLIDATION_PERIOD', "&amp;AL359&amp;","&amp;C359&amp;");","")&amp;IF(LEN(BN359)&gt;0, "insert into x_mv_contract_signed_attr_hist(TMP_ID,VALUE_NUM,CL_DT,CODE,COLLATERAL_ID,CONTRACT2_ID) values(s_x_mv_contract_signed_attr_hist.NEXTVAL,"&amp;BN359&amp;", date'"&amp;AM359&amp;"','REWARD_CONSOLIDATION_TYPE', "&amp;AL359&amp;","&amp;C359&amp;");","")&amp;IF(LEN(BH359)&gt;0, "insert into x_yt_loyal_domains(TMP_ID,DOMAIN,PERIOD) values(s_x_yt_loyal_domains.NEXTVAL,'"&amp;BD359&amp;"', date'"&amp;BI359&amp;"');","")&amp;IF(LEN(BJ359)&gt;0, "insert into x_yt_new_domains(TMP_ID,DOMAIN,PERIOD) values(s_x_yt_new_domains.NEXTVAL,'"&amp;BD359&amp;"', date'"&amp;BK359&amp;"');","")</f>
        <v>insert into x_t_invoice (TMP_ID,ID,DT, CLIENT_ID,EXTERNAL_ID,CONTRACT_ID,TOTAL_SUM,CURRENCY,DISCOUNT_TYPE,COMMISSION_TYPE,TYPE,LOYAL_CLIENTS,NDS,NDS_PCT,PERSON_ID) values (s_x_t_invoice.NEXTVAL, 31110342, date'2020-01-01',21110000063,'Б-31110342-1',1110000063,8650000,'RUR',37,37,'y_invoice',0,1,20, 77431110342);insert into x_t_person (TMP_ID,ID) values (s_x_t_person.NEXTVAL, 77431110342);insert into x_t_act_internal(TMP_ID,ID,DT,CLIENT_ID,INVOICE_ID,HIDDEN,AMOUNT,EXTERNAL_ID,PAYMENT_TERM_DT,IS_LOYAL,TYPE) values (s_x_t_act_internal.NEXTVAL, 4311103421,date'2020-01-06',21110000063, 31110342    ,1,  8650000  ,'43111034211',null, 0,'generic');insert into x_t_act_trans(TMP_ID, ACT_ID, CONSUME_ID, AMOUNT, AMOUNT_NDS, AMOUNT_NSP, NETTING, COMMISSION_TYPE) values (s_x_t_act_trans.NEXTVAL, 4311103421,  5531110342, 8650000, 1441666.66666667,  0,null, 37);insert into x_t_consume (TMP_ID, ID, PARENT_ORDER_ID) values (s_x_t_consume.NEXTVAL, 5531110342,  9931110342);insert into x_t_order(TMP_ID, ID, SERVICE_ID, SERVICE_ORDER_ID, CLIENT_ID) values (s_x_t_order.NEXTVAL, 9931110342,  37,  7731110342,  431110342 );insert into x_mv_oebs_receipts_2(TMP_ID, INVOICE_EID, SUM, DT, DOC_DATE, COMISS_DATE, PAYMENT_NUMBER, SOURCE_TYPE) values (s_x_mv_oebs_receipts_2.NEXTVAL, 'Б-31110342-1', 8650000, date'2020-01-31',date'2020-01-31', null, '888431110342' ,'PAYCASH');insert into x_yt_ar_direct_domain_stats (ID,IS_GRAY,DOMAIN,IS_BLACKLIST,SERVICE_ID,COST,BILLING_EXPORT_ID,FROM_DT,TILL_DT,SERVICE_ORDER_ID) values(s_x_yt_ar_direct_domain_stats.NEXTVAL, 0, 'a31110342', 0,37,3330000000,7731110342,  date'2020-01-01',to_date('2020-01-31'||' '||'23:59:59','YYYY-MM-DD HH24:MI:SS'),7731110342);</v>
      </c>
    </row>
    <row r="360" spans="1:73" s="195" customFormat="1" x14ac:dyDescent="0.35">
      <c r="A360" s="127">
        <v>64</v>
      </c>
      <c r="B360" s="178"/>
      <c r="C360" s="42" t="str">
        <f t="shared" si="312"/>
        <v>1110000064</v>
      </c>
      <c r="D360" s="42" t="str">
        <f t="shared" si="313"/>
        <v>1110000064/20</v>
      </c>
      <c r="E360" s="43" t="str">
        <f t="shared" si="314"/>
        <v>2020-01-01</v>
      </c>
      <c r="F360" s="43" t="str">
        <f t="shared" si="315"/>
        <v>2021-01-01</v>
      </c>
      <c r="G360" s="44" t="str">
        <f t="shared" si="316"/>
        <v>21110000064</v>
      </c>
      <c r="H360" s="45">
        <f t="shared" si="317"/>
        <v>1</v>
      </c>
      <c r="I360" s="179">
        <v>3</v>
      </c>
      <c r="J360" s="180">
        <f t="shared" si="338"/>
        <v>31110343</v>
      </c>
      <c r="K360" s="42" t="str">
        <f t="shared" si="318"/>
        <v>Б-31110343-1</v>
      </c>
      <c r="L360" s="43" t="str">
        <f t="shared" si="319"/>
        <v>2020-01-01</v>
      </c>
      <c r="M360" s="42" t="s">
        <v>87</v>
      </c>
      <c r="N360" s="181">
        <f t="shared" si="320"/>
        <v>2620000</v>
      </c>
      <c r="O360" s="42" t="s">
        <v>88</v>
      </c>
      <c r="P360" s="179">
        <v>1</v>
      </c>
      <c r="Q360" s="42">
        <v>20</v>
      </c>
      <c r="R360" s="182">
        <f>S360</f>
        <v>7</v>
      </c>
      <c r="S360" s="182">
        <v>7</v>
      </c>
      <c r="T360" s="52" t="str">
        <f t="shared" si="321"/>
        <v>4311103431</v>
      </c>
      <c r="U360" s="183" t="str">
        <f t="shared" si="322"/>
        <v>43111034311</v>
      </c>
      <c r="V360" s="42">
        <v>1</v>
      </c>
      <c r="W360" s="43" t="str">
        <f t="shared" ca="1" si="323"/>
        <v>2020-01-05</v>
      </c>
      <c r="X360" s="42"/>
      <c r="Y360" s="185">
        <v>2620000</v>
      </c>
      <c r="Z360" s="185">
        <f>Y360-(Y360/1.2)</f>
        <v>436666.66666666651</v>
      </c>
      <c r="AA360" s="42">
        <v>0</v>
      </c>
      <c r="AB360" s="186" t="s">
        <v>89</v>
      </c>
      <c r="AC360" s="185">
        <f t="shared" si="324"/>
        <v>2620000</v>
      </c>
      <c r="AD360" s="45">
        <v>0</v>
      </c>
      <c r="AE360" s="52" t="str">
        <f t="shared" si="345"/>
        <v>431110343</v>
      </c>
      <c r="AF360" s="187">
        <f t="shared" si="325"/>
        <v>2183333.3333333335</v>
      </c>
      <c r="AG360" s="240"/>
      <c r="AH360" s="58">
        <f t="shared" si="326"/>
        <v>2183333.3333333335</v>
      </c>
      <c r="AI360" s="60">
        <f t="shared" si="349"/>
        <v>2620000</v>
      </c>
      <c r="AJ360" s="49" t="str">
        <f t="shared" si="327"/>
        <v>2020-01-31</v>
      </c>
      <c r="AK360" s="189" t="str">
        <f t="shared" si="328"/>
        <v>888431110343</v>
      </c>
      <c r="AL360" s="45" t="str">
        <f t="shared" si="329"/>
        <v>11100000641</v>
      </c>
      <c r="AM360" s="62"/>
      <c r="AN360" s="62"/>
      <c r="AO360" s="56" t="s">
        <v>89</v>
      </c>
      <c r="AP360" s="56" t="s">
        <v>89</v>
      </c>
      <c r="AQ360" s="45"/>
      <c r="AR360" s="45"/>
      <c r="AS360" s="191" t="str">
        <f t="shared" si="330"/>
        <v>888431110343</v>
      </c>
      <c r="AT360" s="189" t="str">
        <f t="shared" si="331"/>
        <v>5531110343</v>
      </c>
      <c r="AU360" s="183" t="str">
        <f t="shared" si="332"/>
        <v>9931110343</v>
      </c>
      <c r="AV360" s="183">
        <f t="shared" si="333"/>
        <v>7</v>
      </c>
      <c r="AW360" s="183" t="str">
        <f t="shared" si="334"/>
        <v>7731110343</v>
      </c>
      <c r="AX360" s="53" t="str">
        <f t="shared" ref="AX360:AX387" si="351">"77"&amp;AE360</f>
        <v>77431110343</v>
      </c>
      <c r="AY360" s="183">
        <v>0</v>
      </c>
      <c r="AZ360" s="183">
        <v>0</v>
      </c>
      <c r="BA360" s="43" t="str">
        <f t="shared" si="335"/>
        <v>2020-01-01</v>
      </c>
      <c r="BB360" s="43" t="str">
        <f t="shared" si="336"/>
        <v>2020-01-31</v>
      </c>
      <c r="BC360" s="192" t="s">
        <v>90</v>
      </c>
      <c r="BD360" s="44" t="str">
        <f t="shared" si="337"/>
        <v>a31110343</v>
      </c>
      <c r="BE360" s="189"/>
      <c r="BF360" s="189"/>
      <c r="BG360" s="186"/>
      <c r="BH360" s="149"/>
      <c r="BI360" s="149"/>
      <c r="BJ360" s="149"/>
      <c r="BK360" s="149"/>
      <c r="BL360" s="149"/>
      <c r="BM360" s="149"/>
      <c r="BN360" s="149"/>
      <c r="BO360" s="340" t="s">
        <v>225</v>
      </c>
      <c r="BP360" s="328">
        <v>7</v>
      </c>
      <c r="BQ360" s="242">
        <f>SUM(AF360:AF364)</f>
        <v>11850000</v>
      </c>
      <c r="BR360" s="194">
        <f>BQ360*0.06</f>
        <v>711000</v>
      </c>
      <c r="BS360" s="242">
        <f>BR360</f>
        <v>711000</v>
      </c>
      <c r="BU360" s="357" t="str">
        <f t="shared" ca="1" si="350"/>
        <v>insert into x_t_contract2(TMP_ID,ID,EXTERNAL_ID,CLIENT_ID) values(s_x_t_contract2.NEXTVAL, 1110000064, '1110000064/20',21110000064);insert into x_t_contract_collateral(TMP_ID,ID,CONTRACT2_ID,DT,IS_SIGNED) values(s_x_t_contract_collateral.NEXTVAL, 11100000641, 1110000064, date'2020-01-01', date'2020-01-01');insert into x_mv_contract_signed_attr (TMP_ID,CONTRACT_ID,COLLATERAL_ID,CODE,VALUE_DT) values (s_x_mv_contract_signed_attr.NEXTVAL, 1110000064, 11100000641,'FINISH_DT' ,date'2021-01-01');insert into x_mv_contract_signed_attr_hist(TMP_ID,VALUE_NUM,UPDATE_DT,CONTRACT2_ID,CODE,CL_DT,STAMP,DT) values(s_x_mv_contract_signed_attr_hist.NEXTVAL, 1, date'2020-01-01', 1110000064,'FIRM',date'2020-01-01',888431110343,date'2020-01-01');insert into x_mv_contract_signed_attr_hist(TMP_ID,VALUE_NUM,UPDATE_DT,CONTRACT2_ID,CODE,CL_DT,STAMP,DT) values(s_x_mv_contract_signed_attr_hist.NEXTVAL, 1, date'2020-01-01', 1110000064,'WHOLESALE_AGENT_PREMIUM_AWARDS_SCALE_TYPE',date'2020-01-01',888431110343,date'2020-01-01');insert into x_mv_contract_signed_attr_hist(TMP_ID,VALUE_NUM,UPDATE_DT,CONTRACT2_ID,CODE,CL_DT,STAMP,DT) values(s_x_mv_contract_signed_attr_hist.NEXTVAL, 3, date'2020-01-01', 1110000064,'PAYMENT_TYPE',date'2020-01-01',888431110343,date'2020-01-01');insert into x_t_invoice (TMP_ID,ID,DT, CLIENT_ID,EXTERNAL_ID,CONTRACT_ID,TOTAL_SUM,CURRENCY,DISCOUNT_TYPE,COMMISSION_TYPE,TYPE,LOYAL_CLIENTS,NDS,NDS_PCT,PERSON_ID) values (s_x_t_invoice.NEXTVAL, 31110343, date'2020-01-01',21110000064,'Б-31110343-1',1110000064,2620000,'RUR',7,7,'y_invoice',0,1,20, 77431110343);insert into x_t_person (TMP_ID,ID) values (s_x_t_person.NEXTVAL, 77431110343);insert into x_t_act_internal(TMP_ID,ID,DT,CLIENT_ID,INVOICE_ID,HIDDEN,AMOUNT,EXTERNAL_ID,PAYMENT_TERM_DT,IS_LOYAL,TYPE) values (s_x_t_act_internal.NEXTVAL, 4311103431,date'2020-01-05',21110000064, 31110343    ,1,  2620000  ,'43111034311',null, 0,'generic');insert into x_t_act_trans(TMP_ID, ACT_ID, CONSUME_ID, AMOUNT, AMOUNT_NDS, AMOUNT_NSP, NETTING, COMMISSION_TYPE) values (s_x_t_act_trans.NEXTVAL, 4311103431,  5531110343, 2620000, 436666.666666667,  0,null, 7);insert into x_t_consume (TMP_ID, ID, PARENT_ORDER_ID) values (s_x_t_consume.NEXTVAL, 5531110343,  9931110343);insert into x_t_order(TMP_ID, ID, SERVICE_ID, SERVICE_ORDER_ID, CLIENT_ID) values (s_x_t_order.NEXTVAL, 9931110343,  7,  7731110343,  431110343 );insert into x_mv_oebs_receipts_2(TMP_ID, INVOICE_EID, SUM, DT, DOC_DATE, COMISS_DATE, PAYMENT_NUMBER, SOURCE_TYPE) values (s_x_mv_oebs_receipts_2.NEXTVAL, 'Б-31110343-1', 2620000, date'2020-01-31',date'2020-01-31', null, '888431110343' ,'PAYCASH');insert into x_yt_ar_direct_domain_stats (ID,IS_GRAY,DOMAIN,IS_BLACKLIST,SERVICE_ID,COST,BILLING_EXPORT_ID,FROM_DT,TILL_DT,SERVICE_ORDER_ID) values(s_x_yt_ar_direct_domain_stats.NEXTVAL, 0, 'a31110343', 0,7,3330000000,7731110343,  date'2020-01-01',to_date('2020-01-31'||' '||'23:59:59','YYYY-MM-DD HH24:MI:SS'),7731110343);</v>
      </c>
    </row>
    <row r="361" spans="1:73" s="195" customFormat="1" x14ac:dyDescent="0.35">
      <c r="A361" s="127">
        <v>64</v>
      </c>
      <c r="B361" s="178"/>
      <c r="C361" s="42" t="str">
        <f t="shared" si="312"/>
        <v>1110000064</v>
      </c>
      <c r="D361" s="42" t="str">
        <f t="shared" si="313"/>
        <v>1110000064/20</v>
      </c>
      <c r="E361" s="43" t="str">
        <f t="shared" si="314"/>
        <v>2020-01-01</v>
      </c>
      <c r="F361" s="43" t="str">
        <f t="shared" si="315"/>
        <v>2021-01-01</v>
      </c>
      <c r="G361" s="44" t="str">
        <f t="shared" si="316"/>
        <v>21110000064</v>
      </c>
      <c r="H361" s="45">
        <f t="shared" si="317"/>
        <v>1</v>
      </c>
      <c r="I361" s="179">
        <v>3</v>
      </c>
      <c r="J361" s="180">
        <f t="shared" si="338"/>
        <v>31110344</v>
      </c>
      <c r="K361" s="42" t="str">
        <f t="shared" si="318"/>
        <v>Б-31110344-1</v>
      </c>
      <c r="L361" s="43" t="str">
        <f t="shared" si="319"/>
        <v>2020-01-01</v>
      </c>
      <c r="M361" s="42" t="s">
        <v>87</v>
      </c>
      <c r="N361" s="181">
        <f t="shared" si="320"/>
        <v>2900000</v>
      </c>
      <c r="O361" s="42" t="s">
        <v>88</v>
      </c>
      <c r="P361" s="179">
        <v>1</v>
      </c>
      <c r="Q361" s="42">
        <v>20</v>
      </c>
      <c r="R361" s="182">
        <f>S361</f>
        <v>7</v>
      </c>
      <c r="S361" s="182">
        <v>7</v>
      </c>
      <c r="T361" s="52" t="str">
        <f t="shared" si="321"/>
        <v>4311103441</v>
      </c>
      <c r="U361" s="183" t="str">
        <f t="shared" si="322"/>
        <v>43111034411</v>
      </c>
      <c r="V361" s="42">
        <v>1</v>
      </c>
      <c r="W361" s="43" t="str">
        <f t="shared" ca="1" si="323"/>
        <v>2020-01-01</v>
      </c>
      <c r="X361" s="42"/>
      <c r="Y361" s="185">
        <v>2900000</v>
      </c>
      <c r="Z361" s="185">
        <f t="shared" ref="Z361:Z366" si="352">Y361-(Y361/1.2)</f>
        <v>483333.33333333302</v>
      </c>
      <c r="AA361" s="42">
        <v>0</v>
      </c>
      <c r="AB361" s="186" t="s">
        <v>89</v>
      </c>
      <c r="AC361" s="185">
        <f t="shared" si="324"/>
        <v>2900000</v>
      </c>
      <c r="AD361" s="45">
        <v>0</v>
      </c>
      <c r="AE361" s="52" t="str">
        <f t="shared" si="345"/>
        <v>431110344</v>
      </c>
      <c r="AF361" s="187">
        <f t="shared" si="325"/>
        <v>2416666.666666667</v>
      </c>
      <c r="AG361" s="240"/>
      <c r="AH361" s="58">
        <f t="shared" si="326"/>
        <v>2416666.666666667</v>
      </c>
      <c r="AI361" s="60">
        <f t="shared" si="349"/>
        <v>2900000</v>
      </c>
      <c r="AJ361" s="49" t="str">
        <f t="shared" si="327"/>
        <v>2020-01-31</v>
      </c>
      <c r="AK361" s="189" t="str">
        <f t="shared" si="328"/>
        <v>888431110344</v>
      </c>
      <c r="AL361" s="45" t="str">
        <f t="shared" si="329"/>
        <v>11100000641</v>
      </c>
      <c r="AM361" s="62"/>
      <c r="AN361" s="62"/>
      <c r="AO361" s="56" t="s">
        <v>89</v>
      </c>
      <c r="AP361" s="56" t="s">
        <v>89</v>
      </c>
      <c r="AQ361" s="45"/>
      <c r="AR361" s="45"/>
      <c r="AS361" s="191" t="str">
        <f t="shared" si="330"/>
        <v>888431110344</v>
      </c>
      <c r="AT361" s="189" t="str">
        <f t="shared" si="331"/>
        <v>5531110344</v>
      </c>
      <c r="AU361" s="183" t="str">
        <f t="shared" si="332"/>
        <v>9931110344</v>
      </c>
      <c r="AV361" s="183">
        <f t="shared" si="333"/>
        <v>7</v>
      </c>
      <c r="AW361" s="183" t="str">
        <f t="shared" si="334"/>
        <v>7731110344</v>
      </c>
      <c r="AX361" s="53" t="str">
        <f t="shared" si="351"/>
        <v>77431110344</v>
      </c>
      <c r="AY361" s="183">
        <v>0</v>
      </c>
      <c r="AZ361" s="183">
        <v>0</v>
      </c>
      <c r="BA361" s="43" t="str">
        <f t="shared" si="335"/>
        <v>2020-01-01</v>
      </c>
      <c r="BB361" s="43" t="str">
        <f t="shared" si="336"/>
        <v>2020-01-31</v>
      </c>
      <c r="BC361" s="192" t="s">
        <v>90</v>
      </c>
      <c r="BD361" s="44" t="str">
        <f t="shared" si="337"/>
        <v>a31110344</v>
      </c>
      <c r="BE361" s="189"/>
      <c r="BF361" s="189"/>
      <c r="BG361" s="186"/>
      <c r="BH361" s="149"/>
      <c r="BI361" s="149"/>
      <c r="BJ361" s="149"/>
      <c r="BK361" s="149"/>
      <c r="BL361" s="149"/>
      <c r="BM361" s="149"/>
      <c r="BN361" s="149"/>
      <c r="BO361" s="342" t="s">
        <v>214</v>
      </c>
      <c r="BP361" s="328">
        <v>1</v>
      </c>
      <c r="BQ361" s="242">
        <f>AF365</f>
        <v>5541666.666666667</v>
      </c>
      <c r="BR361" s="242">
        <f>BQ361*0.13</f>
        <v>720416.66666666674</v>
      </c>
      <c r="BS361" s="242">
        <f>BR361</f>
        <v>720416.66666666674</v>
      </c>
      <c r="BU361" s="357" t="str">
        <f t="shared" ca="1" si="350"/>
        <v>insert into x_t_invoice (TMP_ID,ID,DT, CLIENT_ID,EXTERNAL_ID,CONTRACT_ID,TOTAL_SUM,CURRENCY,DISCOUNT_TYPE,COMMISSION_TYPE,TYPE,LOYAL_CLIENTS,NDS,NDS_PCT,PERSON_ID) values (s_x_t_invoice.NEXTVAL, 31110344, date'2020-01-01',21110000064,'Б-31110344-1',1110000064,2900000,'RUR',7,7,'y_invoice',0,1,20, 77431110344);insert into x_t_person (TMP_ID,ID) values (s_x_t_person.NEXTVAL, 77431110344);insert into x_t_act_internal(TMP_ID,ID,DT,CLIENT_ID,INVOICE_ID,HIDDEN,AMOUNT,EXTERNAL_ID,PAYMENT_TERM_DT,IS_LOYAL,TYPE) values (s_x_t_act_internal.NEXTVAL, 4311103441,date'2020-01-01',21110000064, 31110344    ,1,  2900000  ,'43111034411',null, 0,'generic');insert into x_t_act_trans(TMP_ID, ACT_ID, CONSUME_ID, AMOUNT, AMOUNT_NDS, AMOUNT_NSP, NETTING, COMMISSION_TYPE) values (s_x_t_act_trans.NEXTVAL, 4311103441,  5531110344, 2900000, 483333.333333333,  0,null, 7);insert into x_t_consume (TMP_ID, ID, PARENT_ORDER_ID) values (s_x_t_consume.NEXTVAL, 5531110344,  9931110344);insert into x_t_order(TMP_ID, ID, SERVICE_ID, SERVICE_ORDER_ID, CLIENT_ID) values (s_x_t_order.NEXTVAL, 9931110344,  7,  7731110344,  431110344 );insert into x_mv_oebs_receipts_2(TMP_ID, INVOICE_EID, SUM, DT, DOC_DATE, COMISS_DATE, PAYMENT_NUMBER, SOURCE_TYPE) values (s_x_mv_oebs_receipts_2.NEXTVAL, 'Б-31110344-1', 2900000, date'2020-01-31',date'2020-01-31', null, '888431110344' ,'PAYCASH');insert into x_yt_ar_direct_domain_stats (ID,IS_GRAY,DOMAIN,IS_BLACKLIST,SERVICE_ID,COST,BILLING_EXPORT_ID,FROM_DT,TILL_DT,SERVICE_ORDER_ID) values(s_x_yt_ar_direct_domain_stats.NEXTVAL, 0, 'a31110344', 0,7,3330000000,7731110344,  date'2020-01-01',to_date('2020-01-31'||' '||'23:59:59','YYYY-MM-DD HH24:MI:SS'),7731110344);</v>
      </c>
    </row>
    <row r="362" spans="1:73" s="195" customFormat="1" x14ac:dyDescent="0.35">
      <c r="A362" s="127">
        <v>64</v>
      </c>
      <c r="B362" s="178"/>
      <c r="C362" s="42" t="str">
        <f t="shared" si="312"/>
        <v>1110000064</v>
      </c>
      <c r="D362" s="42" t="str">
        <f t="shared" si="313"/>
        <v>1110000064/20</v>
      </c>
      <c r="E362" s="43" t="str">
        <f t="shared" si="314"/>
        <v>2020-01-01</v>
      </c>
      <c r="F362" s="43" t="str">
        <f t="shared" si="315"/>
        <v>2021-01-01</v>
      </c>
      <c r="G362" s="44" t="str">
        <f t="shared" si="316"/>
        <v>21110000064</v>
      </c>
      <c r="H362" s="45">
        <f t="shared" si="317"/>
        <v>1</v>
      </c>
      <c r="I362" s="179">
        <v>3</v>
      </c>
      <c r="J362" s="180">
        <f t="shared" si="338"/>
        <v>31110345</v>
      </c>
      <c r="K362" s="42" t="str">
        <f t="shared" si="318"/>
        <v>Б-31110345-1</v>
      </c>
      <c r="L362" s="43" t="str">
        <f t="shared" si="319"/>
        <v>2020-01-01</v>
      </c>
      <c r="M362" s="42" t="s">
        <v>87</v>
      </c>
      <c r="N362" s="181">
        <f t="shared" si="320"/>
        <v>2900000</v>
      </c>
      <c r="O362" s="42" t="s">
        <v>88</v>
      </c>
      <c r="P362" s="179">
        <v>1</v>
      </c>
      <c r="Q362" s="42">
        <v>20</v>
      </c>
      <c r="R362" s="182">
        <f>S362</f>
        <v>7</v>
      </c>
      <c r="S362" s="182">
        <v>7</v>
      </c>
      <c r="T362" s="52" t="str">
        <f t="shared" si="321"/>
        <v>4311103451</v>
      </c>
      <c r="U362" s="183" t="str">
        <f t="shared" si="322"/>
        <v>43111034511</v>
      </c>
      <c r="V362" s="42">
        <v>1</v>
      </c>
      <c r="W362" s="43" t="str">
        <f t="shared" ca="1" si="323"/>
        <v>2020-01-05</v>
      </c>
      <c r="X362" s="42"/>
      <c r="Y362" s="185">
        <v>2900000</v>
      </c>
      <c r="Z362" s="185">
        <f t="shared" si="352"/>
        <v>483333.33333333302</v>
      </c>
      <c r="AA362" s="42">
        <v>0</v>
      </c>
      <c r="AB362" s="186" t="s">
        <v>89</v>
      </c>
      <c r="AC362" s="185">
        <f t="shared" si="324"/>
        <v>2900000</v>
      </c>
      <c r="AD362" s="45">
        <v>0</v>
      </c>
      <c r="AE362" s="52" t="str">
        <f t="shared" si="345"/>
        <v>431110345</v>
      </c>
      <c r="AF362" s="187">
        <f t="shared" si="325"/>
        <v>2416666.666666667</v>
      </c>
      <c r="AG362" s="240"/>
      <c r="AH362" s="58">
        <f t="shared" si="326"/>
        <v>2416666.666666667</v>
      </c>
      <c r="AI362" s="60">
        <f t="shared" si="349"/>
        <v>2900000</v>
      </c>
      <c r="AJ362" s="49" t="str">
        <f t="shared" si="327"/>
        <v>2020-01-31</v>
      </c>
      <c r="AK362" s="189" t="str">
        <f t="shared" si="328"/>
        <v>888431110345</v>
      </c>
      <c r="AL362" s="45" t="str">
        <f t="shared" si="329"/>
        <v>11100000641</v>
      </c>
      <c r="AM362" s="190"/>
      <c r="AN362" s="190"/>
      <c r="AO362" s="45" t="s">
        <v>89</v>
      </c>
      <c r="AP362" s="56" t="s">
        <v>89</v>
      </c>
      <c r="AQ362" s="45"/>
      <c r="AR362" s="45"/>
      <c r="AS362" s="191" t="str">
        <f t="shared" si="330"/>
        <v>888431110345</v>
      </c>
      <c r="AT362" s="189" t="str">
        <f t="shared" si="331"/>
        <v>5531110345</v>
      </c>
      <c r="AU362" s="183" t="str">
        <f t="shared" si="332"/>
        <v>9931110345</v>
      </c>
      <c r="AV362" s="183">
        <f t="shared" si="333"/>
        <v>7</v>
      </c>
      <c r="AW362" s="183" t="str">
        <f t="shared" si="334"/>
        <v>7731110345</v>
      </c>
      <c r="AX362" s="53" t="str">
        <f t="shared" si="351"/>
        <v>77431110345</v>
      </c>
      <c r="AY362" s="183">
        <v>0</v>
      </c>
      <c r="AZ362" s="183">
        <v>0</v>
      </c>
      <c r="BA362" s="43" t="str">
        <f t="shared" si="335"/>
        <v>2020-01-01</v>
      </c>
      <c r="BB362" s="43" t="str">
        <f t="shared" si="336"/>
        <v>2020-01-31</v>
      </c>
      <c r="BC362" s="192" t="s">
        <v>90</v>
      </c>
      <c r="BD362" s="44" t="str">
        <f t="shared" si="337"/>
        <v>a31110345</v>
      </c>
      <c r="BE362" s="189"/>
      <c r="BF362" s="189"/>
      <c r="BG362" s="186"/>
      <c r="BH362" s="254"/>
      <c r="BI362" s="254"/>
      <c r="BJ362" s="254"/>
      <c r="BK362" s="254"/>
      <c r="BL362" s="149"/>
      <c r="BM362" s="149"/>
      <c r="BN362" s="149"/>
      <c r="BO362" s="340" t="s">
        <v>224</v>
      </c>
      <c r="BP362" s="328">
        <v>37</v>
      </c>
      <c r="BQ362" s="242">
        <f>AF366</f>
        <v>25000</v>
      </c>
      <c r="BR362" s="242">
        <f>BQ362*0.11</f>
        <v>2750</v>
      </c>
      <c r="BS362" s="242">
        <f>BR362</f>
        <v>2750</v>
      </c>
      <c r="BU362" s="357" t="str">
        <f t="shared" ca="1" si="350"/>
        <v>insert into x_t_invoice (TMP_ID,ID,DT, CLIENT_ID,EXTERNAL_ID,CONTRACT_ID,TOTAL_SUM,CURRENCY,DISCOUNT_TYPE,COMMISSION_TYPE,TYPE,LOYAL_CLIENTS,NDS,NDS_PCT,PERSON_ID) values (s_x_t_invoice.NEXTVAL, 31110345, date'2020-01-01',21110000064,'Б-31110345-1',1110000064,2900000,'RUR',7,7,'y_invoice',0,1,20, 77431110345);insert into x_t_person (TMP_ID,ID) values (s_x_t_person.NEXTVAL, 77431110345);insert into x_t_act_internal(TMP_ID,ID,DT,CLIENT_ID,INVOICE_ID,HIDDEN,AMOUNT,EXTERNAL_ID,PAYMENT_TERM_DT,IS_LOYAL,TYPE) values (s_x_t_act_internal.NEXTVAL, 4311103451,date'2020-01-05',21110000064, 31110345    ,1,  2900000  ,'43111034511',null, 0,'generic');insert into x_t_act_trans(TMP_ID, ACT_ID, CONSUME_ID, AMOUNT, AMOUNT_NDS, AMOUNT_NSP, NETTING, COMMISSION_TYPE) values (s_x_t_act_trans.NEXTVAL, 4311103451,  5531110345, 2900000, 483333.333333333,  0,null, 7);insert into x_t_consume (TMP_ID, ID, PARENT_ORDER_ID) values (s_x_t_consume.NEXTVAL, 5531110345,  9931110345);insert into x_t_order(TMP_ID, ID, SERVICE_ID, SERVICE_ORDER_ID, CLIENT_ID) values (s_x_t_order.NEXTVAL, 9931110345,  7,  7731110345,  431110345 );insert into x_mv_oebs_receipts_2(TMP_ID, INVOICE_EID, SUM, DT, DOC_DATE, COMISS_DATE, PAYMENT_NUMBER, SOURCE_TYPE) values (s_x_mv_oebs_receipts_2.NEXTVAL, 'Б-31110345-1', 2900000, date'2020-01-31',date'2020-01-31', null, '888431110345' ,'PAYCASH');insert into x_yt_ar_direct_domain_stats (ID,IS_GRAY,DOMAIN,IS_BLACKLIST,SERVICE_ID,COST,BILLING_EXPORT_ID,FROM_DT,TILL_DT,SERVICE_ORDER_ID) values(s_x_yt_ar_direct_domain_stats.NEXTVAL, 0, 'a31110345', 0,7,3330000000,7731110345,  date'2020-01-01',to_date('2020-01-31'||' '||'23:59:59','YYYY-MM-DD HH24:MI:SS'),7731110345);</v>
      </c>
    </row>
    <row r="363" spans="1:73" s="195" customFormat="1" x14ac:dyDescent="0.35">
      <c r="A363" s="127">
        <v>64</v>
      </c>
      <c r="B363" s="178"/>
      <c r="C363" s="42" t="str">
        <f t="shared" si="312"/>
        <v>1110000064</v>
      </c>
      <c r="D363" s="42" t="str">
        <f t="shared" si="313"/>
        <v>1110000064/20</v>
      </c>
      <c r="E363" s="43" t="str">
        <f t="shared" si="314"/>
        <v>2020-01-01</v>
      </c>
      <c r="F363" s="43" t="str">
        <f t="shared" si="315"/>
        <v>2021-01-01</v>
      </c>
      <c r="G363" s="44" t="str">
        <f t="shared" si="316"/>
        <v>21110000064</v>
      </c>
      <c r="H363" s="45">
        <f t="shared" si="317"/>
        <v>1</v>
      </c>
      <c r="I363" s="179">
        <v>3</v>
      </c>
      <c r="J363" s="180">
        <f t="shared" si="338"/>
        <v>31110346</v>
      </c>
      <c r="K363" s="42" t="str">
        <f t="shared" si="318"/>
        <v>Б-31110346-1</v>
      </c>
      <c r="L363" s="43" t="str">
        <f t="shared" si="319"/>
        <v>2020-01-01</v>
      </c>
      <c r="M363" s="42" t="s">
        <v>87</v>
      </c>
      <c r="N363" s="181">
        <f t="shared" si="320"/>
        <v>2900000</v>
      </c>
      <c r="O363" s="42" t="s">
        <v>88</v>
      </c>
      <c r="P363" s="179">
        <v>1</v>
      </c>
      <c r="Q363" s="42">
        <v>20</v>
      </c>
      <c r="R363" s="182">
        <f>S363</f>
        <v>7</v>
      </c>
      <c r="S363" s="182">
        <v>7</v>
      </c>
      <c r="T363" s="52" t="str">
        <f t="shared" si="321"/>
        <v>4311103461</v>
      </c>
      <c r="U363" s="183" t="str">
        <f t="shared" si="322"/>
        <v>43111034611</v>
      </c>
      <c r="V363" s="42">
        <v>1</v>
      </c>
      <c r="W363" s="43" t="str">
        <f t="shared" ca="1" si="323"/>
        <v>2020-01-04</v>
      </c>
      <c r="X363" s="42"/>
      <c r="Y363" s="185">
        <v>2900000</v>
      </c>
      <c r="Z363" s="185">
        <f t="shared" si="352"/>
        <v>483333.33333333302</v>
      </c>
      <c r="AA363" s="42">
        <v>0</v>
      </c>
      <c r="AB363" s="186" t="s">
        <v>89</v>
      </c>
      <c r="AC363" s="185">
        <f t="shared" si="324"/>
        <v>2900000</v>
      </c>
      <c r="AD363" s="45">
        <v>0</v>
      </c>
      <c r="AE363" s="52" t="str">
        <f t="shared" si="345"/>
        <v>431110346</v>
      </c>
      <c r="AF363" s="187">
        <f t="shared" si="325"/>
        <v>2416666.666666667</v>
      </c>
      <c r="AG363" s="240"/>
      <c r="AH363" s="58">
        <f t="shared" si="326"/>
        <v>2416666.666666667</v>
      </c>
      <c r="AI363" s="60">
        <f t="shared" si="349"/>
        <v>2900000</v>
      </c>
      <c r="AJ363" s="49" t="str">
        <f t="shared" si="327"/>
        <v>2020-01-31</v>
      </c>
      <c r="AK363" s="189" t="str">
        <f t="shared" si="328"/>
        <v>888431110346</v>
      </c>
      <c r="AL363" s="45" t="str">
        <f t="shared" si="329"/>
        <v>11100000641</v>
      </c>
      <c r="AM363" s="190"/>
      <c r="AN363" s="190"/>
      <c r="AO363" s="45" t="s">
        <v>89</v>
      </c>
      <c r="AP363" s="56" t="s">
        <v>89</v>
      </c>
      <c r="AQ363" s="45"/>
      <c r="AR363" s="45"/>
      <c r="AS363" s="191" t="str">
        <f t="shared" si="330"/>
        <v>888431110346</v>
      </c>
      <c r="AT363" s="189" t="str">
        <f t="shared" si="331"/>
        <v>5531110346</v>
      </c>
      <c r="AU363" s="183" t="str">
        <f t="shared" si="332"/>
        <v>9931110346</v>
      </c>
      <c r="AV363" s="183">
        <f t="shared" si="333"/>
        <v>7</v>
      </c>
      <c r="AW363" s="183" t="str">
        <f t="shared" si="334"/>
        <v>7731110346</v>
      </c>
      <c r="AX363" s="53" t="str">
        <f t="shared" si="351"/>
        <v>77431110346</v>
      </c>
      <c r="AY363" s="183">
        <v>0</v>
      </c>
      <c r="AZ363" s="183">
        <v>0</v>
      </c>
      <c r="BA363" s="43" t="str">
        <f t="shared" si="335"/>
        <v>2020-01-01</v>
      </c>
      <c r="BB363" s="43" t="str">
        <f t="shared" si="336"/>
        <v>2020-01-31</v>
      </c>
      <c r="BC363" s="192" t="s">
        <v>90</v>
      </c>
      <c r="BD363" s="44" t="str">
        <f t="shared" si="337"/>
        <v>a31110346</v>
      </c>
      <c r="BE363" s="189"/>
      <c r="BF363" s="189"/>
      <c r="BG363" s="186"/>
      <c r="BH363" s="149"/>
      <c r="BI363" s="149"/>
      <c r="BJ363" s="149"/>
      <c r="BK363" s="149"/>
      <c r="BL363" s="149"/>
      <c r="BM363" s="149"/>
      <c r="BN363" s="149"/>
      <c r="BO363" s="342"/>
      <c r="BP363" s="328"/>
      <c r="BQ363" s="242"/>
      <c r="BR363" s="242"/>
      <c r="BS363" s="242"/>
      <c r="BU363" s="357" t="str">
        <f t="shared" ca="1" si="350"/>
        <v>insert into x_t_invoice (TMP_ID,ID,DT, CLIENT_ID,EXTERNAL_ID,CONTRACT_ID,TOTAL_SUM,CURRENCY,DISCOUNT_TYPE,COMMISSION_TYPE,TYPE,LOYAL_CLIENTS,NDS,NDS_PCT,PERSON_ID) values (s_x_t_invoice.NEXTVAL, 31110346, date'2020-01-01',21110000064,'Б-31110346-1',1110000064,2900000,'RUR',7,7,'y_invoice',0,1,20, 77431110346);insert into x_t_person (TMP_ID,ID) values (s_x_t_person.NEXTVAL, 77431110346);insert into x_t_act_internal(TMP_ID,ID,DT,CLIENT_ID,INVOICE_ID,HIDDEN,AMOUNT,EXTERNAL_ID,PAYMENT_TERM_DT,IS_LOYAL,TYPE) values (s_x_t_act_internal.NEXTVAL, 4311103461,date'2020-01-04',21110000064, 31110346    ,1,  2900000  ,'43111034611',null, 0,'generic');insert into x_t_act_trans(TMP_ID, ACT_ID, CONSUME_ID, AMOUNT, AMOUNT_NDS, AMOUNT_NSP, NETTING, COMMISSION_TYPE) values (s_x_t_act_trans.NEXTVAL, 4311103461,  5531110346, 2900000, 483333.333333333,  0,null, 7);insert into x_t_consume (TMP_ID, ID, PARENT_ORDER_ID) values (s_x_t_consume.NEXTVAL, 5531110346,  9931110346);insert into x_t_order(TMP_ID, ID, SERVICE_ID, SERVICE_ORDER_ID, CLIENT_ID) values (s_x_t_order.NEXTVAL, 9931110346,  7,  7731110346,  431110346 );insert into x_mv_oebs_receipts_2(TMP_ID, INVOICE_EID, SUM, DT, DOC_DATE, COMISS_DATE, PAYMENT_NUMBER, SOURCE_TYPE) values (s_x_mv_oebs_receipts_2.NEXTVAL, 'Б-31110346-1', 2900000, date'2020-01-31',date'2020-01-31', null, '888431110346' ,'PAYCASH');insert into x_yt_ar_direct_domain_stats (ID,IS_GRAY,DOMAIN,IS_BLACKLIST,SERVICE_ID,COST,BILLING_EXPORT_ID,FROM_DT,TILL_DT,SERVICE_ORDER_ID) values(s_x_yt_ar_direct_domain_stats.NEXTVAL, 0, 'a31110346', 0,7,3330000000,7731110346,  date'2020-01-01',to_date('2020-01-31'||' '||'23:59:59','YYYY-MM-DD HH24:MI:SS'),7731110346);</v>
      </c>
    </row>
    <row r="364" spans="1:73" s="195" customFormat="1" x14ac:dyDescent="0.35">
      <c r="A364" s="127">
        <v>64</v>
      </c>
      <c r="B364" s="178"/>
      <c r="C364" s="42" t="str">
        <f t="shared" si="312"/>
        <v>1110000064</v>
      </c>
      <c r="D364" s="42" t="str">
        <f t="shared" si="313"/>
        <v>1110000064/20</v>
      </c>
      <c r="E364" s="43" t="str">
        <f t="shared" si="314"/>
        <v>2020-01-01</v>
      </c>
      <c r="F364" s="43" t="str">
        <f t="shared" si="315"/>
        <v>2021-01-01</v>
      </c>
      <c r="G364" s="44" t="str">
        <f t="shared" si="316"/>
        <v>21110000064</v>
      </c>
      <c r="H364" s="45">
        <f t="shared" si="317"/>
        <v>1</v>
      </c>
      <c r="I364" s="179">
        <v>3</v>
      </c>
      <c r="J364" s="180">
        <f t="shared" si="338"/>
        <v>31110347</v>
      </c>
      <c r="K364" s="42" t="str">
        <f t="shared" si="318"/>
        <v>Б-31110347-1</v>
      </c>
      <c r="L364" s="43" t="str">
        <f t="shared" si="319"/>
        <v>2020-01-01</v>
      </c>
      <c r="M364" s="42" t="s">
        <v>87</v>
      </c>
      <c r="N364" s="181">
        <f t="shared" si="320"/>
        <v>2900000</v>
      </c>
      <c r="O364" s="42" t="s">
        <v>88</v>
      </c>
      <c r="P364" s="179">
        <v>1</v>
      </c>
      <c r="Q364" s="42">
        <v>20</v>
      </c>
      <c r="R364" s="182">
        <f>S364</f>
        <v>7</v>
      </c>
      <c r="S364" s="182">
        <v>7</v>
      </c>
      <c r="T364" s="52" t="str">
        <f t="shared" si="321"/>
        <v>4311103471</v>
      </c>
      <c r="U364" s="183" t="str">
        <f t="shared" si="322"/>
        <v>43111034711</v>
      </c>
      <c r="V364" s="42">
        <v>1</v>
      </c>
      <c r="W364" s="43" t="str">
        <f t="shared" ca="1" si="323"/>
        <v>2020-01-05</v>
      </c>
      <c r="X364" s="42"/>
      <c r="Y364" s="185">
        <v>2900000</v>
      </c>
      <c r="Z364" s="185">
        <f t="shared" si="352"/>
        <v>483333.33333333302</v>
      </c>
      <c r="AA364" s="42">
        <v>0</v>
      </c>
      <c r="AB364" s="186" t="s">
        <v>89</v>
      </c>
      <c r="AC364" s="185">
        <f t="shared" si="324"/>
        <v>2900000</v>
      </c>
      <c r="AD364" s="45">
        <v>0</v>
      </c>
      <c r="AE364" s="52" t="str">
        <f t="shared" si="345"/>
        <v>431110347</v>
      </c>
      <c r="AF364" s="187">
        <f t="shared" si="325"/>
        <v>2416666.666666667</v>
      </c>
      <c r="AG364" s="240"/>
      <c r="AH364" s="58">
        <f t="shared" si="326"/>
        <v>2416666.666666667</v>
      </c>
      <c r="AI364" s="60">
        <f t="shared" si="349"/>
        <v>2900000</v>
      </c>
      <c r="AJ364" s="49" t="str">
        <f t="shared" si="327"/>
        <v>2020-01-31</v>
      </c>
      <c r="AK364" s="189" t="str">
        <f t="shared" si="328"/>
        <v>888431110347</v>
      </c>
      <c r="AL364" s="45" t="str">
        <f t="shared" si="329"/>
        <v>11100000641</v>
      </c>
      <c r="AM364" s="190"/>
      <c r="AN364" s="190"/>
      <c r="AO364" s="45" t="s">
        <v>89</v>
      </c>
      <c r="AP364" s="56" t="s">
        <v>89</v>
      </c>
      <c r="AQ364" s="45"/>
      <c r="AR364" s="45"/>
      <c r="AS364" s="191" t="str">
        <f t="shared" si="330"/>
        <v>888431110347</v>
      </c>
      <c r="AT364" s="189" t="str">
        <f t="shared" si="331"/>
        <v>5531110347</v>
      </c>
      <c r="AU364" s="183" t="str">
        <f t="shared" si="332"/>
        <v>9931110347</v>
      </c>
      <c r="AV364" s="183">
        <f t="shared" si="333"/>
        <v>7</v>
      </c>
      <c r="AW364" s="183" t="str">
        <f t="shared" si="334"/>
        <v>7731110347</v>
      </c>
      <c r="AX364" s="53" t="str">
        <f t="shared" si="351"/>
        <v>77431110347</v>
      </c>
      <c r="AY364" s="183">
        <v>0</v>
      </c>
      <c r="AZ364" s="183">
        <v>0</v>
      </c>
      <c r="BA364" s="43" t="str">
        <f t="shared" si="335"/>
        <v>2020-01-01</v>
      </c>
      <c r="BB364" s="43" t="str">
        <f t="shared" si="336"/>
        <v>2020-01-31</v>
      </c>
      <c r="BC364" s="192" t="s">
        <v>90</v>
      </c>
      <c r="BD364" s="44" t="str">
        <f t="shared" si="337"/>
        <v>a31110347</v>
      </c>
      <c r="BE364" s="189"/>
      <c r="BF364" s="189"/>
      <c r="BG364" s="186"/>
      <c r="BH364" s="149"/>
      <c r="BI364" s="149"/>
      <c r="BJ364" s="149"/>
      <c r="BK364" s="149"/>
      <c r="BL364" s="149"/>
      <c r="BM364" s="149"/>
      <c r="BN364" s="149"/>
      <c r="BO364" s="342"/>
      <c r="BP364" s="328"/>
      <c r="BQ364" s="242"/>
      <c r="BR364" s="242"/>
      <c r="BS364" s="242"/>
      <c r="BU364" s="357" t="str">
        <f t="shared" ca="1" si="350"/>
        <v>insert into x_t_invoice (TMP_ID,ID,DT, CLIENT_ID,EXTERNAL_ID,CONTRACT_ID,TOTAL_SUM,CURRENCY,DISCOUNT_TYPE,COMMISSION_TYPE,TYPE,LOYAL_CLIENTS,NDS,NDS_PCT,PERSON_ID) values (s_x_t_invoice.NEXTVAL, 31110347, date'2020-01-01',21110000064,'Б-31110347-1',1110000064,2900000,'RUR',7,7,'y_invoice',0,1,20, 77431110347);insert into x_t_person (TMP_ID,ID) values (s_x_t_person.NEXTVAL, 77431110347);insert into x_t_act_internal(TMP_ID,ID,DT,CLIENT_ID,INVOICE_ID,HIDDEN,AMOUNT,EXTERNAL_ID,PAYMENT_TERM_DT,IS_LOYAL,TYPE) values (s_x_t_act_internal.NEXTVAL, 4311103471,date'2020-01-05',21110000064, 31110347    ,1,  2900000  ,'43111034711',null, 0,'generic');insert into x_t_act_trans(TMP_ID, ACT_ID, CONSUME_ID, AMOUNT, AMOUNT_NDS, AMOUNT_NSP, NETTING, COMMISSION_TYPE) values (s_x_t_act_trans.NEXTVAL, 4311103471,  5531110347, 2900000, 483333.333333333,  0,null, 7);insert into x_t_consume (TMP_ID, ID, PARENT_ORDER_ID) values (s_x_t_consume.NEXTVAL, 5531110347,  9931110347);insert into x_t_order(TMP_ID, ID, SERVICE_ID, SERVICE_ORDER_ID, CLIENT_ID) values (s_x_t_order.NEXTVAL, 9931110347,  7,  7731110347,  431110347 );insert into x_mv_oebs_receipts_2(TMP_ID, INVOICE_EID, SUM, DT, DOC_DATE, COMISS_DATE, PAYMENT_NUMBER, SOURCE_TYPE) values (s_x_mv_oebs_receipts_2.NEXTVAL, 'Б-31110347-1', 2900000, date'2020-01-31',date'2020-01-31', null, '888431110347' ,'PAYCASH');insert into x_yt_ar_direct_domain_stats (ID,IS_GRAY,DOMAIN,IS_BLACKLIST,SERVICE_ID,COST,BILLING_EXPORT_ID,FROM_DT,TILL_DT,SERVICE_ORDER_ID) values(s_x_yt_ar_direct_domain_stats.NEXTVAL, 0, 'a31110347', 0,7,3330000000,7731110347,  date'2020-01-01',to_date('2020-01-31'||' '||'23:59:59','YYYY-MM-DD HH24:MI:SS'),7731110347);</v>
      </c>
    </row>
    <row r="365" spans="1:73" s="195" customFormat="1" x14ac:dyDescent="0.35">
      <c r="A365" s="127">
        <v>64</v>
      </c>
      <c r="B365" s="178"/>
      <c r="C365" s="42" t="str">
        <f t="shared" si="312"/>
        <v>1110000064</v>
      </c>
      <c r="D365" s="42" t="str">
        <f t="shared" si="313"/>
        <v>1110000064/20</v>
      </c>
      <c r="E365" s="43" t="str">
        <f t="shared" si="314"/>
        <v>2020-01-01</v>
      </c>
      <c r="F365" s="43" t="str">
        <f t="shared" si="315"/>
        <v>2021-01-01</v>
      </c>
      <c r="G365" s="44" t="str">
        <f t="shared" si="316"/>
        <v>21110000064</v>
      </c>
      <c r="H365" s="45">
        <f t="shared" si="317"/>
        <v>1</v>
      </c>
      <c r="I365" s="179">
        <v>3</v>
      </c>
      <c r="J365" s="180">
        <f t="shared" si="338"/>
        <v>31110348</v>
      </c>
      <c r="K365" s="42" t="str">
        <f t="shared" si="318"/>
        <v>Б-31110348-1</v>
      </c>
      <c r="L365" s="43" t="str">
        <f t="shared" si="319"/>
        <v>2020-01-01</v>
      </c>
      <c r="M365" s="42" t="s">
        <v>87</v>
      </c>
      <c r="N365" s="181">
        <f t="shared" si="320"/>
        <v>6650000</v>
      </c>
      <c r="O365" s="42" t="s">
        <v>88</v>
      </c>
      <c r="P365" s="179">
        <v>1</v>
      </c>
      <c r="Q365" s="42">
        <v>20</v>
      </c>
      <c r="R365" s="198">
        <v>1</v>
      </c>
      <c r="S365" s="198">
        <v>1</v>
      </c>
      <c r="T365" s="52" t="str">
        <f t="shared" si="321"/>
        <v>4311103481</v>
      </c>
      <c r="U365" s="183" t="str">
        <f t="shared" si="322"/>
        <v>43111034811</v>
      </c>
      <c r="V365" s="42">
        <v>1</v>
      </c>
      <c r="W365" s="43" t="str">
        <f t="shared" ca="1" si="323"/>
        <v>2020-01-07</v>
      </c>
      <c r="X365" s="42"/>
      <c r="Y365" s="185">
        <v>6650000</v>
      </c>
      <c r="Z365" s="185">
        <f t="shared" si="352"/>
        <v>1108333.333333333</v>
      </c>
      <c r="AA365" s="42">
        <v>0</v>
      </c>
      <c r="AB365" s="186" t="s">
        <v>89</v>
      </c>
      <c r="AC365" s="185">
        <f t="shared" si="324"/>
        <v>6650000</v>
      </c>
      <c r="AD365" s="45">
        <v>0</v>
      </c>
      <c r="AE365" s="52" t="str">
        <f t="shared" si="345"/>
        <v>431110348</v>
      </c>
      <c r="AF365" s="187">
        <f t="shared" si="325"/>
        <v>5541666.666666667</v>
      </c>
      <c r="AG365" s="252">
        <f>SUM(AF360:AF366)</f>
        <v>17416666.666666668</v>
      </c>
      <c r="AH365" s="58">
        <f t="shared" si="326"/>
        <v>5541666.666666667</v>
      </c>
      <c r="AI365" s="60">
        <f t="shared" si="349"/>
        <v>6650000</v>
      </c>
      <c r="AJ365" s="49" t="str">
        <f t="shared" si="327"/>
        <v>2020-01-31</v>
      </c>
      <c r="AK365" s="189" t="str">
        <f t="shared" si="328"/>
        <v>888431110348</v>
      </c>
      <c r="AL365" s="45" t="str">
        <f t="shared" si="329"/>
        <v>11100000641</v>
      </c>
      <c r="AM365" s="190"/>
      <c r="AN365" s="190"/>
      <c r="AO365" s="45" t="s">
        <v>89</v>
      </c>
      <c r="AP365" s="56" t="s">
        <v>89</v>
      </c>
      <c r="AQ365" s="45"/>
      <c r="AR365" s="45"/>
      <c r="AS365" s="191" t="str">
        <f t="shared" si="330"/>
        <v>888431110348</v>
      </c>
      <c r="AT365" s="189" t="str">
        <f t="shared" si="331"/>
        <v>5531110348</v>
      </c>
      <c r="AU365" s="183" t="str">
        <f t="shared" si="332"/>
        <v>9931110348</v>
      </c>
      <c r="AV365" s="183">
        <f t="shared" si="333"/>
        <v>1</v>
      </c>
      <c r="AW365" s="183" t="str">
        <f t="shared" si="334"/>
        <v>7731110348</v>
      </c>
      <c r="AX365" s="53" t="str">
        <f t="shared" si="351"/>
        <v>77431110348</v>
      </c>
      <c r="AY365" s="183">
        <v>0</v>
      </c>
      <c r="AZ365" s="183">
        <v>0</v>
      </c>
      <c r="BA365" s="43" t="str">
        <f t="shared" si="335"/>
        <v>2020-01-01</v>
      </c>
      <c r="BB365" s="43" t="str">
        <f t="shared" si="336"/>
        <v>2020-01-31</v>
      </c>
      <c r="BC365" s="192" t="s">
        <v>90</v>
      </c>
      <c r="BD365" s="44" t="str">
        <f t="shared" si="337"/>
        <v>a31110348</v>
      </c>
      <c r="BE365" s="189"/>
      <c r="BF365" s="189"/>
      <c r="BG365" s="186"/>
      <c r="BH365" s="149"/>
      <c r="BI365" s="149"/>
      <c r="BJ365" s="149"/>
      <c r="BK365" s="149"/>
      <c r="BL365" s="149"/>
      <c r="BM365" s="149"/>
      <c r="BN365" s="149"/>
      <c r="BO365" s="342"/>
      <c r="BP365" s="328"/>
      <c r="BQ365" s="242"/>
      <c r="BR365" s="242"/>
      <c r="BS365" s="242"/>
      <c r="BU365" s="357" t="str">
        <f t="shared" ca="1" si="350"/>
        <v>insert into x_t_invoice (TMP_ID,ID,DT, CLIENT_ID,EXTERNAL_ID,CONTRACT_ID,TOTAL_SUM,CURRENCY,DISCOUNT_TYPE,COMMISSION_TYPE,TYPE,LOYAL_CLIENTS,NDS,NDS_PCT,PERSON_ID) values (s_x_t_invoice.NEXTVAL, 31110348, date'2020-01-01',21110000064,'Б-31110348-1',1110000064,6650000,'RUR',1,1,'y_invoice',0,1,20, 77431110348);insert into x_t_person (TMP_ID,ID) values (s_x_t_person.NEXTVAL, 77431110348);insert into x_t_act_internal(TMP_ID,ID,DT,CLIENT_ID,INVOICE_ID,HIDDEN,AMOUNT,EXTERNAL_ID,PAYMENT_TERM_DT,IS_LOYAL,TYPE) values (s_x_t_act_internal.NEXTVAL, 4311103481,date'2020-01-07',21110000064, 31110348    ,1,  6650000  ,'43111034811',null, 0,'generic');insert into x_t_act_trans(TMP_ID, ACT_ID, CONSUME_ID, AMOUNT, AMOUNT_NDS, AMOUNT_NSP, NETTING, COMMISSION_TYPE) values (s_x_t_act_trans.NEXTVAL, 4311103481,  5531110348, 6650000, 1108333.33333333,  0,null, 1);insert into x_t_consume (TMP_ID, ID, PARENT_ORDER_ID) values (s_x_t_consume.NEXTVAL, 5531110348,  9931110348);insert into x_t_order(TMP_ID, ID, SERVICE_ID, SERVICE_ORDER_ID, CLIENT_ID) values (s_x_t_order.NEXTVAL, 9931110348,  1,  7731110348,  431110348 );insert into x_mv_oebs_receipts_2(TMP_ID, INVOICE_EID, SUM, DT, DOC_DATE, COMISS_DATE, PAYMENT_NUMBER, SOURCE_TYPE) values (s_x_mv_oebs_receipts_2.NEXTVAL, 'Б-31110348-1', 6650000, date'2020-01-31',date'2020-01-31', null, '888431110348' ,'PAYCASH');insert into x_yt_ar_direct_domain_stats (ID,IS_GRAY,DOMAIN,IS_BLACKLIST,SERVICE_ID,COST,BILLING_EXPORT_ID,FROM_DT,TILL_DT,SERVICE_ORDER_ID) values(s_x_yt_ar_direct_domain_stats.NEXTVAL, 0, 'a31110348', 0,1,3330000000,7731110348,  date'2020-01-01',to_date('2020-01-31'||' '||'23:59:59','YYYY-MM-DD HH24:MI:SS'),7731110348);</v>
      </c>
    </row>
    <row r="366" spans="1:73" s="215" customFormat="1" ht="15" thickBot="1" x14ac:dyDescent="0.4">
      <c r="A366" s="127">
        <v>64</v>
      </c>
      <c r="B366" s="199"/>
      <c r="C366" s="76" t="str">
        <f t="shared" si="312"/>
        <v>1110000064</v>
      </c>
      <c r="D366" s="76" t="str">
        <f t="shared" si="313"/>
        <v>1110000064/20</v>
      </c>
      <c r="E366" s="77" t="str">
        <f t="shared" si="314"/>
        <v>2020-01-01</v>
      </c>
      <c r="F366" s="77" t="str">
        <f t="shared" si="315"/>
        <v>2021-01-01</v>
      </c>
      <c r="G366" s="78" t="str">
        <f t="shared" si="316"/>
        <v>21110000064</v>
      </c>
      <c r="H366" s="79">
        <f t="shared" si="317"/>
        <v>1</v>
      </c>
      <c r="I366" s="200">
        <v>3</v>
      </c>
      <c r="J366" s="180">
        <f t="shared" si="338"/>
        <v>31110349</v>
      </c>
      <c r="K366" s="76" t="str">
        <f t="shared" si="318"/>
        <v>Б-31110349-1</v>
      </c>
      <c r="L366" s="77" t="str">
        <f t="shared" si="319"/>
        <v>2020-01-01</v>
      </c>
      <c r="M366" s="76" t="s">
        <v>87</v>
      </c>
      <c r="N366" s="202">
        <f t="shared" si="320"/>
        <v>30000</v>
      </c>
      <c r="O366" s="76" t="s">
        <v>88</v>
      </c>
      <c r="P366" s="200">
        <v>1</v>
      </c>
      <c r="Q366" s="76">
        <v>20</v>
      </c>
      <c r="R366" s="201">
        <v>37</v>
      </c>
      <c r="S366" s="201">
        <v>37</v>
      </c>
      <c r="T366" s="81" t="str">
        <f t="shared" si="321"/>
        <v>4311103491</v>
      </c>
      <c r="U366" s="203" t="str">
        <f t="shared" si="322"/>
        <v>43111034911</v>
      </c>
      <c r="V366" s="76">
        <v>1</v>
      </c>
      <c r="W366" s="77" t="str">
        <f t="shared" ca="1" si="323"/>
        <v>2020-01-03</v>
      </c>
      <c r="X366" s="76"/>
      <c r="Y366" s="205">
        <v>30000</v>
      </c>
      <c r="Z366" s="205">
        <f t="shared" si="352"/>
        <v>5000</v>
      </c>
      <c r="AA366" s="76">
        <v>0</v>
      </c>
      <c r="AB366" s="206" t="s">
        <v>89</v>
      </c>
      <c r="AC366" s="205">
        <f t="shared" si="324"/>
        <v>30000</v>
      </c>
      <c r="AD366" s="79">
        <v>0</v>
      </c>
      <c r="AE366" s="52" t="str">
        <f t="shared" si="345"/>
        <v>431110349</v>
      </c>
      <c r="AF366" s="207">
        <f t="shared" si="325"/>
        <v>25000</v>
      </c>
      <c r="AG366" s="314">
        <f>AF365*0.13</f>
        <v>720416.66666666674</v>
      </c>
      <c r="AH366" s="91">
        <f t="shared" si="326"/>
        <v>25000</v>
      </c>
      <c r="AI366" s="93">
        <f t="shared" si="349"/>
        <v>30000</v>
      </c>
      <c r="AJ366" s="83" t="str">
        <f t="shared" si="327"/>
        <v>2020-01-31</v>
      </c>
      <c r="AK366" s="209" t="str">
        <f t="shared" si="328"/>
        <v>888431110349</v>
      </c>
      <c r="AL366" s="79" t="str">
        <f t="shared" si="329"/>
        <v>11100000641</v>
      </c>
      <c r="AM366" s="210"/>
      <c r="AN366" s="210"/>
      <c r="AO366" s="79" t="s">
        <v>89</v>
      </c>
      <c r="AP366" s="56" t="s">
        <v>89</v>
      </c>
      <c r="AQ366" s="79"/>
      <c r="AR366" s="79"/>
      <c r="AS366" s="211" t="str">
        <f t="shared" si="330"/>
        <v>888431110349</v>
      </c>
      <c r="AT366" s="209" t="str">
        <f t="shared" si="331"/>
        <v>5531110349</v>
      </c>
      <c r="AU366" s="203" t="str">
        <f t="shared" si="332"/>
        <v>9931110349</v>
      </c>
      <c r="AV366" s="203">
        <f t="shared" si="333"/>
        <v>37</v>
      </c>
      <c r="AW366" s="203" t="str">
        <f t="shared" si="334"/>
        <v>7731110349</v>
      </c>
      <c r="AX366" s="53" t="str">
        <f t="shared" si="351"/>
        <v>77431110349</v>
      </c>
      <c r="AY366" s="203">
        <v>0</v>
      </c>
      <c r="AZ366" s="203">
        <v>0</v>
      </c>
      <c r="BA366" s="77" t="str">
        <f t="shared" si="335"/>
        <v>2020-01-01</v>
      </c>
      <c r="BB366" s="77" t="str">
        <f t="shared" si="336"/>
        <v>2020-01-31</v>
      </c>
      <c r="BC366" s="212" t="s">
        <v>90</v>
      </c>
      <c r="BD366" s="78" t="str">
        <f t="shared" si="337"/>
        <v>a31110349</v>
      </c>
      <c r="BE366" s="209"/>
      <c r="BF366" s="209"/>
      <c r="BG366" s="206"/>
      <c r="BH366" s="174"/>
      <c r="BI366" s="174"/>
      <c r="BJ366" s="174"/>
      <c r="BK366" s="174"/>
      <c r="BL366" s="174"/>
      <c r="BM366" s="174"/>
      <c r="BN366" s="174"/>
      <c r="BO366" s="341"/>
      <c r="BP366" s="329"/>
      <c r="BQ366" s="202"/>
      <c r="BR366" s="214"/>
      <c r="BS366" s="214"/>
      <c r="BU366" s="357" t="str">
        <f t="shared" ca="1" si="350"/>
        <v>insert into x_t_invoice (TMP_ID,ID,DT, CLIENT_ID,EXTERNAL_ID,CONTRACT_ID,TOTAL_SUM,CURRENCY,DISCOUNT_TYPE,COMMISSION_TYPE,TYPE,LOYAL_CLIENTS,NDS,NDS_PCT,PERSON_ID) values (s_x_t_invoice.NEXTVAL, 31110349, date'2020-01-01',21110000064,'Б-31110349-1',1110000064,30000,'RUR',37,37,'y_invoice',0,1,20, 77431110349);insert into x_t_person (TMP_ID,ID) values (s_x_t_person.NEXTVAL, 77431110349);insert into x_t_act_internal(TMP_ID,ID,DT,CLIENT_ID,INVOICE_ID,HIDDEN,AMOUNT,EXTERNAL_ID,PAYMENT_TERM_DT,IS_LOYAL,TYPE) values (s_x_t_act_internal.NEXTVAL, 4311103491,date'2020-01-03',21110000064, 31110349    ,1,  30000  ,'43111034911',null, 0,'generic');insert into x_t_act_trans(TMP_ID, ACT_ID, CONSUME_ID, AMOUNT, AMOUNT_NDS, AMOUNT_NSP, NETTING, COMMISSION_TYPE) values (s_x_t_act_trans.NEXTVAL, 4311103491,  5531110349, 30000, 5000,  0,null, 37);insert into x_t_consume (TMP_ID, ID, PARENT_ORDER_ID) values (s_x_t_consume.NEXTVAL, 5531110349,  9931110349);insert into x_t_order(TMP_ID, ID, SERVICE_ID, SERVICE_ORDER_ID, CLIENT_ID) values (s_x_t_order.NEXTVAL, 9931110349,  37,  7731110349,  431110349 );insert into x_mv_oebs_receipts_2(TMP_ID, INVOICE_EID, SUM, DT, DOC_DATE, COMISS_DATE, PAYMENT_NUMBER, SOURCE_TYPE) values (s_x_mv_oebs_receipts_2.NEXTVAL, 'Б-31110349-1', 30000, date'2020-01-31',date'2020-01-31', null, '888431110349' ,'PAYCASH');insert into x_yt_ar_direct_domain_stats (ID,IS_GRAY,DOMAIN,IS_BLACKLIST,SERVICE_ID,COST,BILLING_EXPORT_ID,FROM_DT,TILL_DT,SERVICE_ORDER_ID) values(s_x_yt_ar_direct_domain_stats.NEXTVAL, 0, 'a31110349', 0,37,3330000000,7731110349,  date'2020-01-01',to_date('2020-01-31'||' '||'23:59:59','YYYY-MM-DD HH24:MI:SS'),7731110349);</v>
      </c>
    </row>
    <row r="367" spans="1:73" s="195" customFormat="1" x14ac:dyDescent="0.35">
      <c r="A367" s="127">
        <v>65</v>
      </c>
      <c r="B367" s="178"/>
      <c r="C367" s="42" t="str">
        <f t="shared" si="312"/>
        <v>1110000065</v>
      </c>
      <c r="D367" s="42" t="str">
        <f t="shared" si="313"/>
        <v>1110000065/20</v>
      </c>
      <c r="E367" s="43" t="str">
        <f t="shared" si="314"/>
        <v>2020-01-01</v>
      </c>
      <c r="F367" s="43" t="str">
        <f t="shared" si="315"/>
        <v>2021-01-01</v>
      </c>
      <c r="G367" s="44" t="str">
        <f t="shared" si="316"/>
        <v>21110000065</v>
      </c>
      <c r="H367" s="45">
        <f t="shared" si="317"/>
        <v>1</v>
      </c>
      <c r="I367" s="179">
        <v>3</v>
      </c>
      <c r="J367" s="180">
        <f t="shared" si="338"/>
        <v>31110350</v>
      </c>
      <c r="K367" s="42" t="str">
        <f t="shared" si="318"/>
        <v>Б-31110350-1</v>
      </c>
      <c r="L367" s="43" t="str">
        <f t="shared" si="319"/>
        <v>2020-01-01</v>
      </c>
      <c r="M367" s="42" t="s">
        <v>87</v>
      </c>
      <c r="N367" s="181">
        <f t="shared" si="320"/>
        <v>2820000</v>
      </c>
      <c r="O367" s="42" t="s">
        <v>88</v>
      </c>
      <c r="P367" s="179">
        <v>1</v>
      </c>
      <c r="Q367" s="42">
        <v>20</v>
      </c>
      <c r="R367" s="182">
        <f>S367</f>
        <v>7</v>
      </c>
      <c r="S367" s="182">
        <v>7</v>
      </c>
      <c r="T367" s="52" t="str">
        <f t="shared" si="321"/>
        <v>4311103501</v>
      </c>
      <c r="U367" s="183" t="str">
        <f t="shared" si="322"/>
        <v>43111035011</v>
      </c>
      <c r="V367" s="42">
        <v>1</v>
      </c>
      <c r="W367" s="43" t="str">
        <f t="shared" ca="1" si="323"/>
        <v>2020-01-09</v>
      </c>
      <c r="X367" s="184" t="str">
        <f t="shared" ref="X367:X373" si="353">TEXT(DATE(YEAR($F$2),MONTH($F$2)+1,1),"ГГГГ-ММ-ДД")</f>
        <v>2020-02-01</v>
      </c>
      <c r="Y367" s="185">
        <v>2820000</v>
      </c>
      <c r="Z367" s="185">
        <f>Y367-(Y367/1.2)</f>
        <v>470000</v>
      </c>
      <c r="AA367" s="42">
        <v>0</v>
      </c>
      <c r="AB367" s="186" t="s">
        <v>89</v>
      </c>
      <c r="AC367" s="185">
        <f t="shared" si="324"/>
        <v>2820000</v>
      </c>
      <c r="AD367" s="45">
        <v>0</v>
      </c>
      <c r="AE367" s="52" t="str">
        <f t="shared" si="345"/>
        <v>431110350</v>
      </c>
      <c r="AF367" s="187">
        <f t="shared" si="325"/>
        <v>2350000</v>
      </c>
      <c r="AG367" s="240"/>
      <c r="AH367" s="58">
        <f t="shared" si="326"/>
        <v>2350000</v>
      </c>
      <c r="AI367" s="60">
        <f>Y367</f>
        <v>2820000</v>
      </c>
      <c r="AJ367" s="49" t="str">
        <f t="shared" si="327"/>
        <v>2020-01-31</v>
      </c>
      <c r="AK367" s="189" t="str">
        <f t="shared" si="328"/>
        <v>888431110350</v>
      </c>
      <c r="AL367" s="45" t="str">
        <f t="shared" si="329"/>
        <v>11100000651</v>
      </c>
      <c r="AM367" s="62"/>
      <c r="AN367" s="62"/>
      <c r="AO367" s="56" t="s">
        <v>89</v>
      </c>
      <c r="AP367" s="56" t="s">
        <v>89</v>
      </c>
      <c r="AQ367" s="45"/>
      <c r="AR367" s="45"/>
      <c r="AS367" s="191" t="str">
        <f t="shared" si="330"/>
        <v>888431110350</v>
      </c>
      <c r="AT367" s="189" t="str">
        <f t="shared" si="331"/>
        <v>5531110350</v>
      </c>
      <c r="AU367" s="183" t="str">
        <f t="shared" si="332"/>
        <v>9931110350</v>
      </c>
      <c r="AV367" s="183">
        <f t="shared" si="333"/>
        <v>7</v>
      </c>
      <c r="AW367" s="183" t="str">
        <f t="shared" si="334"/>
        <v>7731110350</v>
      </c>
      <c r="AX367" s="53" t="str">
        <f t="shared" si="351"/>
        <v>77431110350</v>
      </c>
      <c r="AY367" s="183">
        <v>0</v>
      </c>
      <c r="AZ367" s="183">
        <v>0</v>
      </c>
      <c r="BA367" s="43" t="str">
        <f t="shared" si="335"/>
        <v>2020-01-01</v>
      </c>
      <c r="BB367" s="43" t="str">
        <f t="shared" si="336"/>
        <v>2020-01-31</v>
      </c>
      <c r="BC367" s="192" t="s">
        <v>90</v>
      </c>
      <c r="BD367" s="44" t="str">
        <f t="shared" si="337"/>
        <v>a31110350</v>
      </c>
      <c r="BE367" s="189"/>
      <c r="BF367" s="189"/>
      <c r="BG367" s="186"/>
      <c r="BH367" s="149"/>
      <c r="BI367" s="149"/>
      <c r="BJ367" s="149"/>
      <c r="BK367" s="149"/>
      <c r="BL367" s="149"/>
      <c r="BM367" s="149"/>
      <c r="BN367" s="149"/>
      <c r="BO367" s="340" t="s">
        <v>226</v>
      </c>
      <c r="BP367" s="328">
        <v>7</v>
      </c>
      <c r="BQ367" s="242">
        <f>SUM(AF367:AF371)</f>
        <v>12016666.666666668</v>
      </c>
      <c r="BR367" s="194">
        <f>720000</f>
        <v>720000</v>
      </c>
      <c r="BS367" s="242">
        <f>BR367</f>
        <v>720000</v>
      </c>
      <c r="BU367" s="357" t="str">
        <f t="shared" ca="1" si="350"/>
        <v>insert into x_t_contract2(TMP_ID,ID,EXTERNAL_ID,CLIENT_ID) values(s_x_t_contract2.NEXTVAL, 1110000065, '1110000065/20',21110000065);insert into x_t_contract_collateral(TMP_ID,ID,CONTRACT2_ID,DT,IS_SIGNED) values(s_x_t_contract_collateral.NEXTVAL, 11100000651, 1110000065, date'2020-01-01', date'2020-01-01');insert into x_mv_contract_signed_attr (TMP_ID,CONTRACT_ID,COLLATERAL_ID,CODE,VALUE_DT) values (s_x_mv_contract_signed_attr.NEXTVAL, 1110000065, 11100000651,'FINISH_DT' ,date'2021-01-01');insert into x_mv_contract_signed_attr_hist(TMP_ID,VALUE_NUM,UPDATE_DT,CONTRACT2_ID,CODE,CL_DT,STAMP,DT) values(s_x_mv_contract_signed_attr_hist.NEXTVAL, 1, date'2020-01-01', 1110000065,'FIRM',date'2020-01-01',888431110350,date'2020-01-01');insert into x_mv_contract_signed_attr_hist(TMP_ID,VALUE_NUM,UPDATE_DT,CONTRACT2_ID,CODE,CL_DT,STAMP,DT) values(s_x_mv_contract_signed_attr_hist.NEXTVAL, 1, date'2020-01-01', 1110000065,'WHOLESALE_AGENT_PREMIUM_AWARDS_SCALE_TYPE',date'2020-01-01',888431110350,date'2020-01-01');insert into x_mv_contract_signed_attr_hist(TMP_ID,VALUE_NUM,UPDATE_DT,CONTRACT2_ID,CODE,CL_DT,STAMP,DT) values(s_x_mv_contract_signed_attr_hist.NEXTVAL, 3, date'2020-01-01', 1110000065,'PAYMENT_TYPE',date'2020-01-01',888431110350,date'2020-01-01');insert into x_t_invoice (TMP_ID,ID,DT, CLIENT_ID,EXTERNAL_ID,CONTRACT_ID,TOTAL_SUM,CURRENCY,DISCOUNT_TYPE,COMMISSION_TYPE,TYPE,LOYAL_CLIENTS,NDS,NDS_PCT,PERSON_ID) values (s_x_t_invoice.NEXTVAL, 31110350, date'2020-01-01',21110000065,'Б-31110350-1',1110000065,2820000,'RUR',7,7,'y_invoice',0,1,20, 77431110350);insert into x_t_person (TMP_ID,ID) values (s_x_t_person.NEXTVAL, 77431110350);insert into x_t_act_internal(TMP_ID,ID,DT,CLIENT_ID,INVOICE_ID,HIDDEN,AMOUNT,EXTERNAL_ID,PAYMENT_TERM_DT,IS_LOYAL,TYPE) values (s_x_t_act_internal.NEXTVAL, 4311103501,date'2020-01-09',21110000065, 31110350    ,1,  2820000  ,'43111035011',date'2020-02-01', 0,'generic');insert into x_t_act_trans(TMP_ID, ACT_ID, CONSUME_ID, AMOUNT, AMOUNT_NDS, AMOUNT_NSP, NETTING, COMMISSION_TYPE) values (s_x_t_act_trans.NEXTVAL, 4311103501,  5531110350, 2820000, 470000,  0,null, 7);insert into x_t_consume (TMP_ID, ID, PARENT_ORDER_ID) values (s_x_t_consume.NEXTVAL, 5531110350,  9931110350);insert into x_t_order(TMP_ID, ID, SERVICE_ID, SERVICE_ORDER_ID, CLIENT_ID) values (s_x_t_order.NEXTVAL, 9931110350,  7,  7731110350,  431110350 );insert into x_mv_oebs_receipts_2(TMP_ID, INVOICE_EID, SUM, DT, DOC_DATE, COMISS_DATE, PAYMENT_NUMBER, SOURCE_TYPE) values (s_x_mv_oebs_receipts_2.NEXTVAL, 'Б-31110350-1', 2820000, date'2020-01-31',date'2020-01-31', null, '888431110350' ,'PAYCASH');insert into x_yt_ar_direct_domain_stats (ID,IS_GRAY,DOMAIN,IS_BLACKLIST,SERVICE_ID,COST,BILLING_EXPORT_ID,FROM_DT,TILL_DT,SERVICE_ORDER_ID) values(s_x_yt_ar_direct_domain_stats.NEXTVAL, 0, 'a31110350', 0,7,3330000000,7731110350,  date'2020-01-01',to_date('2020-01-31'||' '||'23:59:59','YYYY-MM-DD HH24:MI:SS'),7731110350);</v>
      </c>
    </row>
    <row r="368" spans="1:73" s="195" customFormat="1" x14ac:dyDescent="0.35">
      <c r="A368" s="127">
        <v>65</v>
      </c>
      <c r="B368" s="178"/>
      <c r="C368" s="42" t="str">
        <f t="shared" si="312"/>
        <v>1110000065</v>
      </c>
      <c r="D368" s="42" t="str">
        <f t="shared" si="313"/>
        <v>1110000065/20</v>
      </c>
      <c r="E368" s="43" t="str">
        <f t="shared" si="314"/>
        <v>2020-01-01</v>
      </c>
      <c r="F368" s="43" t="str">
        <f t="shared" si="315"/>
        <v>2021-01-01</v>
      </c>
      <c r="G368" s="44" t="str">
        <f t="shared" si="316"/>
        <v>21110000065</v>
      </c>
      <c r="H368" s="45">
        <f t="shared" si="317"/>
        <v>1</v>
      </c>
      <c r="I368" s="179">
        <v>3</v>
      </c>
      <c r="J368" s="180">
        <f t="shared" si="338"/>
        <v>31110351</v>
      </c>
      <c r="K368" s="42" t="str">
        <f t="shared" si="318"/>
        <v>Б-31110351-1</v>
      </c>
      <c r="L368" s="43" t="str">
        <f t="shared" si="319"/>
        <v>2020-01-01</v>
      </c>
      <c r="M368" s="42" t="s">
        <v>87</v>
      </c>
      <c r="N368" s="181">
        <f t="shared" si="320"/>
        <v>2900000</v>
      </c>
      <c r="O368" s="42" t="s">
        <v>88</v>
      </c>
      <c r="P368" s="179">
        <v>1</v>
      </c>
      <c r="Q368" s="42">
        <v>20</v>
      </c>
      <c r="R368" s="182">
        <f>S368</f>
        <v>7</v>
      </c>
      <c r="S368" s="182">
        <v>7</v>
      </c>
      <c r="T368" s="52" t="str">
        <f t="shared" si="321"/>
        <v>4311103511</v>
      </c>
      <c r="U368" s="183" t="str">
        <f t="shared" si="322"/>
        <v>43111035111</v>
      </c>
      <c r="V368" s="42">
        <v>1</v>
      </c>
      <c r="W368" s="43" t="str">
        <f t="shared" ca="1" si="323"/>
        <v>2020-01-04</v>
      </c>
      <c r="X368" s="184" t="str">
        <f t="shared" si="353"/>
        <v>2020-02-01</v>
      </c>
      <c r="Y368" s="185">
        <v>2900000</v>
      </c>
      <c r="Z368" s="185">
        <f t="shared" ref="Z368:Z373" si="354">Y368-(Y368/1.2)</f>
        <v>483333.33333333302</v>
      </c>
      <c r="AA368" s="42">
        <v>0</v>
      </c>
      <c r="AB368" s="186" t="s">
        <v>89</v>
      </c>
      <c r="AC368" s="185">
        <f t="shared" si="324"/>
        <v>2900000</v>
      </c>
      <c r="AD368" s="45">
        <v>0</v>
      </c>
      <c r="AE368" s="52" t="str">
        <f t="shared" si="345"/>
        <v>431110351</v>
      </c>
      <c r="AF368" s="187">
        <f t="shared" si="325"/>
        <v>2416666.666666667</v>
      </c>
      <c r="AG368" s="240"/>
      <c r="AH368" s="58">
        <f t="shared" si="326"/>
        <v>2416666.666666667</v>
      </c>
      <c r="AI368" s="60">
        <f t="shared" ref="AI368:AI373" si="355">Y368</f>
        <v>2900000</v>
      </c>
      <c r="AJ368" s="49" t="str">
        <f t="shared" si="327"/>
        <v>2020-01-31</v>
      </c>
      <c r="AK368" s="189" t="str">
        <f t="shared" si="328"/>
        <v>888431110351</v>
      </c>
      <c r="AL368" s="45" t="str">
        <f t="shared" si="329"/>
        <v>11100000651</v>
      </c>
      <c r="AM368" s="62"/>
      <c r="AN368" s="62"/>
      <c r="AO368" s="56" t="s">
        <v>89</v>
      </c>
      <c r="AP368" s="56" t="s">
        <v>89</v>
      </c>
      <c r="AQ368" s="45"/>
      <c r="AR368" s="45"/>
      <c r="AS368" s="191" t="str">
        <f t="shared" si="330"/>
        <v>888431110351</v>
      </c>
      <c r="AT368" s="189" t="str">
        <f t="shared" si="331"/>
        <v>5531110351</v>
      </c>
      <c r="AU368" s="183" t="str">
        <f t="shared" si="332"/>
        <v>9931110351</v>
      </c>
      <c r="AV368" s="183">
        <f t="shared" si="333"/>
        <v>7</v>
      </c>
      <c r="AW368" s="183" t="str">
        <f t="shared" si="334"/>
        <v>7731110351</v>
      </c>
      <c r="AX368" s="53" t="str">
        <f t="shared" si="351"/>
        <v>77431110351</v>
      </c>
      <c r="AY368" s="183">
        <v>0</v>
      </c>
      <c r="AZ368" s="183">
        <v>0</v>
      </c>
      <c r="BA368" s="43" t="str">
        <f t="shared" si="335"/>
        <v>2020-01-01</v>
      </c>
      <c r="BB368" s="43" t="str">
        <f t="shared" si="336"/>
        <v>2020-01-31</v>
      </c>
      <c r="BC368" s="192" t="s">
        <v>90</v>
      </c>
      <c r="BD368" s="44" t="str">
        <f t="shared" si="337"/>
        <v>a31110351</v>
      </c>
      <c r="BE368" s="189"/>
      <c r="BF368" s="189"/>
      <c r="BG368" s="186"/>
      <c r="BH368" s="149"/>
      <c r="BI368" s="149"/>
      <c r="BJ368" s="149"/>
      <c r="BK368" s="149"/>
      <c r="BL368" s="149"/>
      <c r="BM368" s="149"/>
      <c r="BN368" s="149"/>
      <c r="BO368" s="342" t="s">
        <v>214</v>
      </c>
      <c r="BP368" s="328">
        <v>1</v>
      </c>
      <c r="BQ368" s="242">
        <f>AF372</f>
        <v>16666.666666666668</v>
      </c>
      <c r="BR368" s="242">
        <f>BQ368*0.13</f>
        <v>2166.666666666667</v>
      </c>
      <c r="BS368" s="242">
        <f>BR368</f>
        <v>2166.666666666667</v>
      </c>
      <c r="BU368" s="357" t="str">
        <f t="shared" ca="1" si="350"/>
        <v>insert into x_t_invoice (TMP_ID,ID,DT, CLIENT_ID,EXTERNAL_ID,CONTRACT_ID,TOTAL_SUM,CURRENCY,DISCOUNT_TYPE,COMMISSION_TYPE,TYPE,LOYAL_CLIENTS,NDS,NDS_PCT,PERSON_ID) values (s_x_t_invoice.NEXTVAL, 31110351, date'2020-01-01',21110000065,'Б-31110351-1',1110000065,2900000,'RUR',7,7,'y_invoice',0,1,20, 77431110351);insert into x_t_person (TMP_ID,ID) values (s_x_t_person.NEXTVAL, 77431110351);insert into x_t_act_internal(TMP_ID,ID,DT,CLIENT_ID,INVOICE_ID,HIDDEN,AMOUNT,EXTERNAL_ID,PAYMENT_TERM_DT,IS_LOYAL,TYPE) values (s_x_t_act_internal.NEXTVAL, 4311103511,date'2020-01-04',21110000065, 31110351    ,1,  2900000  ,'43111035111',date'2020-02-01', 0,'generic');insert into x_t_act_trans(TMP_ID, ACT_ID, CONSUME_ID, AMOUNT, AMOUNT_NDS, AMOUNT_NSP, NETTING, COMMISSION_TYPE) values (s_x_t_act_trans.NEXTVAL, 4311103511,  5531110351, 2900000, 483333.333333333,  0,null, 7);insert into x_t_consume (TMP_ID, ID, PARENT_ORDER_ID) values (s_x_t_consume.NEXTVAL, 5531110351,  9931110351);insert into x_t_order(TMP_ID, ID, SERVICE_ID, SERVICE_ORDER_ID, CLIENT_ID) values (s_x_t_order.NEXTVAL, 9931110351,  7,  7731110351,  431110351 );insert into x_mv_oebs_receipts_2(TMP_ID, INVOICE_EID, SUM, DT, DOC_DATE, COMISS_DATE, PAYMENT_NUMBER, SOURCE_TYPE) values (s_x_mv_oebs_receipts_2.NEXTVAL, 'Б-31110351-1', 2900000, date'2020-01-31',date'2020-01-31', null, '888431110351' ,'PAYCASH');insert into x_yt_ar_direct_domain_stats (ID,IS_GRAY,DOMAIN,IS_BLACKLIST,SERVICE_ID,COST,BILLING_EXPORT_ID,FROM_DT,TILL_DT,SERVICE_ORDER_ID) values(s_x_yt_ar_direct_domain_stats.NEXTVAL, 0, 'a31110351', 0,7,3330000000,7731110351,  date'2020-01-01',to_date('2020-01-31'||' '||'23:59:59','YYYY-MM-DD HH24:MI:SS'),7731110351);</v>
      </c>
    </row>
    <row r="369" spans="1:73" s="195" customFormat="1" x14ac:dyDescent="0.35">
      <c r="A369" s="127">
        <v>65</v>
      </c>
      <c r="B369" s="178"/>
      <c r="C369" s="42" t="str">
        <f t="shared" si="312"/>
        <v>1110000065</v>
      </c>
      <c r="D369" s="42" t="str">
        <f t="shared" si="313"/>
        <v>1110000065/20</v>
      </c>
      <c r="E369" s="43" t="str">
        <f t="shared" si="314"/>
        <v>2020-01-01</v>
      </c>
      <c r="F369" s="43" t="str">
        <f t="shared" si="315"/>
        <v>2021-01-01</v>
      </c>
      <c r="G369" s="44" t="str">
        <f t="shared" si="316"/>
        <v>21110000065</v>
      </c>
      <c r="H369" s="45">
        <f t="shared" si="317"/>
        <v>1</v>
      </c>
      <c r="I369" s="179">
        <v>3</v>
      </c>
      <c r="J369" s="180">
        <f t="shared" si="338"/>
        <v>31110352</v>
      </c>
      <c r="K369" s="42" t="str">
        <f t="shared" si="318"/>
        <v>Б-31110352-1</v>
      </c>
      <c r="L369" s="43" t="str">
        <f t="shared" si="319"/>
        <v>2020-01-01</v>
      </c>
      <c r="M369" s="42" t="s">
        <v>87</v>
      </c>
      <c r="N369" s="181">
        <f t="shared" si="320"/>
        <v>2900000</v>
      </c>
      <c r="O369" s="42" t="s">
        <v>88</v>
      </c>
      <c r="P369" s="179">
        <v>1</v>
      </c>
      <c r="Q369" s="42">
        <v>20</v>
      </c>
      <c r="R369" s="182">
        <f>S369</f>
        <v>7</v>
      </c>
      <c r="S369" s="182">
        <v>7</v>
      </c>
      <c r="T369" s="52" t="str">
        <f t="shared" si="321"/>
        <v>4311103521</v>
      </c>
      <c r="U369" s="183" t="str">
        <f t="shared" si="322"/>
        <v>43111035211</v>
      </c>
      <c r="V369" s="42">
        <v>1</v>
      </c>
      <c r="W369" s="43" t="str">
        <f t="shared" ca="1" si="323"/>
        <v>2020-01-02</v>
      </c>
      <c r="X369" s="184" t="str">
        <f t="shared" si="353"/>
        <v>2020-02-01</v>
      </c>
      <c r="Y369" s="185">
        <v>2900000</v>
      </c>
      <c r="Z369" s="185">
        <f t="shared" si="354"/>
        <v>483333.33333333302</v>
      </c>
      <c r="AA369" s="42">
        <v>0</v>
      </c>
      <c r="AB369" s="186" t="s">
        <v>89</v>
      </c>
      <c r="AC369" s="185">
        <f t="shared" si="324"/>
        <v>2900000</v>
      </c>
      <c r="AD369" s="45">
        <v>0</v>
      </c>
      <c r="AE369" s="52" t="str">
        <f t="shared" si="345"/>
        <v>431110352</v>
      </c>
      <c r="AF369" s="187">
        <f t="shared" si="325"/>
        <v>2416666.666666667</v>
      </c>
      <c r="AG369" s="240"/>
      <c r="AH369" s="58">
        <f t="shared" si="326"/>
        <v>2416666.666666667</v>
      </c>
      <c r="AI369" s="60">
        <f t="shared" si="355"/>
        <v>2900000</v>
      </c>
      <c r="AJ369" s="49" t="str">
        <f t="shared" si="327"/>
        <v>2020-01-31</v>
      </c>
      <c r="AK369" s="189" t="str">
        <f t="shared" si="328"/>
        <v>888431110352</v>
      </c>
      <c r="AL369" s="45" t="str">
        <f t="shared" si="329"/>
        <v>11100000651</v>
      </c>
      <c r="AM369" s="190"/>
      <c r="AN369" s="190"/>
      <c r="AO369" s="45" t="s">
        <v>89</v>
      </c>
      <c r="AP369" s="56" t="s">
        <v>89</v>
      </c>
      <c r="AQ369" s="45"/>
      <c r="AR369" s="45"/>
      <c r="AS369" s="191" t="str">
        <f t="shared" si="330"/>
        <v>888431110352</v>
      </c>
      <c r="AT369" s="189" t="str">
        <f t="shared" si="331"/>
        <v>5531110352</v>
      </c>
      <c r="AU369" s="183" t="str">
        <f t="shared" si="332"/>
        <v>9931110352</v>
      </c>
      <c r="AV369" s="183">
        <f t="shared" si="333"/>
        <v>7</v>
      </c>
      <c r="AW369" s="183" t="str">
        <f t="shared" si="334"/>
        <v>7731110352</v>
      </c>
      <c r="AX369" s="53" t="str">
        <f t="shared" si="351"/>
        <v>77431110352</v>
      </c>
      <c r="AY369" s="183">
        <v>0</v>
      </c>
      <c r="AZ369" s="183">
        <v>0</v>
      </c>
      <c r="BA369" s="43" t="str">
        <f t="shared" si="335"/>
        <v>2020-01-01</v>
      </c>
      <c r="BB369" s="43" t="str">
        <f t="shared" si="336"/>
        <v>2020-01-31</v>
      </c>
      <c r="BC369" s="192" t="s">
        <v>90</v>
      </c>
      <c r="BD369" s="44" t="str">
        <f t="shared" si="337"/>
        <v>a31110352</v>
      </c>
      <c r="BE369" s="189"/>
      <c r="BF369" s="189"/>
      <c r="BG369" s="186"/>
      <c r="BH369" s="254"/>
      <c r="BI369" s="254"/>
      <c r="BJ369" s="254"/>
      <c r="BK369" s="254"/>
      <c r="BL369" s="149"/>
      <c r="BM369" s="149"/>
      <c r="BN369" s="149"/>
      <c r="BO369" s="340" t="s">
        <v>227</v>
      </c>
      <c r="BP369" s="328">
        <v>37</v>
      </c>
      <c r="BQ369" s="242">
        <f>AF373</f>
        <v>25000</v>
      </c>
      <c r="BR369" s="242">
        <f>BQ369*0.11</f>
        <v>2750</v>
      </c>
      <c r="BS369" s="242">
        <f>BR369</f>
        <v>2750</v>
      </c>
      <c r="BU369" s="357" t="str">
        <f t="shared" ca="1" si="350"/>
        <v>insert into x_t_invoice (TMP_ID,ID,DT, CLIENT_ID,EXTERNAL_ID,CONTRACT_ID,TOTAL_SUM,CURRENCY,DISCOUNT_TYPE,COMMISSION_TYPE,TYPE,LOYAL_CLIENTS,NDS,NDS_PCT,PERSON_ID) values (s_x_t_invoice.NEXTVAL, 31110352, date'2020-01-01',21110000065,'Б-31110352-1',1110000065,2900000,'RUR',7,7,'y_invoice',0,1,20, 77431110352);insert into x_t_person (TMP_ID,ID) values (s_x_t_person.NEXTVAL, 77431110352);insert into x_t_act_internal(TMP_ID,ID,DT,CLIENT_ID,INVOICE_ID,HIDDEN,AMOUNT,EXTERNAL_ID,PAYMENT_TERM_DT,IS_LOYAL,TYPE) values (s_x_t_act_internal.NEXTVAL, 4311103521,date'2020-01-02',21110000065, 31110352    ,1,  2900000  ,'43111035211',date'2020-02-01', 0,'generic');insert into x_t_act_trans(TMP_ID, ACT_ID, CONSUME_ID, AMOUNT, AMOUNT_NDS, AMOUNT_NSP, NETTING, COMMISSION_TYPE) values (s_x_t_act_trans.NEXTVAL, 4311103521,  5531110352, 2900000, 483333.333333333,  0,null, 7);insert into x_t_consume (TMP_ID, ID, PARENT_ORDER_ID) values (s_x_t_consume.NEXTVAL, 5531110352,  9931110352);insert into x_t_order(TMP_ID, ID, SERVICE_ID, SERVICE_ORDER_ID, CLIENT_ID) values (s_x_t_order.NEXTVAL, 9931110352,  7,  7731110352,  431110352 );insert into x_mv_oebs_receipts_2(TMP_ID, INVOICE_EID, SUM, DT, DOC_DATE, COMISS_DATE, PAYMENT_NUMBER, SOURCE_TYPE) values (s_x_mv_oebs_receipts_2.NEXTVAL, 'Б-31110352-1', 2900000, date'2020-01-31',date'2020-01-31', null, '888431110352' ,'PAYCASH');insert into x_yt_ar_direct_domain_stats (ID,IS_GRAY,DOMAIN,IS_BLACKLIST,SERVICE_ID,COST,BILLING_EXPORT_ID,FROM_DT,TILL_DT,SERVICE_ORDER_ID) values(s_x_yt_ar_direct_domain_stats.NEXTVAL, 0, 'a31110352', 0,7,3330000000,7731110352,  date'2020-01-01',to_date('2020-01-31'||' '||'23:59:59','YYYY-MM-DD HH24:MI:SS'),7731110352);</v>
      </c>
    </row>
    <row r="370" spans="1:73" s="195" customFormat="1" x14ac:dyDescent="0.35">
      <c r="A370" s="127">
        <v>65</v>
      </c>
      <c r="B370" s="178"/>
      <c r="C370" s="42" t="str">
        <f t="shared" si="312"/>
        <v>1110000065</v>
      </c>
      <c r="D370" s="42" t="str">
        <f t="shared" si="313"/>
        <v>1110000065/20</v>
      </c>
      <c r="E370" s="43" t="str">
        <f t="shared" si="314"/>
        <v>2020-01-01</v>
      </c>
      <c r="F370" s="43" t="str">
        <f t="shared" si="315"/>
        <v>2021-01-01</v>
      </c>
      <c r="G370" s="44" t="str">
        <f t="shared" si="316"/>
        <v>21110000065</v>
      </c>
      <c r="H370" s="45">
        <f t="shared" si="317"/>
        <v>1</v>
      </c>
      <c r="I370" s="179">
        <v>3</v>
      </c>
      <c r="J370" s="180">
        <f t="shared" si="338"/>
        <v>31110353</v>
      </c>
      <c r="K370" s="42" t="str">
        <f t="shared" si="318"/>
        <v>Б-31110353-1</v>
      </c>
      <c r="L370" s="43" t="str">
        <f t="shared" si="319"/>
        <v>2020-01-01</v>
      </c>
      <c r="M370" s="42" t="s">
        <v>87</v>
      </c>
      <c r="N370" s="181">
        <f t="shared" si="320"/>
        <v>2900000</v>
      </c>
      <c r="O370" s="42" t="s">
        <v>88</v>
      </c>
      <c r="P370" s="179">
        <v>1</v>
      </c>
      <c r="Q370" s="42">
        <v>20</v>
      </c>
      <c r="R370" s="182">
        <f>S370</f>
        <v>7</v>
      </c>
      <c r="S370" s="182">
        <v>7</v>
      </c>
      <c r="T370" s="52" t="str">
        <f t="shared" si="321"/>
        <v>4311103531</v>
      </c>
      <c r="U370" s="183" t="str">
        <f t="shared" si="322"/>
        <v>43111035311</v>
      </c>
      <c r="V370" s="42">
        <v>1</v>
      </c>
      <c r="W370" s="43" t="str">
        <f t="shared" ca="1" si="323"/>
        <v>2020-01-09</v>
      </c>
      <c r="X370" s="184" t="str">
        <f t="shared" si="353"/>
        <v>2020-02-01</v>
      </c>
      <c r="Y370" s="185">
        <v>2900000</v>
      </c>
      <c r="Z370" s="185">
        <f t="shared" si="354"/>
        <v>483333.33333333302</v>
      </c>
      <c r="AA370" s="42">
        <v>0</v>
      </c>
      <c r="AB370" s="186" t="s">
        <v>89</v>
      </c>
      <c r="AC370" s="185">
        <f t="shared" si="324"/>
        <v>2900000</v>
      </c>
      <c r="AD370" s="45">
        <v>0</v>
      </c>
      <c r="AE370" s="52" t="str">
        <f t="shared" si="345"/>
        <v>431110353</v>
      </c>
      <c r="AF370" s="187">
        <f t="shared" si="325"/>
        <v>2416666.666666667</v>
      </c>
      <c r="AG370" s="240"/>
      <c r="AH370" s="58">
        <f t="shared" si="326"/>
        <v>2416666.666666667</v>
      </c>
      <c r="AI370" s="60">
        <f t="shared" si="355"/>
        <v>2900000</v>
      </c>
      <c r="AJ370" s="49" t="str">
        <f t="shared" si="327"/>
        <v>2020-01-31</v>
      </c>
      <c r="AK370" s="189" t="str">
        <f t="shared" si="328"/>
        <v>888431110353</v>
      </c>
      <c r="AL370" s="45" t="str">
        <f t="shared" si="329"/>
        <v>11100000651</v>
      </c>
      <c r="AM370" s="190"/>
      <c r="AN370" s="190"/>
      <c r="AO370" s="45" t="s">
        <v>89</v>
      </c>
      <c r="AP370" s="56" t="s">
        <v>89</v>
      </c>
      <c r="AQ370" s="45"/>
      <c r="AR370" s="45"/>
      <c r="AS370" s="191" t="str">
        <f t="shared" si="330"/>
        <v>888431110353</v>
      </c>
      <c r="AT370" s="189" t="str">
        <f t="shared" si="331"/>
        <v>5531110353</v>
      </c>
      <c r="AU370" s="183" t="str">
        <f t="shared" si="332"/>
        <v>9931110353</v>
      </c>
      <c r="AV370" s="183">
        <f t="shared" si="333"/>
        <v>7</v>
      </c>
      <c r="AW370" s="183" t="str">
        <f t="shared" si="334"/>
        <v>7731110353</v>
      </c>
      <c r="AX370" s="53" t="str">
        <f t="shared" si="351"/>
        <v>77431110353</v>
      </c>
      <c r="AY370" s="183">
        <v>0</v>
      </c>
      <c r="AZ370" s="183">
        <v>0</v>
      </c>
      <c r="BA370" s="43" t="str">
        <f t="shared" si="335"/>
        <v>2020-01-01</v>
      </c>
      <c r="BB370" s="43" t="str">
        <f t="shared" si="336"/>
        <v>2020-01-31</v>
      </c>
      <c r="BC370" s="192" t="s">
        <v>90</v>
      </c>
      <c r="BD370" s="44" t="str">
        <f t="shared" si="337"/>
        <v>a31110353</v>
      </c>
      <c r="BE370" s="189"/>
      <c r="BF370" s="189"/>
      <c r="BG370" s="186"/>
      <c r="BH370" s="149"/>
      <c r="BI370" s="149"/>
      <c r="BJ370" s="149"/>
      <c r="BK370" s="149"/>
      <c r="BL370" s="149"/>
      <c r="BM370" s="149"/>
      <c r="BN370" s="149"/>
      <c r="BO370" s="363" t="s">
        <v>228</v>
      </c>
      <c r="BP370" s="328">
        <v>37</v>
      </c>
      <c r="BQ370" s="242"/>
      <c r="BR370" s="242">
        <f>BQ369*0.02</f>
        <v>500</v>
      </c>
      <c r="BS370" s="242">
        <f>BR370</f>
        <v>500</v>
      </c>
      <c r="BU370" s="357" t="str">
        <f t="shared" ca="1" si="350"/>
        <v>insert into x_t_invoice (TMP_ID,ID,DT, CLIENT_ID,EXTERNAL_ID,CONTRACT_ID,TOTAL_SUM,CURRENCY,DISCOUNT_TYPE,COMMISSION_TYPE,TYPE,LOYAL_CLIENTS,NDS,NDS_PCT,PERSON_ID) values (s_x_t_invoice.NEXTVAL, 31110353, date'2020-01-01',21110000065,'Б-31110353-1',1110000065,2900000,'RUR',7,7,'y_invoice',0,1,20, 77431110353);insert into x_t_person (TMP_ID,ID) values (s_x_t_person.NEXTVAL, 77431110353);insert into x_t_act_internal(TMP_ID,ID,DT,CLIENT_ID,INVOICE_ID,HIDDEN,AMOUNT,EXTERNAL_ID,PAYMENT_TERM_DT,IS_LOYAL,TYPE) values (s_x_t_act_internal.NEXTVAL, 4311103531,date'2020-01-09',21110000065, 31110353    ,1,  2900000  ,'43111035311',date'2020-02-01', 0,'generic');insert into x_t_act_trans(TMP_ID, ACT_ID, CONSUME_ID, AMOUNT, AMOUNT_NDS, AMOUNT_NSP, NETTING, COMMISSION_TYPE) values (s_x_t_act_trans.NEXTVAL, 4311103531,  5531110353, 2900000, 483333.333333333,  0,null, 7);insert into x_t_consume (TMP_ID, ID, PARENT_ORDER_ID) values (s_x_t_consume.NEXTVAL, 5531110353,  9931110353);insert into x_t_order(TMP_ID, ID, SERVICE_ID, SERVICE_ORDER_ID, CLIENT_ID) values (s_x_t_order.NEXTVAL, 9931110353,  7,  7731110353,  431110353 );insert into x_mv_oebs_receipts_2(TMP_ID, INVOICE_EID, SUM, DT, DOC_DATE, COMISS_DATE, PAYMENT_NUMBER, SOURCE_TYPE) values (s_x_mv_oebs_receipts_2.NEXTVAL, 'Б-31110353-1', 2900000, date'2020-01-31',date'2020-01-31', null, '888431110353' ,'PAYCASH');insert into x_yt_ar_direct_domain_stats (ID,IS_GRAY,DOMAIN,IS_BLACKLIST,SERVICE_ID,COST,BILLING_EXPORT_ID,FROM_DT,TILL_DT,SERVICE_ORDER_ID) values(s_x_yt_ar_direct_domain_stats.NEXTVAL, 0, 'a31110353', 0,7,3330000000,7731110353,  date'2020-01-01',to_date('2020-01-31'||' '||'23:59:59','YYYY-MM-DD HH24:MI:SS'),7731110353);</v>
      </c>
    </row>
    <row r="371" spans="1:73" s="195" customFormat="1" x14ac:dyDescent="0.35">
      <c r="A371" s="127">
        <v>65</v>
      </c>
      <c r="B371" s="178"/>
      <c r="C371" s="42" t="str">
        <f t="shared" si="312"/>
        <v>1110000065</v>
      </c>
      <c r="D371" s="42" t="str">
        <f t="shared" si="313"/>
        <v>1110000065/20</v>
      </c>
      <c r="E371" s="43" t="str">
        <f t="shared" si="314"/>
        <v>2020-01-01</v>
      </c>
      <c r="F371" s="43" t="str">
        <f t="shared" si="315"/>
        <v>2021-01-01</v>
      </c>
      <c r="G371" s="44" t="str">
        <f t="shared" si="316"/>
        <v>21110000065</v>
      </c>
      <c r="H371" s="45">
        <f t="shared" si="317"/>
        <v>1</v>
      </c>
      <c r="I371" s="179">
        <v>3</v>
      </c>
      <c r="J371" s="180">
        <f t="shared" si="338"/>
        <v>31110354</v>
      </c>
      <c r="K371" s="42" t="str">
        <f t="shared" si="318"/>
        <v>Б-31110354-1</v>
      </c>
      <c r="L371" s="43" t="str">
        <f t="shared" si="319"/>
        <v>2020-01-01</v>
      </c>
      <c r="M371" s="42" t="s">
        <v>87</v>
      </c>
      <c r="N371" s="181">
        <f t="shared" si="320"/>
        <v>2900000</v>
      </c>
      <c r="O371" s="42" t="s">
        <v>88</v>
      </c>
      <c r="P371" s="179">
        <v>1</v>
      </c>
      <c r="Q371" s="42">
        <v>20</v>
      </c>
      <c r="R371" s="182">
        <f>S371</f>
        <v>7</v>
      </c>
      <c r="S371" s="182">
        <v>7</v>
      </c>
      <c r="T371" s="52" t="str">
        <f t="shared" si="321"/>
        <v>4311103541</v>
      </c>
      <c r="U371" s="183" t="str">
        <f t="shared" si="322"/>
        <v>43111035411</v>
      </c>
      <c r="V371" s="42">
        <v>1</v>
      </c>
      <c r="W371" s="43" t="str">
        <f t="shared" ca="1" si="323"/>
        <v>2020-01-09</v>
      </c>
      <c r="X371" s="184" t="str">
        <f t="shared" si="353"/>
        <v>2020-02-01</v>
      </c>
      <c r="Y371" s="185">
        <v>2900000</v>
      </c>
      <c r="Z371" s="185">
        <f t="shared" si="354"/>
        <v>483333.33333333302</v>
      </c>
      <c r="AA371" s="42">
        <v>0</v>
      </c>
      <c r="AB371" s="186" t="s">
        <v>89</v>
      </c>
      <c r="AC371" s="185">
        <f t="shared" si="324"/>
        <v>2900000</v>
      </c>
      <c r="AD371" s="45">
        <v>0</v>
      </c>
      <c r="AE371" s="52" t="str">
        <f t="shared" si="345"/>
        <v>431110354</v>
      </c>
      <c r="AF371" s="187">
        <f t="shared" si="325"/>
        <v>2416666.666666667</v>
      </c>
      <c r="AG371" s="240"/>
      <c r="AH371" s="58">
        <f t="shared" si="326"/>
        <v>2416666.666666667</v>
      </c>
      <c r="AI371" s="60">
        <f t="shared" si="355"/>
        <v>2900000</v>
      </c>
      <c r="AJ371" s="49" t="str">
        <f t="shared" si="327"/>
        <v>2020-01-31</v>
      </c>
      <c r="AK371" s="189" t="str">
        <f t="shared" si="328"/>
        <v>888431110354</v>
      </c>
      <c r="AL371" s="45" t="str">
        <f t="shared" si="329"/>
        <v>11100000651</v>
      </c>
      <c r="AM371" s="190"/>
      <c r="AN371" s="190"/>
      <c r="AO371" s="45" t="s">
        <v>89</v>
      </c>
      <c r="AP371" s="56" t="s">
        <v>89</v>
      </c>
      <c r="AQ371" s="45"/>
      <c r="AR371" s="45"/>
      <c r="AS371" s="191" t="str">
        <f t="shared" si="330"/>
        <v>888431110354</v>
      </c>
      <c r="AT371" s="189" t="str">
        <f t="shared" si="331"/>
        <v>5531110354</v>
      </c>
      <c r="AU371" s="183" t="str">
        <f t="shared" si="332"/>
        <v>9931110354</v>
      </c>
      <c r="AV371" s="183">
        <f t="shared" si="333"/>
        <v>7</v>
      </c>
      <c r="AW371" s="183" t="str">
        <f t="shared" si="334"/>
        <v>7731110354</v>
      </c>
      <c r="AX371" s="53" t="str">
        <f t="shared" si="351"/>
        <v>77431110354</v>
      </c>
      <c r="AY371" s="183">
        <v>0</v>
      </c>
      <c r="AZ371" s="183">
        <v>0</v>
      </c>
      <c r="BA371" s="43" t="str">
        <f t="shared" si="335"/>
        <v>2020-01-01</v>
      </c>
      <c r="BB371" s="43" t="str">
        <f t="shared" si="336"/>
        <v>2020-01-31</v>
      </c>
      <c r="BC371" s="192" t="s">
        <v>90</v>
      </c>
      <c r="BD371" s="44" t="str">
        <f t="shared" si="337"/>
        <v>a31110354</v>
      </c>
      <c r="BE371" s="189"/>
      <c r="BF371" s="189"/>
      <c r="BG371" s="186"/>
      <c r="BH371" s="149"/>
      <c r="BI371" s="149"/>
      <c r="BJ371" s="149"/>
      <c r="BK371" s="149"/>
      <c r="BL371" s="149"/>
      <c r="BM371" s="149"/>
      <c r="BN371" s="149"/>
      <c r="BO371" s="343"/>
      <c r="BP371" s="328"/>
      <c r="BQ371" s="242"/>
      <c r="BR371" s="242"/>
      <c r="BS371" s="242"/>
      <c r="BU371" s="357" t="str">
        <f t="shared" ca="1" si="350"/>
        <v>insert into x_t_invoice (TMP_ID,ID,DT, CLIENT_ID,EXTERNAL_ID,CONTRACT_ID,TOTAL_SUM,CURRENCY,DISCOUNT_TYPE,COMMISSION_TYPE,TYPE,LOYAL_CLIENTS,NDS,NDS_PCT,PERSON_ID) values (s_x_t_invoice.NEXTVAL, 31110354, date'2020-01-01',21110000065,'Б-31110354-1',1110000065,2900000,'RUR',7,7,'y_invoice',0,1,20, 77431110354);insert into x_t_person (TMP_ID,ID) values (s_x_t_person.NEXTVAL, 77431110354);insert into x_t_act_internal(TMP_ID,ID,DT,CLIENT_ID,INVOICE_ID,HIDDEN,AMOUNT,EXTERNAL_ID,PAYMENT_TERM_DT,IS_LOYAL,TYPE) values (s_x_t_act_internal.NEXTVAL, 4311103541,date'2020-01-09',21110000065, 31110354    ,1,  2900000  ,'43111035411',date'2020-02-01', 0,'generic');insert into x_t_act_trans(TMP_ID, ACT_ID, CONSUME_ID, AMOUNT, AMOUNT_NDS, AMOUNT_NSP, NETTING, COMMISSION_TYPE) values (s_x_t_act_trans.NEXTVAL, 4311103541,  5531110354, 2900000, 483333.333333333,  0,null, 7);insert into x_t_consume (TMP_ID, ID, PARENT_ORDER_ID) values (s_x_t_consume.NEXTVAL, 5531110354,  9931110354);insert into x_t_order(TMP_ID, ID, SERVICE_ID, SERVICE_ORDER_ID, CLIENT_ID) values (s_x_t_order.NEXTVAL, 9931110354,  7,  7731110354,  431110354 );insert into x_mv_oebs_receipts_2(TMP_ID, INVOICE_EID, SUM, DT, DOC_DATE, COMISS_DATE, PAYMENT_NUMBER, SOURCE_TYPE) values (s_x_mv_oebs_receipts_2.NEXTVAL, 'Б-31110354-1', 2900000, date'2020-01-31',date'2020-01-31', null, '888431110354' ,'PAYCASH');insert into x_yt_ar_direct_domain_stats (ID,IS_GRAY,DOMAIN,IS_BLACKLIST,SERVICE_ID,COST,BILLING_EXPORT_ID,FROM_DT,TILL_DT,SERVICE_ORDER_ID) values(s_x_yt_ar_direct_domain_stats.NEXTVAL, 0, 'a31110354', 0,7,3330000000,7731110354,  date'2020-01-01',to_date('2020-01-31'||' '||'23:59:59','YYYY-MM-DD HH24:MI:SS'),7731110354);</v>
      </c>
    </row>
    <row r="372" spans="1:73" s="195" customFormat="1" x14ac:dyDescent="0.35">
      <c r="A372" s="127">
        <v>65</v>
      </c>
      <c r="B372" s="178"/>
      <c r="C372" s="42" t="str">
        <f t="shared" si="312"/>
        <v>1110000065</v>
      </c>
      <c r="D372" s="42" t="str">
        <f t="shared" si="313"/>
        <v>1110000065/20</v>
      </c>
      <c r="E372" s="43" t="str">
        <f t="shared" si="314"/>
        <v>2020-01-01</v>
      </c>
      <c r="F372" s="43" t="str">
        <f t="shared" si="315"/>
        <v>2021-01-01</v>
      </c>
      <c r="G372" s="44" t="str">
        <f t="shared" si="316"/>
        <v>21110000065</v>
      </c>
      <c r="H372" s="45">
        <f t="shared" si="317"/>
        <v>1</v>
      </c>
      <c r="I372" s="179">
        <v>3</v>
      </c>
      <c r="J372" s="180">
        <f t="shared" si="338"/>
        <v>31110355</v>
      </c>
      <c r="K372" s="42" t="str">
        <f t="shared" si="318"/>
        <v>Б-31110355-1</v>
      </c>
      <c r="L372" s="43" t="str">
        <f t="shared" si="319"/>
        <v>2020-01-01</v>
      </c>
      <c r="M372" s="42" t="s">
        <v>87</v>
      </c>
      <c r="N372" s="181">
        <f t="shared" si="320"/>
        <v>20000</v>
      </c>
      <c r="O372" s="42" t="s">
        <v>88</v>
      </c>
      <c r="P372" s="179">
        <v>1</v>
      </c>
      <c r="Q372" s="42">
        <v>20</v>
      </c>
      <c r="R372" s="198">
        <v>1</v>
      </c>
      <c r="S372" s="198">
        <v>1</v>
      </c>
      <c r="T372" s="52" t="str">
        <f t="shared" si="321"/>
        <v>4311103551</v>
      </c>
      <c r="U372" s="183" t="str">
        <f t="shared" si="322"/>
        <v>43111035511</v>
      </c>
      <c r="V372" s="42">
        <v>1</v>
      </c>
      <c r="W372" s="43" t="str">
        <f t="shared" ca="1" si="323"/>
        <v>2020-01-04</v>
      </c>
      <c r="X372" s="184" t="str">
        <f t="shared" si="353"/>
        <v>2020-02-01</v>
      </c>
      <c r="Y372" s="185">
        <v>20000</v>
      </c>
      <c r="Z372" s="185">
        <f t="shared" si="354"/>
        <v>3333.3333333333321</v>
      </c>
      <c r="AA372" s="42">
        <v>0</v>
      </c>
      <c r="AB372" s="186" t="s">
        <v>89</v>
      </c>
      <c r="AC372" s="185">
        <f t="shared" si="324"/>
        <v>20000</v>
      </c>
      <c r="AD372" s="45">
        <v>0</v>
      </c>
      <c r="AE372" s="52" t="str">
        <f t="shared" si="345"/>
        <v>431110355</v>
      </c>
      <c r="AF372" s="187">
        <f t="shared" si="325"/>
        <v>16666.666666666668</v>
      </c>
      <c r="AG372" s="252">
        <f>SUM(AF367:AF373)</f>
        <v>12058333.333333334</v>
      </c>
      <c r="AH372" s="58">
        <f t="shared" si="326"/>
        <v>16666.666666666668</v>
      </c>
      <c r="AI372" s="60">
        <f t="shared" si="355"/>
        <v>20000</v>
      </c>
      <c r="AJ372" s="49" t="str">
        <f t="shared" si="327"/>
        <v>2020-01-31</v>
      </c>
      <c r="AK372" s="189" t="str">
        <f t="shared" si="328"/>
        <v>888431110355</v>
      </c>
      <c r="AL372" s="45" t="str">
        <f t="shared" si="329"/>
        <v>11100000651</v>
      </c>
      <c r="AM372" s="190"/>
      <c r="AN372" s="190"/>
      <c r="AO372" s="45" t="s">
        <v>89</v>
      </c>
      <c r="AP372" s="56" t="s">
        <v>89</v>
      </c>
      <c r="AQ372" s="45"/>
      <c r="AR372" s="45"/>
      <c r="AS372" s="191" t="str">
        <f t="shared" si="330"/>
        <v>888431110355</v>
      </c>
      <c r="AT372" s="189" t="str">
        <f t="shared" si="331"/>
        <v>5531110355</v>
      </c>
      <c r="AU372" s="183" t="str">
        <f t="shared" si="332"/>
        <v>9931110355</v>
      </c>
      <c r="AV372" s="183">
        <f t="shared" si="333"/>
        <v>1</v>
      </c>
      <c r="AW372" s="183" t="str">
        <f t="shared" si="334"/>
        <v>7731110355</v>
      </c>
      <c r="AX372" s="53" t="str">
        <f t="shared" si="351"/>
        <v>77431110355</v>
      </c>
      <c r="AY372" s="183">
        <v>0</v>
      </c>
      <c r="AZ372" s="183">
        <v>0</v>
      </c>
      <c r="BA372" s="43" t="str">
        <f t="shared" si="335"/>
        <v>2020-01-01</v>
      </c>
      <c r="BB372" s="43" t="str">
        <f t="shared" si="336"/>
        <v>2020-01-31</v>
      </c>
      <c r="BC372" s="192" t="s">
        <v>90</v>
      </c>
      <c r="BD372" s="44" t="str">
        <f t="shared" si="337"/>
        <v>a31110355</v>
      </c>
      <c r="BE372" s="189"/>
      <c r="BF372" s="189"/>
      <c r="BG372" s="186"/>
      <c r="BH372" s="149"/>
      <c r="BI372" s="149"/>
      <c r="BJ372" s="149"/>
      <c r="BK372" s="149"/>
      <c r="BL372" s="149"/>
      <c r="BM372" s="149"/>
      <c r="BN372" s="149"/>
      <c r="BO372" s="345">
        <f>SUM(AF367:AF371)</f>
        <v>12016666.666666668</v>
      </c>
      <c r="BP372" s="328"/>
      <c r="BQ372" s="242"/>
      <c r="BR372" s="242"/>
      <c r="BS372" s="242"/>
      <c r="BU372" s="357" t="str">
        <f t="shared" ca="1" si="350"/>
        <v>insert into x_t_invoice (TMP_ID,ID,DT, CLIENT_ID,EXTERNAL_ID,CONTRACT_ID,TOTAL_SUM,CURRENCY,DISCOUNT_TYPE,COMMISSION_TYPE,TYPE,LOYAL_CLIENTS,NDS,NDS_PCT,PERSON_ID) values (s_x_t_invoice.NEXTVAL, 31110355, date'2020-01-01',21110000065,'Б-31110355-1',1110000065,20000,'RUR',1,1,'y_invoice',0,1,20, 77431110355);insert into x_t_person (TMP_ID,ID) values (s_x_t_person.NEXTVAL, 77431110355);insert into x_t_act_internal(TMP_ID,ID,DT,CLIENT_ID,INVOICE_ID,HIDDEN,AMOUNT,EXTERNAL_ID,PAYMENT_TERM_DT,IS_LOYAL,TYPE) values (s_x_t_act_internal.NEXTVAL, 4311103551,date'2020-01-04',21110000065, 31110355    ,1,  20000  ,'43111035511',date'2020-02-01', 0,'generic');insert into x_t_act_trans(TMP_ID, ACT_ID, CONSUME_ID, AMOUNT, AMOUNT_NDS, AMOUNT_NSP, NETTING, COMMISSION_TYPE) values (s_x_t_act_trans.NEXTVAL, 4311103551,  5531110355, 20000, 3333.33333333333,  0,null, 1);insert into x_t_consume (TMP_ID, ID, PARENT_ORDER_ID) values (s_x_t_consume.NEXTVAL, 5531110355,  9931110355);insert into x_t_order(TMP_ID, ID, SERVICE_ID, SERVICE_ORDER_ID, CLIENT_ID) values (s_x_t_order.NEXTVAL, 9931110355,  1,  7731110355,  431110355 );insert into x_mv_oebs_receipts_2(TMP_ID, INVOICE_EID, SUM, DT, DOC_DATE, COMISS_DATE, PAYMENT_NUMBER, SOURCE_TYPE) values (s_x_mv_oebs_receipts_2.NEXTVAL, 'Б-31110355-1', 20000, date'2020-01-31',date'2020-01-31', null, '888431110355' ,'PAYCASH');insert into x_yt_ar_direct_domain_stats (ID,IS_GRAY,DOMAIN,IS_BLACKLIST,SERVICE_ID,COST,BILLING_EXPORT_ID,FROM_DT,TILL_DT,SERVICE_ORDER_ID) values(s_x_yt_ar_direct_domain_stats.NEXTVAL, 0, 'a31110355', 0,1,3330000000,7731110355,  date'2020-01-01',to_date('2020-01-31'||' '||'23:59:59','YYYY-MM-DD HH24:MI:SS'),7731110355);</v>
      </c>
    </row>
    <row r="373" spans="1:73" s="215" customFormat="1" ht="15" thickBot="1" x14ac:dyDescent="0.4">
      <c r="A373" s="127">
        <v>65</v>
      </c>
      <c r="B373" s="199"/>
      <c r="C373" s="76" t="str">
        <f t="shared" si="312"/>
        <v>1110000065</v>
      </c>
      <c r="D373" s="76" t="str">
        <f t="shared" si="313"/>
        <v>1110000065/20</v>
      </c>
      <c r="E373" s="77" t="str">
        <f t="shared" si="314"/>
        <v>2020-01-01</v>
      </c>
      <c r="F373" s="77" t="str">
        <f t="shared" si="315"/>
        <v>2021-01-01</v>
      </c>
      <c r="G373" s="78" t="str">
        <f t="shared" si="316"/>
        <v>21110000065</v>
      </c>
      <c r="H373" s="79">
        <f t="shared" si="317"/>
        <v>1</v>
      </c>
      <c r="I373" s="200">
        <v>3</v>
      </c>
      <c r="J373" s="180">
        <f t="shared" si="338"/>
        <v>31110356</v>
      </c>
      <c r="K373" s="76" t="str">
        <f t="shared" si="318"/>
        <v>Б-31110356-1</v>
      </c>
      <c r="L373" s="77" t="str">
        <f t="shared" si="319"/>
        <v>2020-01-01</v>
      </c>
      <c r="M373" s="76" t="s">
        <v>87</v>
      </c>
      <c r="N373" s="202">
        <f t="shared" si="320"/>
        <v>30000</v>
      </c>
      <c r="O373" s="76" t="s">
        <v>88</v>
      </c>
      <c r="P373" s="200">
        <v>1</v>
      </c>
      <c r="Q373" s="76">
        <v>20</v>
      </c>
      <c r="R373" s="201">
        <v>37</v>
      </c>
      <c r="S373" s="201">
        <v>37</v>
      </c>
      <c r="T373" s="81" t="str">
        <f t="shared" si="321"/>
        <v>4311103561</v>
      </c>
      <c r="U373" s="203" t="str">
        <f t="shared" si="322"/>
        <v>43111035611</v>
      </c>
      <c r="V373" s="76">
        <v>1</v>
      </c>
      <c r="W373" s="77" t="str">
        <f t="shared" ca="1" si="323"/>
        <v>2020-01-06</v>
      </c>
      <c r="X373" s="184" t="str">
        <f t="shared" si="353"/>
        <v>2020-02-01</v>
      </c>
      <c r="Y373" s="205">
        <v>30000</v>
      </c>
      <c r="Z373" s="205">
        <f t="shared" si="354"/>
        <v>5000</v>
      </c>
      <c r="AA373" s="76">
        <v>0</v>
      </c>
      <c r="AB373" s="206" t="s">
        <v>89</v>
      </c>
      <c r="AC373" s="205">
        <f t="shared" si="324"/>
        <v>30000</v>
      </c>
      <c r="AD373" s="79">
        <v>0</v>
      </c>
      <c r="AE373" s="52" t="str">
        <f t="shared" si="345"/>
        <v>431110356</v>
      </c>
      <c r="AF373" s="207">
        <f t="shared" si="325"/>
        <v>25000</v>
      </c>
      <c r="AG373" s="208"/>
      <c r="AH373" s="91">
        <f t="shared" si="326"/>
        <v>25000</v>
      </c>
      <c r="AI373" s="93">
        <f t="shared" si="355"/>
        <v>30000</v>
      </c>
      <c r="AJ373" s="83" t="str">
        <f t="shared" si="327"/>
        <v>2020-01-31</v>
      </c>
      <c r="AK373" s="209" t="str">
        <f t="shared" si="328"/>
        <v>888431110356</v>
      </c>
      <c r="AL373" s="79" t="str">
        <f t="shared" si="329"/>
        <v>11100000651</v>
      </c>
      <c r="AM373" s="210"/>
      <c r="AN373" s="210"/>
      <c r="AO373" s="79" t="s">
        <v>89</v>
      </c>
      <c r="AP373" s="56" t="s">
        <v>89</v>
      </c>
      <c r="AQ373" s="79"/>
      <c r="AR373" s="79"/>
      <c r="AS373" s="211" t="str">
        <f t="shared" si="330"/>
        <v>888431110356</v>
      </c>
      <c r="AT373" s="209" t="str">
        <f t="shared" si="331"/>
        <v>5531110356</v>
      </c>
      <c r="AU373" s="203" t="str">
        <f t="shared" si="332"/>
        <v>9931110356</v>
      </c>
      <c r="AV373" s="203">
        <f t="shared" si="333"/>
        <v>37</v>
      </c>
      <c r="AW373" s="203" t="str">
        <f t="shared" si="334"/>
        <v>7731110356</v>
      </c>
      <c r="AX373" s="53" t="str">
        <f t="shared" si="351"/>
        <v>77431110356</v>
      </c>
      <c r="AY373" s="203">
        <v>0</v>
      </c>
      <c r="AZ373" s="203">
        <v>0</v>
      </c>
      <c r="BA373" s="77" t="str">
        <f t="shared" si="335"/>
        <v>2020-01-01</v>
      </c>
      <c r="BB373" s="77" t="str">
        <f t="shared" si="336"/>
        <v>2020-01-31</v>
      </c>
      <c r="BC373" s="212" t="s">
        <v>90</v>
      </c>
      <c r="BD373" s="78" t="str">
        <f t="shared" si="337"/>
        <v>a31110356</v>
      </c>
      <c r="BE373" s="209"/>
      <c r="BF373" s="209"/>
      <c r="BG373" s="206"/>
      <c r="BH373" s="174"/>
      <c r="BI373" s="174"/>
      <c r="BJ373" s="174"/>
      <c r="BK373" s="174"/>
      <c r="BL373" s="174"/>
      <c r="BM373" s="174"/>
      <c r="BN373" s="174"/>
      <c r="BO373" s="355">
        <f>BO372*0.06</f>
        <v>721000</v>
      </c>
      <c r="BP373" s="329"/>
      <c r="BQ373" s="202"/>
      <c r="BR373" s="214"/>
      <c r="BS373" s="214"/>
      <c r="BU373" s="357" t="str">
        <f t="shared" ca="1" si="350"/>
        <v>insert into x_t_invoice (TMP_ID,ID,DT, CLIENT_ID,EXTERNAL_ID,CONTRACT_ID,TOTAL_SUM,CURRENCY,DISCOUNT_TYPE,COMMISSION_TYPE,TYPE,LOYAL_CLIENTS,NDS,NDS_PCT,PERSON_ID) values (s_x_t_invoice.NEXTVAL, 31110356, date'2020-01-01',21110000065,'Б-31110356-1',1110000065,30000,'RUR',37,37,'y_invoice',0,1,20, 77431110356);insert into x_t_person (TMP_ID,ID) values (s_x_t_person.NEXTVAL, 77431110356);insert into x_t_act_internal(TMP_ID,ID,DT,CLIENT_ID,INVOICE_ID,HIDDEN,AMOUNT,EXTERNAL_ID,PAYMENT_TERM_DT,IS_LOYAL,TYPE) values (s_x_t_act_internal.NEXTVAL, 4311103561,date'2020-01-06',21110000065, 31110356    ,1,  30000  ,'43111035611',date'2020-02-01', 0,'generic');insert into x_t_act_trans(TMP_ID, ACT_ID, CONSUME_ID, AMOUNT, AMOUNT_NDS, AMOUNT_NSP, NETTING, COMMISSION_TYPE) values (s_x_t_act_trans.NEXTVAL, 4311103561,  5531110356, 30000, 5000,  0,null, 37);insert into x_t_consume (TMP_ID, ID, PARENT_ORDER_ID) values (s_x_t_consume.NEXTVAL, 5531110356,  9931110356);insert into x_t_order(TMP_ID, ID, SERVICE_ID, SERVICE_ORDER_ID, CLIENT_ID) values (s_x_t_order.NEXTVAL, 9931110356,  37,  7731110356,  431110356 );insert into x_mv_oebs_receipts_2(TMP_ID, INVOICE_EID, SUM, DT, DOC_DATE, COMISS_DATE, PAYMENT_NUMBER, SOURCE_TYPE) values (s_x_mv_oebs_receipts_2.NEXTVAL, 'Б-31110356-1', 30000, date'2020-01-31',date'2020-01-31', null, '888431110356' ,'PAYCASH');insert into x_yt_ar_direct_domain_stats (ID,IS_GRAY,DOMAIN,IS_BLACKLIST,SERVICE_ID,COST,BILLING_EXPORT_ID,FROM_DT,TILL_DT,SERVICE_ORDER_ID) values(s_x_yt_ar_direct_domain_stats.NEXTVAL, 0, 'a31110356', 0,37,3330000000,7731110356,  date'2020-01-01',to_date('2020-01-31'||' '||'23:59:59','YYYY-MM-DD HH24:MI:SS'),7731110356);</v>
      </c>
    </row>
  </sheetData>
  <mergeCells count="3">
    <mergeCell ref="AY2:BG2"/>
    <mergeCell ref="BH2:BK2"/>
    <mergeCell ref="BL2:BN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38"/>
  <sheetViews>
    <sheetView zoomScale="55" zoomScaleNormal="55" workbookViewId="0">
      <pane xSplit="1" topLeftCell="B1" activePane="topRight" state="frozen"/>
      <selection pane="topRight" activeCell="BO23" sqref="BO23"/>
    </sheetView>
  </sheetViews>
  <sheetFormatPr defaultRowHeight="14.5" x14ac:dyDescent="0.35"/>
  <cols>
    <col min="1" max="1" width="4.26953125" style="1" customWidth="1"/>
    <col min="2" max="2" width="2" style="2" customWidth="1"/>
    <col min="3" max="3" width="11.54296875" style="6" customWidth="1"/>
    <col min="4" max="4" width="12.81640625" style="6" customWidth="1"/>
    <col min="5" max="5" width="12.7265625" style="6" customWidth="1"/>
    <col min="6" max="6" width="13.81640625" style="6" customWidth="1"/>
    <col min="7" max="7" width="20.1796875" style="6" customWidth="1"/>
    <col min="8" max="8" width="12.54296875" style="6" customWidth="1"/>
    <col min="9" max="9" width="19.81640625" style="2" customWidth="1"/>
    <col min="10" max="10" width="13" style="7" customWidth="1"/>
    <col min="11" max="11" width="13.90625" style="7" customWidth="1"/>
    <col min="12" max="12" width="12.6328125" style="7" customWidth="1"/>
    <col min="13" max="13" width="14" style="7" customWidth="1"/>
    <col min="14" max="14" width="16.81640625" style="7" customWidth="1"/>
    <col min="15" max="16" width="8.7265625" style="7"/>
    <col min="17" max="17" width="7.1796875" style="7" bestFit="1" customWidth="1"/>
    <col min="18" max="18" width="11.1796875" style="7" customWidth="1"/>
    <col min="19" max="19" width="13.08984375" style="2" customWidth="1"/>
    <col min="20" max="20" width="11.1796875" style="1" customWidth="1"/>
    <col min="21" max="21" width="12.08984375" style="2" customWidth="1"/>
    <col min="22" max="22" width="6.08984375" style="2" customWidth="1"/>
    <col min="23" max="23" width="12" style="2" customWidth="1"/>
    <col min="24" max="24" width="15.6328125" style="2" customWidth="1"/>
    <col min="25" max="25" width="17.1796875" style="2" customWidth="1"/>
    <col min="26" max="26" width="15.7265625" style="2" customWidth="1"/>
    <col min="27" max="27" width="11.36328125" style="2" customWidth="1"/>
    <col min="28" max="28" width="9.7265625" style="2" customWidth="1"/>
    <col min="29" max="29" width="16" style="9" customWidth="1"/>
    <col min="30" max="30" width="8.7265625" style="2" customWidth="1"/>
    <col min="31" max="31" width="13.36328125" style="1" customWidth="1"/>
    <col min="32" max="32" width="14.54296875" style="238" customWidth="1"/>
    <col min="33" max="33" width="16.6328125" style="123" customWidth="1"/>
    <col min="34" max="34" width="16" style="122" customWidth="1"/>
    <col min="35" max="35" width="14.36328125" style="11" customWidth="1"/>
    <col min="36" max="36" width="14.453125" style="1" customWidth="1"/>
    <col min="37" max="37" width="15.08984375" style="12" customWidth="1"/>
    <col min="38" max="38" width="18.26953125" style="2" customWidth="1"/>
    <col min="39" max="39" width="15.81640625" style="239" customWidth="1"/>
    <col min="40" max="40" width="14.81640625" style="239" customWidth="1"/>
    <col min="41" max="41" width="10.6328125" style="2" customWidth="1"/>
    <col min="42" max="42" width="12.6328125" style="2" customWidth="1"/>
    <col min="43" max="43" width="12.453125" style="2" customWidth="1"/>
    <col min="44" max="44" width="10" style="2" customWidth="1"/>
    <col min="45" max="45" width="13.54296875" style="2" customWidth="1"/>
    <col min="46" max="47" width="11.54296875" style="2" customWidth="1"/>
    <col min="48" max="48" width="8.7265625" style="2" customWidth="1"/>
    <col min="49" max="50" width="13.7265625" style="2" customWidth="1"/>
    <col min="51" max="52" width="8.7265625" style="2" customWidth="1"/>
    <col min="53" max="54" width="18.6328125" style="2" bestFit="1" customWidth="1"/>
    <col min="55" max="55" width="14.1796875" style="2" customWidth="1"/>
    <col min="56" max="56" width="12.7265625" style="2" customWidth="1"/>
    <col min="57" max="59" width="18" style="2" customWidth="1"/>
    <col min="60" max="60" width="14" style="313" hidden="1" customWidth="1"/>
    <col min="61" max="61" width="10.81640625" style="313" hidden="1" customWidth="1"/>
    <col min="62" max="62" width="13.453125" style="313" hidden="1" customWidth="1"/>
    <col min="63" max="63" width="10.36328125" style="313" hidden="1" customWidth="1"/>
    <col min="64" max="64" width="22.54296875" style="313" hidden="1" customWidth="1"/>
    <col min="65" max="65" width="21.453125" style="313" hidden="1" customWidth="1"/>
    <col min="66" max="66" width="29.1796875" style="313" hidden="1" customWidth="1"/>
    <col min="67" max="67" width="52.26953125" style="334" customWidth="1"/>
    <col min="68" max="68" width="8.7265625" style="322"/>
    <col min="69" max="69" width="18.90625" style="10" customWidth="1"/>
    <col min="70" max="70" width="16.81640625" style="10" customWidth="1"/>
    <col min="71" max="71" width="13" style="10" customWidth="1"/>
    <col min="72" max="72" width="8.7265625" style="2"/>
    <col min="73" max="73" width="9.6328125" style="322" bestFit="1" customWidth="1"/>
    <col min="74" max="16384" width="8.7265625" style="2"/>
  </cols>
  <sheetData>
    <row r="1" spans="1:73" ht="13.5" customHeight="1" x14ac:dyDescent="0.35">
      <c r="C1" s="3" t="s">
        <v>0</v>
      </c>
      <c r="D1" s="3" t="s">
        <v>1</v>
      </c>
      <c r="E1" s="3" t="s">
        <v>2</v>
      </c>
      <c r="F1" s="4" t="s">
        <v>3</v>
      </c>
      <c r="G1" s="5" t="s">
        <v>4</v>
      </c>
      <c r="H1" s="6" t="s">
        <v>5</v>
      </c>
      <c r="I1" s="2" t="s">
        <v>6</v>
      </c>
      <c r="J1" s="2" t="s">
        <v>7</v>
      </c>
      <c r="K1" s="2" t="s">
        <v>8</v>
      </c>
      <c r="L1" s="2" t="s">
        <v>9</v>
      </c>
      <c r="R1" s="8" t="s">
        <v>11</v>
      </c>
      <c r="S1" s="2" t="s">
        <v>12</v>
      </c>
      <c r="AF1" s="10"/>
      <c r="AG1" s="10"/>
      <c r="AH1" s="11"/>
      <c r="AM1" s="2"/>
      <c r="AN1" s="2"/>
      <c r="BG1" s="13" t="s">
        <v>13</v>
      </c>
      <c r="BH1" s="14"/>
      <c r="BI1" s="14"/>
      <c r="BJ1" s="14"/>
      <c r="BK1" s="14"/>
      <c r="BL1" s="15"/>
      <c r="BM1" s="14"/>
      <c r="BN1" s="14"/>
      <c r="BO1" s="333" t="s">
        <v>14</v>
      </c>
    </row>
    <row r="2" spans="1:73" ht="15" thickBot="1" x14ac:dyDescent="0.4">
      <c r="C2" s="16">
        <v>23</v>
      </c>
      <c r="D2" s="6">
        <v>1</v>
      </c>
      <c r="E2" s="6">
        <v>1</v>
      </c>
      <c r="F2" s="17">
        <f>DATE(2020,1,1)</f>
        <v>43831</v>
      </c>
      <c r="G2" s="18" t="s">
        <v>15</v>
      </c>
      <c r="H2" s="6">
        <v>1</v>
      </c>
      <c r="I2" s="2">
        <v>2</v>
      </c>
      <c r="J2" s="2">
        <v>3</v>
      </c>
      <c r="K2" s="2">
        <v>4</v>
      </c>
      <c r="L2" s="2">
        <v>5</v>
      </c>
      <c r="M2" s="19"/>
      <c r="N2" s="315"/>
      <c r="AF2" s="10"/>
      <c r="AG2" s="10"/>
      <c r="AH2" s="11"/>
      <c r="AM2" s="2"/>
      <c r="AN2" s="2"/>
      <c r="AY2" s="20" t="s">
        <v>17</v>
      </c>
      <c r="AZ2" s="20"/>
      <c r="BA2" s="20"/>
      <c r="BB2" s="20"/>
      <c r="BC2" s="20"/>
      <c r="BD2" s="20"/>
      <c r="BE2" s="20"/>
      <c r="BF2" s="20"/>
      <c r="BG2" s="21"/>
      <c r="BH2" s="22" t="s">
        <v>18</v>
      </c>
      <c r="BI2" s="20"/>
      <c r="BJ2" s="20"/>
      <c r="BK2" s="21"/>
      <c r="BL2" s="22" t="s">
        <v>19</v>
      </c>
      <c r="BM2" s="20"/>
      <c r="BN2" s="23"/>
      <c r="BU2" s="356"/>
    </row>
    <row r="3" spans="1:73" s="25" customFormat="1" ht="15.75" customHeight="1" thickBot="1" x14ac:dyDescent="0.35">
      <c r="A3" s="24" t="s">
        <v>20</v>
      </c>
      <c r="C3" s="25" t="s">
        <v>21</v>
      </c>
      <c r="D3" s="25" t="s">
        <v>22</v>
      </c>
      <c r="E3" s="25" t="s">
        <v>23</v>
      </c>
      <c r="F3" s="25" t="s">
        <v>24</v>
      </c>
      <c r="G3" s="25" t="s">
        <v>6</v>
      </c>
      <c r="H3" s="25" t="s">
        <v>25</v>
      </c>
      <c r="I3" s="25" t="s">
        <v>26</v>
      </c>
      <c r="J3" s="26" t="s">
        <v>7</v>
      </c>
      <c r="K3" s="26" t="s">
        <v>27</v>
      </c>
      <c r="L3" s="26" t="s">
        <v>28</v>
      </c>
      <c r="M3" s="26" t="s">
        <v>29</v>
      </c>
      <c r="N3" s="26" t="s">
        <v>30</v>
      </c>
      <c r="O3" s="26" t="s">
        <v>31</v>
      </c>
      <c r="P3" s="26" t="s">
        <v>32</v>
      </c>
      <c r="Q3" s="26" t="s">
        <v>33</v>
      </c>
      <c r="R3" s="26" t="s">
        <v>34</v>
      </c>
      <c r="S3" s="27" t="s">
        <v>35</v>
      </c>
      <c r="T3" s="28" t="s">
        <v>8</v>
      </c>
      <c r="U3" s="27" t="s">
        <v>36</v>
      </c>
      <c r="V3" s="27" t="s">
        <v>37</v>
      </c>
      <c r="W3" s="27" t="s">
        <v>38</v>
      </c>
      <c r="X3" s="27" t="s">
        <v>39</v>
      </c>
      <c r="Y3" s="27" t="s">
        <v>40</v>
      </c>
      <c r="Z3" s="27" t="s">
        <v>41</v>
      </c>
      <c r="AA3" s="27" t="s">
        <v>42</v>
      </c>
      <c r="AB3" s="27" t="s">
        <v>43</v>
      </c>
      <c r="AC3" s="29" t="s">
        <v>44</v>
      </c>
      <c r="AD3" s="27" t="s">
        <v>45</v>
      </c>
      <c r="AE3" s="30" t="s">
        <v>46</v>
      </c>
      <c r="AF3" s="31" t="s">
        <v>47</v>
      </c>
      <c r="AG3" s="32" t="s">
        <v>48</v>
      </c>
      <c r="AH3" s="31" t="s">
        <v>49</v>
      </c>
      <c r="AI3" s="33" t="s">
        <v>50</v>
      </c>
      <c r="AJ3" s="34" t="s">
        <v>51</v>
      </c>
      <c r="AK3" s="35" t="s">
        <v>52</v>
      </c>
      <c r="AL3" s="25" t="s">
        <v>53</v>
      </c>
      <c r="AM3" s="25" t="s">
        <v>54</v>
      </c>
      <c r="AN3" s="25" t="s">
        <v>55</v>
      </c>
      <c r="AO3" s="25" t="s">
        <v>56</v>
      </c>
      <c r="AP3" s="25" t="s">
        <v>57</v>
      </c>
      <c r="AQ3" s="25" t="s">
        <v>58</v>
      </c>
      <c r="AR3" s="25" t="s">
        <v>59</v>
      </c>
      <c r="AS3" s="25" t="s">
        <v>60</v>
      </c>
      <c r="AT3" s="25" t="s">
        <v>61</v>
      </c>
      <c r="AU3" s="25" t="s">
        <v>62</v>
      </c>
      <c r="AV3" s="25" t="s">
        <v>63</v>
      </c>
      <c r="AW3" s="25" t="s">
        <v>64</v>
      </c>
      <c r="AX3" s="25" t="s">
        <v>65</v>
      </c>
      <c r="AY3" s="36" t="s">
        <v>66</v>
      </c>
      <c r="AZ3" s="36" t="s">
        <v>67</v>
      </c>
      <c r="BA3" s="36" t="s">
        <v>68</v>
      </c>
      <c r="BB3" s="36" t="s">
        <v>69</v>
      </c>
      <c r="BC3" s="36" t="s">
        <v>70</v>
      </c>
      <c r="BD3" s="36" t="s">
        <v>71</v>
      </c>
      <c r="BE3" s="36" t="s">
        <v>72</v>
      </c>
      <c r="BF3" s="36" t="s">
        <v>73</v>
      </c>
      <c r="BG3" s="36" t="s">
        <v>74</v>
      </c>
      <c r="BH3" s="37" t="s">
        <v>75</v>
      </c>
      <c r="BI3" s="37" t="s">
        <v>76</v>
      </c>
      <c r="BJ3" s="37" t="s">
        <v>77</v>
      </c>
      <c r="BK3" s="37" t="s">
        <v>78</v>
      </c>
      <c r="BL3" s="38" t="s">
        <v>79</v>
      </c>
      <c r="BM3" s="38" t="s">
        <v>80</v>
      </c>
      <c r="BN3" s="38" t="s">
        <v>81</v>
      </c>
      <c r="BO3" s="335" t="s">
        <v>82</v>
      </c>
      <c r="BP3" s="323" t="s">
        <v>83</v>
      </c>
      <c r="BQ3" s="39" t="s">
        <v>84</v>
      </c>
      <c r="BR3" s="39" t="s">
        <v>85</v>
      </c>
      <c r="BS3" s="39" t="s">
        <v>86</v>
      </c>
      <c r="BU3" s="323"/>
    </row>
    <row r="4" spans="1:73" s="67" customFormat="1" x14ac:dyDescent="0.35">
      <c r="A4" s="40">
        <v>1</v>
      </c>
      <c r="B4" s="41"/>
      <c r="C4" s="42" t="str">
        <f t="shared" ref="C4:C57" si="0">$H$2&amp;$C$2&amp;$D$2&amp;"00000"&amp;A4</f>
        <v>1231000001</v>
      </c>
      <c r="D4" s="42" t="str">
        <f t="shared" ref="D4:D57" si="1">C4&amp;"/"&amp;MID(YEAR($F$2),3,2)</f>
        <v>1231000001/20</v>
      </c>
      <c r="E4" s="43" t="str">
        <f>TEXT(DATE(YEAR($F$2),MONTH($F$2),1),"ГГГГ-ММ-ДД")</f>
        <v>2020-01-01</v>
      </c>
      <c r="F4" s="43" t="str">
        <f t="shared" ref="F4:F57" si="2">TEXT(DATE(YEAR($F$2)+1,MONTH($F$2),1),"ГГГГ-ММ-ДД")</f>
        <v>2021-01-01</v>
      </c>
      <c r="G4" s="44" t="str">
        <f t="shared" ref="G4:G57" si="3">$I$2&amp;C4</f>
        <v>21231000001</v>
      </c>
      <c r="H4" s="45">
        <f>$C$2</f>
        <v>23</v>
      </c>
      <c r="I4" s="46">
        <v>3</v>
      </c>
      <c r="J4" s="47" t="str">
        <f>$J$2&amp;$C$2&amp;$D$2&amp;10000</f>
        <v>323110000</v>
      </c>
      <c r="K4" s="48" t="str">
        <f>"Б-"&amp;J4&amp;"-1"</f>
        <v>Б-323110000-1</v>
      </c>
      <c r="L4" s="49" t="str">
        <f t="shared" ref="L4:L57" si="4">TEXT(DATE(YEAR($F$2),MONTH($F$2),1),"ГГГГ-ММ-ДД")</f>
        <v>2020-01-01</v>
      </c>
      <c r="M4" s="48" t="s">
        <v>87</v>
      </c>
      <c r="N4" s="50">
        <f>Y4</f>
        <v>20000</v>
      </c>
      <c r="O4" s="48" t="s">
        <v>88</v>
      </c>
      <c r="P4" s="46">
        <v>1</v>
      </c>
      <c r="Q4" s="48">
        <v>20</v>
      </c>
      <c r="R4" s="51">
        <f t="shared" ref="R4:R13" si="5">S4</f>
        <v>7</v>
      </c>
      <c r="S4" s="51">
        <v>7</v>
      </c>
      <c r="T4" s="52" t="str">
        <f t="shared" ref="T4:T54" si="6">$K$2&amp;J4&amp;"1"</f>
        <v>43231100001</v>
      </c>
      <c r="U4" s="53" t="str">
        <f>T4&amp;1</f>
        <v>432311000011</v>
      </c>
      <c r="V4" s="48">
        <v>1</v>
      </c>
      <c r="W4" s="49" t="str">
        <f t="shared" ref="W4:W57" ca="1" si="7">TEXT(DATE(YEAR($F$2),MONTH($F$2),RANDBETWEEN(1,9)),"ГГГГ-ММ-ДД")</f>
        <v>2020-01-01</v>
      </c>
      <c r="X4" s="48"/>
      <c r="Y4" s="54">
        <v>20000</v>
      </c>
      <c r="Z4" s="54">
        <f t="shared" ref="Z4:Z54" si="8">Y4-(Y4/1.2)</f>
        <v>3333.3333333333321</v>
      </c>
      <c r="AA4" s="48">
        <v>0</v>
      </c>
      <c r="AB4" s="55" t="s">
        <v>89</v>
      </c>
      <c r="AC4" s="54">
        <f t="shared" ref="AC4:AC57" si="9">N4</f>
        <v>20000</v>
      </c>
      <c r="AD4" s="56">
        <v>0</v>
      </c>
      <c r="AE4" s="52" t="str">
        <f t="shared" ref="AE4:AE56" si="10">4&amp;J4</f>
        <v>4323110000</v>
      </c>
      <c r="AF4" s="58">
        <f t="shared" ref="AF4:AF54" si="11">Y4-Z4</f>
        <v>16666.666666666668</v>
      </c>
      <c r="AG4" s="59"/>
      <c r="AH4" s="58">
        <f>AI4/(1+Q4/100)</f>
        <v>16666.666666666668</v>
      </c>
      <c r="AI4" s="60">
        <f t="shared" ref="AI4:AI44" si="12">Y4</f>
        <v>20000</v>
      </c>
      <c r="AJ4" s="49" t="str">
        <f t="shared" ref="AJ4:AJ44" si="13">TEXT(DATE(YEAR($F$2),MONTH($F$2)+1,0),"ГГГГ-ММ-ДД")</f>
        <v>2020-01-31</v>
      </c>
      <c r="AK4" s="61" t="str">
        <f t="shared" ref="AK4:AK57" si="14">"888"&amp;AE4</f>
        <v>8884323110000</v>
      </c>
      <c r="AL4" s="56" t="str">
        <f t="shared" ref="AL4:AL57" si="15">C4&amp;1</f>
        <v>12310000011</v>
      </c>
      <c r="AM4" s="62"/>
      <c r="AN4" s="62"/>
      <c r="AO4" s="56" t="s">
        <v>89</v>
      </c>
      <c r="AP4" s="56" t="s">
        <v>89</v>
      </c>
      <c r="AQ4" s="56"/>
      <c r="AR4" s="56"/>
      <c r="AS4" s="63" t="str">
        <f t="shared" ref="AS4:AS54" si="16">AK4</f>
        <v>8884323110000</v>
      </c>
      <c r="AT4" s="61" t="str">
        <f t="shared" ref="AT4:AT57" si="17">"55"&amp;J4</f>
        <v>55323110000</v>
      </c>
      <c r="AU4" s="53" t="str">
        <f t="shared" ref="AU4:AU57" si="18">"99"&amp;J4</f>
        <v>99323110000</v>
      </c>
      <c r="AV4" s="53">
        <f t="shared" ref="AV4:AV57" si="19">S4</f>
        <v>7</v>
      </c>
      <c r="AW4" s="53" t="str">
        <f t="shared" ref="AW4:AW57" si="20">"77"&amp;J4</f>
        <v>77323110000</v>
      </c>
      <c r="AX4" s="53" t="str">
        <f>"77"&amp;AE4</f>
        <v>774323110000</v>
      </c>
      <c r="AY4" s="53">
        <v>0</v>
      </c>
      <c r="AZ4" s="53">
        <v>0</v>
      </c>
      <c r="BA4" s="49" t="str">
        <f t="shared" ref="BA4:BA57" si="21">TEXT(DATE(YEAR($F$2),MONTH($F$2),1),"ГГГГ-ММ-ДД")</f>
        <v>2020-01-01</v>
      </c>
      <c r="BB4" s="49" t="str">
        <f t="shared" ref="BB4:BB57" si="22">TEXT(DATE(YEAR($F$2),MONTH($F$2)+1,0),"ГГГГ-ММ-ДД")</f>
        <v>2020-01-31</v>
      </c>
      <c r="BC4" s="64" t="s">
        <v>90</v>
      </c>
      <c r="BD4" s="65" t="str">
        <f>"a"&amp;J4</f>
        <v>a323110000</v>
      </c>
      <c r="BE4" s="61"/>
      <c r="BF4" s="61"/>
      <c r="BG4" s="55"/>
      <c r="BH4" s="66"/>
      <c r="BI4" s="66"/>
      <c r="BJ4" s="66"/>
      <c r="BK4" s="66"/>
      <c r="BL4" s="53"/>
      <c r="BM4" s="53"/>
      <c r="BN4" s="53"/>
      <c r="BO4" s="336" t="s">
        <v>91</v>
      </c>
      <c r="BP4" s="324"/>
      <c r="BU4" s="357" t="str">
        <f t="shared" ref="BU4:BU57" ca="1" si="23">IF(((LEN(C4)&gt;0) *(C4&lt;&gt;C3)=1), "insert into x_t_contract2(TMP_ID,ID,EXTERNAL_ID,CLIENT_ID) values(s_x_t_contract2.NEXTVAL, "&amp;C4&amp;", '"&amp;D4&amp;"',"&amp;G4&amp;");","")&amp;IF(((LEN(C4)&gt;0) *(C4&lt;&gt;C3)=1), "insert into x_t_contract_collateral(TMP_ID,ID,CONTRACT2_ID,DT,IS_SIGNED) values(s_x_t_contract_collateral.NEXTVAL, "&amp;AL4&amp;", "&amp;C4&amp;", date'"&amp;E4&amp;"', date'"&amp;E4&amp;"');","")&amp;         IF(((LEN(C4)&gt;0) *(C4&lt;&gt;C3)=1),"insert into x_mv_contract_signed_attr (TMP_ID,CONTRACT_ID,COLLATERAL_ID,CODE,VALUE_DT) values (s_x_mv_contract_signed_attr.NEXTVAL, "&amp;C4&amp;", "&amp;AL4&amp;",'FINISH_DT' ,date'"&amp;F4&amp;"');","")&amp;
IF(((LEN(C4)&gt;0) *(C4&lt;&gt;C3)=1), "insert into x_mv_contract_signed_attr_hist(TMP_ID,VALUE_NUM,UPDATE_DT,CONTRACT2_ID,CODE,CL_DT,STAMP,DT) values(s_x_mv_contract_signed_attr_hist.NEXTVAL, "&amp;$E$2&amp;", date'"&amp;E4&amp;"', "&amp;C4&amp;",'FIRM',date'"&amp;E4&amp;"',"&amp;AS4&amp;",date'"&amp;E4&amp;"');","")&amp;IF(((LEN(C4)&gt;0) *(C4&lt;&gt;C3)*($G$2="opt")=1), "insert into x_mv_contract_signed_attr_hist(TMP_ID,VALUE_NUM,UPDATE_DT,CONTRACT2_ID,CODE,CL_DT,STAMP,DT) values(s_x_mv_contract_signed_attr_hist.NEXTVAL, "&amp;H4&amp;", date'"&amp;E4&amp;"', "&amp;C4&amp;",'WHOLESALE_AGENT_PREMIUM_AWARDS_SCALE_TYPE',date'"&amp;E4&amp;"',"&amp;AS4&amp;",date'"&amp;E4&amp;"');","")&amp;IF(((LEN(C4)&gt;0) *(C4&lt;&gt;C3)*($G$2="comm")=1), "insert into x_mv_contract_signed_attr(TMP_ID,VALUE_NUM,CONTRACT_ID,CODE,DT,COLLATERAL_ID) values(s_x_mv_contract_signed_attr.NEXTVAL, "&amp;H4&amp;","&amp;C4&amp;",'COMMISSION_TYPE',date'"&amp;E4&amp;"', "&amp;AL4&amp;");","")&amp;IF(((LEN(C4)&gt;0) *(C4&lt;&gt;C3)*($G$2="opt")=1), "insert into x_mv_contract_signed_attr_hist(TMP_ID,VALUE_NUM,UPDATE_DT,CONTRACT2_ID,CODE,CL_DT,STAMP,DT) values(s_x_mv_contract_signed_attr_hist.NEXTVAL, "&amp;I4&amp;", date'"&amp;E4&amp;"', "&amp;C4&amp;",'PAYMENT_TYPE',date'"&amp;E4&amp;"',"&amp;AS4&amp;",date'"&amp;E4&amp;"');","")&amp;IF(((LEN(C4)&gt;0) *(C4&lt;&gt;C3)*($G$2="comm")=1), "insert into x_mv_contract_signed_attr(TMP_ID,VALUE_NUM,CONTRACT_ID,CODE,DT,COLLATERAL_ID) values(s_x_mv_contract_signed_attr.NEXTVAL,  "&amp;I4&amp;","&amp;C4&amp;",'PAYMENT_TYPE',date'"&amp;E4&amp;"', "&amp;AL4&amp;");","")&amp;IF(LEN(BG4)&gt;0, "insert into x_mv_contract_signed_attr_hist(TMP_ID,VALUE_NUM,UPDATE_DT,CONTRACT2_ID,CODE,CL_DT,STAMP,DT) values(s_x_mv_contract_signed_attr_hist.NEXTVAL, "&amp;BG4&amp;", date'"&amp;E4&amp;"', "&amp;C4&amp;",'AR_PAYMENT_CONTROL_TYPE',date'"&amp;E4&amp;"',"&amp;AS4&amp;",date'"&amp;E4&amp;"');","")&amp;
IF(((LEN(J4)&gt;0) *(J4&lt;&gt;J3)*(N4&lt;&gt;"null")=1), "insert into x_t_invoice (TMP_ID,ID,DT, CLIENT_ID,EXTERNAL_ID,CONTRACT_ID,TOTAL_SUM,CURRENCY,DISCOUNT_TYPE,COMMISSION_TYPE,TYPE,LOYAL_CLIENTS,NDS,NDS_PCT,PERSON_ID) values (s_x_t_invoice.NEXTVAL, "&amp;J4&amp;", date'"&amp;L4&amp;"',"&amp;G4&amp;",'"&amp;K4&amp;"',"&amp;IF((LEN(C4)&gt;0),""&amp;C4&amp;"","null")&amp;","&amp;N4&amp;",'"&amp;O4&amp;"',"&amp;R4&amp;","&amp;R4&amp;",'"&amp;M4&amp;"',"&amp;AD4&amp;","&amp;P4&amp;","&amp;Q4&amp;", "&amp;AX4&amp;");","")&amp;IF(((LEN(AX4)&gt;0) *(AX4&lt;&gt;AX3)=1), "insert into x_t_person (TMP_ID,ID) values (s_x_t_person.NEXTVAL, "&amp;AX4&amp;");","")&amp;
IF(AQ4=1,"insert into x_t_extprops(TMP_ID, CLASSNAME,ATTRNAME,OBJECT_ID,VALUE_NUM) values (s_x_t_extprops.NEXTVAL, 'PersonalAccount', 'subclient_id',"&amp;AR4&amp;" , "&amp;AE4&amp;");insert into x_t_invoice_repayment(TMP_ID, INVOICE_ID,REPAYMENT_INVOICE_ID) values (s_x_t_invoice_repayment.NEXTVAL,"&amp;AR4&amp;" , "&amp;J4&amp;");","")&amp;IF(((LEN(T4)&gt;0) *(T4&lt;&gt;T3)=1), "insert into x_t_act_internal(TMP_ID,ID,DT,CLIENT_ID,INVOICE_ID,HIDDEN,AMOUNT,EXTERNAL_ID,PAYMENT_TERM_DT,IS_LOYAL,TYPE) values (s_x_t_act_internal.NEXTVAL, "&amp;T4&amp;",date'"&amp;W4&amp;"',"&amp;G4&amp;", "&amp;J4&amp;"    ,"&amp;V4&amp;",  "&amp;AC4&amp;"  ,'"&amp;U4&amp;"',"&amp;IF((LEN(X4)&gt;0),"date'"&amp;X4&amp;"'","null")&amp;", "&amp;AD4&amp;",'generic');","")&amp;
IF(((LEN(T4)&gt;0) *(Y4&lt;&gt;"null")=1),"insert into x_t_act_trans(TMP_ID, ACT_ID, CONSUME_ID, AMOUNT, AMOUNT_NDS, AMOUNT_NSP, NETTING, COMMISSION_TYPE) values (s_x_t_act_trans.NEXTVAL, "&amp;T4&amp;",  "&amp;AT4&amp;", "&amp;Y4&amp;", "&amp;Z4&amp;",  "&amp;AA4&amp;","&amp;AB4&amp;", "&amp;S4&amp;");","")&amp;
IF(((LEN(AT4)&gt;0)*(AT4&lt;&gt;AT3)=1),"insert into x_t_consume (TMP_ID, ID, PARENT_ORDER_ID) values (s_x_t_consume.NEXTVAL, "&amp;AT4&amp;",  "&amp;AU4&amp;");","")&amp;
IF(((LEN(AU4)&gt;0)*(AU4&lt;&gt;AU3))=1,"insert into x_t_order(TMP_ID, ID, SERVICE_ID, SERVICE_ORDER_ID, CLIENT_ID) values (s_x_t_order.NEXTVAL, "&amp;AU4&amp;",  "&amp;AV4&amp;",  "&amp;AW4&amp;",  "&amp;AE4&amp;" );","")&amp;IF(LEN(AI4)&gt;0,"insert into x_mv_oebs_receipts_2(TMP_ID, INVOICE_EID, SUM, DT, DOC_DATE, COMISS_DATE, PAYMENT_NUMBER, SOURCE_TYPE) values (s_x_mv_oebs_receipts_2.NEXTVAL, '"&amp;K4&amp;"', "&amp;AI4&amp;", date'"&amp;AJ4&amp;"',date'"&amp;AJ4&amp;"', null, '"&amp;AK4&amp;"' ,'PAYCASH');","")&amp;
IF(((AP4&lt;&gt;AP3)* (AP5&lt;&gt;"null")=1),"insert into x_mv_ui_contract_apex (TMP_ID,CONTRACT_ID,CONTRACT_EID,DT,FINISH_DT,CLIENT_ID,AGENCY_ID) values (s_x_mv_ui_contract_apex.NEXTVAL, "&amp;C4&amp;", '"&amp;D4&amp;"',"&amp;IF((LEN(AM4)&gt;0),"date'"&amp;AM4&amp;"'","null")&amp;", "&amp;IF((LEN(AN4)&gt;0),"date'"&amp;AN4&amp;"'","null")&amp;","&amp;AP4&amp;","&amp;G4&amp;" );","")&amp;IF(AP4&lt;&gt;"null","insert into x_mv_contract_signed_attr (TMP_ID,CONTRACT_ID,COLLATERAL_ID,CODE,KEY_NUM,COLLATERAL_DT,VALUE_NUM) values (s_x_mv_contract_signed_attr.NEXTVAL, "&amp;C4&amp;", "&amp;AL4&amp;",'BRAND_CLIENTS' , "&amp;AE4&amp;", "&amp;IF((LEN(AM4)&gt;0),"date'"&amp;AM4&amp;"'","null")&amp;",  "&amp;AO4&amp;");","")&amp;IF(LEN(BA4)&gt;0,"insert into x_yt_ar_direct_domain_stats (ID,IS_GRAY,DOMAIN,IS_BLACKLIST,SERVICE_ID,COST,BILLING_EXPORT_ID,FROM_DT,TILL_DT,SERVICE_ORDER_ID) values(s_x_yt_ar_direct_domain_stats.NEXTVAL, "&amp;AY4&amp;", '"&amp;BD4&amp;"', "&amp;AZ4&amp;","&amp;AV4&amp;","&amp;BC4&amp;","&amp;AW4&amp;",  date'"&amp;BA4&amp;"',to_date('"&amp;BB4&amp;"'||' '||'23:59:59','YYYY-MM-DD HH24:MI:SS'),"&amp;AW4&amp;");","")&amp;IF(LEN(BE4)&gt;0,"insert into x_yt_fin_docs (ID, CONTRACT_EID, AGENCY_ID, FROM_DT, RECEIVE_DT) values (s_x_yt_fin_docs.NEXTVAL, '"&amp;D4&amp;"', "&amp;G4&amp;", date'"&amp;BE4&amp;"', date'"&amp;BF4&amp;"');","")&amp; IF(((LEN(BL4)&gt;0)*(LEN(BM4)&gt;0)=1), "insert into x_mv_contract_signed_attr_hist(TMP_ID,VALUE_DT,CODE,COLLATERAL_ID,CL_DT,CONTRACT2_ID) values(s_x_mv_contract_signed_attr_hist.NEXTVAL, date'"&amp;AN4&amp;"', 'CONSOLIDATION_FINISH_DT', "&amp;AL4&amp;",date'"&amp;AM4&amp;"',"&amp;C4&amp;");insert into x_mv_contract_signed_attr_hist(TMP_ID,VALUE_NUM,CODE,COLLATERAL_ID,CL_DT,CONTRACT2_ID,KEY_NUM) values(s_x_mv_contract_signed_attr_hist.NEXTVAL, "&amp;AO4&amp;", 'LINKED_REWARD_CONTRACTS', "&amp;AL4&amp;",date'"&amp;AM4&amp;"',"&amp;C4&amp;","&amp;BL4&amp;");","")&amp; IF(((LEN(BL4)&gt;0)*(LEN(BM4)=0)=1), "insert into x_mv_contract_signed_attr_hist(TMP_ID,VALUE_NUM,CODE,COLLATERAL_ID,CL_DT,CONTRACT2_ID,KEY_NUM) values(s_x_mv_contract_signed_attr_hist.NEXTVAL, "&amp;AO4&amp;", 'LINKED_REWARD_CONTRACTS', "&amp;AL4&amp;",date'"&amp;AM4&amp;"',"&amp;C4&amp;","&amp;BL4&amp;");","")&amp;IF(LEN(BM4)&gt;0, "insert into x_mv_contract_signed_attr_hist(TMP_ID,VALUE_NUM,CL_DT,CODE,COLLATERAL_ID,CONTRACT2_ID) values(s_x_mv_contract_signed_attr_hist.NEXTVAL,"&amp;BM4&amp;", date'"&amp;AM4&amp;"','REWARD_CONSOLIDATION_PERIOD', "&amp;AL4&amp;","&amp;C4&amp;");","")&amp;IF(LEN(BN4)&gt;0, "insert into x_mv_contract_signed_attr_hist(TMP_ID,VALUE_NUM,CL_DT,CODE,COLLATERAL_ID,CONTRACT2_ID) values(s_x_mv_contract_signed_attr_hist.NEXTVAL,"&amp;BN4&amp;", date'"&amp;AM4&amp;"','REWARD_CONSOLIDATION_TYPE', "&amp;AL4&amp;","&amp;C4&amp;");","")&amp;IF(LEN(BH4)&gt;0, "insert into x_yt_loyal_domains(TMP_ID,DOMAIN,PERIOD) values(s_x_yt_loyal_domains.NEXTVAL,'"&amp;BD4&amp;"', date'"&amp;BI4&amp;"');","")&amp;IF(LEN(BJ4)&gt;0, "insert into x_yt_new_domains(TMP_ID,DOMAIN,PERIOD) values(s_x_yt_new_domains.NEXTVAL,'"&amp;BD4&amp;"', date'"&amp;BK4&amp;"');","")</f>
        <v>insert into x_t_contract2(TMP_ID,ID,EXTERNAL_ID,CLIENT_ID) values(s_x_t_contract2.NEXTVAL, 1231000001, '1231000001/20',21231000001);insert into x_t_contract_collateral(TMP_ID,ID,CONTRACT2_ID,DT,IS_SIGNED) values(s_x_t_contract_collateral.NEXTVAL, 12310000011, 1231000001, date'2020-01-01', date'2020-01-01');insert into x_mv_contract_signed_attr (TMP_ID,CONTRACT_ID,COLLATERAL_ID,CODE,VALUE_DT) values (s_x_mv_contract_signed_attr.NEXTVAL, 1231000001, 12310000011,'FINISH_DT' ,date'2021-01-01');insert into x_mv_contract_signed_attr_hist(TMP_ID,VALUE_NUM,UPDATE_DT,CONTRACT2_ID,CODE,CL_DT,STAMP,DT) values(s_x_mv_contract_signed_attr_hist.NEXTVAL, 1, date'2020-01-01', 1231000001,'FIRM',date'2020-01-01',8884323110000,date'2020-01-01');insert into x_mv_contract_signed_attr_hist(TMP_ID,VALUE_NUM,UPDATE_DT,CONTRACT2_ID,CODE,CL_DT,STAMP,DT) values(s_x_mv_contract_signed_attr_hist.NEXTVAL, 23, date'2020-01-01', 1231000001,'WHOLESALE_AGENT_PREMIUM_AWARDS_SCALE_TYPE',date'2020-01-01',8884323110000,date'2020-01-01');insert into x_mv_contract_signed_attr_hist(TMP_ID,VALUE_NUM,UPDATE_DT,CONTRACT2_ID,CODE,CL_DT,STAMP,DT) values(s_x_mv_contract_signed_attr_hist.NEXTVAL, 3, date'2020-01-01', 1231000001,'PAYMENT_TYPE',date'2020-01-01',8884323110000,date'2020-01-01');insert into x_t_invoice (TMP_ID,ID,DT, CLIENT_ID,EXTERNAL_ID,CONTRACT_ID,TOTAL_SUM,CURRENCY,DISCOUNT_TYPE,COMMISSION_TYPE,TYPE,LOYAL_CLIENTS,NDS,NDS_PCT,PERSON_ID) values (s_x_t_invoice.NEXTVAL, 323110000, date'2020-01-01',21231000001,'Б-323110000-1',1231000001,20000,'RUR',7,7,'y_invoice',0,1,20, 774323110000);insert into x_t_person (TMP_ID,ID) values (s_x_t_person.NEXTVAL, 774323110000);insert into x_t_act_internal(TMP_ID,ID,DT,CLIENT_ID,INVOICE_ID,HIDDEN,AMOUNT,EXTERNAL_ID,PAYMENT_TERM_DT,IS_LOYAL,TYPE) values (s_x_t_act_internal.NEXTVAL, 43231100001,date'2020-01-01',21231000001, 323110000    ,1,  20000  ,'432311000011',null, 0,'generic');insert into x_t_act_trans(TMP_ID, ACT_ID, CONSUME_ID, AMOUNT, AMOUNT_NDS, AMOUNT_NSP, NETTING, COMMISSION_TYPE) values (s_x_t_act_trans.NEXTVAL, 43231100001,  55323110000, 20000, 3333.33333333333,  0,null, 7);insert into x_t_consume (TMP_ID, ID, PARENT_ORDER_ID) values (s_x_t_consume.NEXTVAL, 55323110000,  99323110000);insert into x_t_order(TMP_ID, ID, SERVICE_ID, SERVICE_ORDER_ID, CLIENT_ID) values (s_x_t_order.NEXTVAL, 99323110000,  7,  77323110000,  4323110000 );insert into x_mv_oebs_receipts_2(TMP_ID, INVOICE_EID, SUM, DT, DOC_DATE, COMISS_DATE, PAYMENT_NUMBER, SOURCE_TYPE) values (s_x_mv_oebs_receipts_2.NEXTVAL, 'Б-323110000-1', 20000, date'2020-01-31',date'2020-01-31', null, '8884323110000' ,'PAYCASH');insert into x_yt_ar_direct_domain_stats (ID,IS_GRAY,DOMAIN,IS_BLACKLIST,SERVICE_ID,COST,BILLING_EXPORT_ID,FROM_DT,TILL_DT,SERVICE_ORDER_ID) values(s_x_yt_ar_direct_domain_stats.NEXTVAL, 0, 'a323110000', 0,7,3330000000,77323110000,  date'2020-01-01',to_date('2020-01-31'||' '||'23:59:59','YYYY-MM-DD HH24:MI:SS'),77323110000);</v>
      </c>
    </row>
    <row r="5" spans="1:73" s="67" customFormat="1" x14ac:dyDescent="0.35">
      <c r="A5" s="40">
        <v>1</v>
      </c>
      <c r="B5" s="41"/>
      <c r="C5" s="42" t="str">
        <f t="shared" si="0"/>
        <v>1231000001</v>
      </c>
      <c r="D5" s="42" t="str">
        <f t="shared" si="1"/>
        <v>1231000001/20</v>
      </c>
      <c r="E5" s="43" t="str">
        <f t="shared" ref="E5:E57" si="24">TEXT(DATE(YEAR($F$2),MONTH($F$2),1),"ГГГГ-ММ-ДД")</f>
        <v>2020-01-01</v>
      </c>
      <c r="F5" s="43" t="str">
        <f t="shared" si="2"/>
        <v>2021-01-01</v>
      </c>
      <c r="G5" s="44" t="str">
        <f t="shared" si="3"/>
        <v>21231000001</v>
      </c>
      <c r="H5" s="45">
        <f t="shared" ref="H5:H17" si="25">$C$2</f>
        <v>23</v>
      </c>
      <c r="I5" s="46">
        <v>3</v>
      </c>
      <c r="J5" s="52">
        <f>J4+1</f>
        <v>323110001</v>
      </c>
      <c r="K5" s="48" t="str">
        <f t="shared" ref="K5:K54" si="26">"Б-"&amp;J5&amp;"-1"</f>
        <v>Б-323110001-1</v>
      </c>
      <c r="L5" s="49" t="str">
        <f t="shared" si="4"/>
        <v>2020-01-01</v>
      </c>
      <c r="M5" s="48" t="s">
        <v>87</v>
      </c>
      <c r="N5" s="50">
        <f t="shared" ref="N5:N57" si="27">Y5</f>
        <v>20000</v>
      </c>
      <c r="O5" s="48" t="s">
        <v>88</v>
      </c>
      <c r="P5" s="46">
        <v>1</v>
      </c>
      <c r="Q5" s="48">
        <v>20</v>
      </c>
      <c r="R5" s="51">
        <f t="shared" si="5"/>
        <v>7</v>
      </c>
      <c r="S5" s="51">
        <v>7</v>
      </c>
      <c r="T5" s="52" t="str">
        <f t="shared" si="6"/>
        <v>43231100011</v>
      </c>
      <c r="U5" s="53" t="str">
        <f t="shared" ref="U5:U54" si="28">T5&amp;1</f>
        <v>432311000111</v>
      </c>
      <c r="V5" s="48">
        <v>1</v>
      </c>
      <c r="W5" s="49" t="str">
        <f t="shared" ca="1" si="7"/>
        <v>2020-01-08</v>
      </c>
      <c r="X5" s="48"/>
      <c r="Y5" s="54">
        <v>20000</v>
      </c>
      <c r="Z5" s="54">
        <f t="shared" si="8"/>
        <v>3333.3333333333321</v>
      </c>
      <c r="AA5" s="48">
        <v>0</v>
      </c>
      <c r="AB5" s="55" t="s">
        <v>89</v>
      </c>
      <c r="AC5" s="54">
        <f t="shared" si="9"/>
        <v>20000</v>
      </c>
      <c r="AD5" s="56">
        <v>0</v>
      </c>
      <c r="AE5" s="52" t="str">
        <f t="shared" si="10"/>
        <v>4323110001</v>
      </c>
      <c r="AF5" s="58">
        <f t="shared" si="11"/>
        <v>16666.666666666668</v>
      </c>
      <c r="AG5" s="59"/>
      <c r="AH5" s="58">
        <f t="shared" ref="AH5:AH43" si="29">AI5/(1+Q5/100)</f>
        <v>16666.666666666668</v>
      </c>
      <c r="AI5" s="60">
        <f t="shared" si="12"/>
        <v>20000</v>
      </c>
      <c r="AJ5" s="49" t="str">
        <f t="shared" si="13"/>
        <v>2020-01-31</v>
      </c>
      <c r="AK5" s="61" t="str">
        <f t="shared" si="14"/>
        <v>8884323110001</v>
      </c>
      <c r="AL5" s="56" t="str">
        <f t="shared" si="15"/>
        <v>12310000011</v>
      </c>
      <c r="AM5" s="62"/>
      <c r="AN5" s="62"/>
      <c r="AO5" s="56" t="s">
        <v>89</v>
      </c>
      <c r="AP5" s="56" t="s">
        <v>89</v>
      </c>
      <c r="AQ5" s="56"/>
      <c r="AR5" s="56"/>
      <c r="AS5" s="63" t="str">
        <f t="shared" si="16"/>
        <v>8884323110001</v>
      </c>
      <c r="AT5" s="61" t="str">
        <f t="shared" si="17"/>
        <v>55323110001</v>
      </c>
      <c r="AU5" s="53" t="str">
        <f t="shared" si="18"/>
        <v>99323110001</v>
      </c>
      <c r="AV5" s="53">
        <f t="shared" si="19"/>
        <v>7</v>
      </c>
      <c r="AW5" s="53" t="str">
        <f t="shared" si="20"/>
        <v>77323110001</v>
      </c>
      <c r="AX5" s="53" t="str">
        <f t="shared" ref="AX5:AX57" si="30">"77"&amp;AE5</f>
        <v>774323110001</v>
      </c>
      <c r="AY5" s="53">
        <v>0</v>
      </c>
      <c r="AZ5" s="53">
        <v>0</v>
      </c>
      <c r="BA5" s="49" t="str">
        <f t="shared" si="21"/>
        <v>2020-01-01</v>
      </c>
      <c r="BB5" s="49" t="str">
        <f t="shared" si="22"/>
        <v>2020-01-31</v>
      </c>
      <c r="BC5" s="64" t="s">
        <v>92</v>
      </c>
      <c r="BD5" s="65" t="str">
        <f>"b"&amp;J5</f>
        <v>b323110001</v>
      </c>
      <c r="BE5" s="65"/>
      <c r="BF5" s="65"/>
      <c r="BG5" s="65"/>
      <c r="BH5" s="66"/>
      <c r="BI5" s="66"/>
      <c r="BJ5" s="66"/>
      <c r="BK5" s="66"/>
      <c r="BL5" s="53"/>
      <c r="BM5" s="53"/>
      <c r="BN5" s="53"/>
      <c r="BO5" s="336" t="s">
        <v>230</v>
      </c>
      <c r="BP5" s="325">
        <v>1</v>
      </c>
      <c r="BQ5" s="50">
        <f>AF7</f>
        <v>16666.666666666668</v>
      </c>
      <c r="BR5" s="68">
        <f>BQ5*0.13</f>
        <v>2166.666666666667</v>
      </c>
      <c r="BS5" s="68">
        <f>BR5</f>
        <v>2166.666666666667</v>
      </c>
      <c r="BT5" s="69"/>
      <c r="BU5" s="357" t="str">
        <f t="shared" ca="1" si="23"/>
        <v>insert into x_t_invoice (TMP_ID,ID,DT, CLIENT_ID,EXTERNAL_ID,CONTRACT_ID,TOTAL_SUM,CURRENCY,DISCOUNT_TYPE,COMMISSION_TYPE,TYPE,LOYAL_CLIENTS,NDS,NDS_PCT,PERSON_ID) values (s_x_t_invoice.NEXTVAL, 323110001, date'2020-01-01',21231000001,'Б-323110001-1',1231000001,20000,'RUR',7,7,'y_invoice',0,1,20, 774323110001);insert into x_t_person (TMP_ID,ID) values (s_x_t_person.NEXTVAL, 774323110001);insert into x_t_act_internal(TMP_ID,ID,DT,CLIENT_ID,INVOICE_ID,HIDDEN,AMOUNT,EXTERNAL_ID,PAYMENT_TERM_DT,IS_LOYAL,TYPE) values (s_x_t_act_internal.NEXTVAL, 43231100011,date'2020-01-08',21231000001, 323110001    ,1,  20000  ,'432311000111',null, 0,'generic');insert into x_t_act_trans(TMP_ID, ACT_ID, CONSUME_ID, AMOUNT, AMOUNT_NDS, AMOUNT_NSP, NETTING, COMMISSION_TYPE) values (s_x_t_act_trans.NEXTVAL, 43231100011,  55323110001, 20000, 3333.33333333333,  0,null, 7);insert into x_t_consume (TMP_ID, ID, PARENT_ORDER_ID) values (s_x_t_consume.NEXTVAL, 55323110001,  99323110001);insert into x_t_order(TMP_ID, ID, SERVICE_ID, SERVICE_ORDER_ID, CLIENT_ID) values (s_x_t_order.NEXTVAL, 99323110001,  7,  77323110001,  4323110001 );insert into x_mv_oebs_receipts_2(TMP_ID, INVOICE_EID, SUM, DT, DOC_DATE, COMISS_DATE, PAYMENT_NUMBER, SOURCE_TYPE) values (s_x_mv_oebs_receipts_2.NEXTVAL, 'Б-323110001-1', 20000, date'2020-01-31',date'2020-01-31', null, '8884323110001' ,'PAYCASH');insert into x_yt_ar_direct_domain_stats (ID,IS_GRAY,DOMAIN,IS_BLACKLIST,SERVICE_ID,COST,BILLING_EXPORT_ID,FROM_DT,TILL_DT,SERVICE_ORDER_ID) values(s_x_yt_ar_direct_domain_stats.NEXTVAL, 0, 'b323110001', 0,7,3000000000,77323110001,  date'2020-01-01',to_date('2020-01-31'||' '||'23:59:59','YYYY-MM-DD HH24:MI:SS'),77323110001);</v>
      </c>
    </row>
    <row r="6" spans="1:73" s="67" customFormat="1" ht="15" customHeight="1" x14ac:dyDescent="0.35">
      <c r="A6" s="40">
        <v>1</v>
      </c>
      <c r="B6" s="41"/>
      <c r="C6" s="42" t="str">
        <f t="shared" si="0"/>
        <v>1231000001</v>
      </c>
      <c r="D6" s="42" t="str">
        <f t="shared" si="1"/>
        <v>1231000001/20</v>
      </c>
      <c r="E6" s="43" t="str">
        <f t="shared" si="24"/>
        <v>2020-01-01</v>
      </c>
      <c r="F6" s="43" t="str">
        <f t="shared" si="2"/>
        <v>2021-01-01</v>
      </c>
      <c r="G6" s="44" t="str">
        <f t="shared" si="3"/>
        <v>21231000001</v>
      </c>
      <c r="H6" s="45">
        <f t="shared" si="25"/>
        <v>23</v>
      </c>
      <c r="I6" s="46">
        <v>3</v>
      </c>
      <c r="J6" s="52">
        <f>J5+1</f>
        <v>323110002</v>
      </c>
      <c r="K6" s="48" t="str">
        <f t="shared" si="26"/>
        <v>Б-323110002-1</v>
      </c>
      <c r="L6" s="49" t="str">
        <f t="shared" si="4"/>
        <v>2020-01-01</v>
      </c>
      <c r="M6" s="48" t="s">
        <v>87</v>
      </c>
      <c r="N6" s="50">
        <f t="shared" si="27"/>
        <v>20000</v>
      </c>
      <c r="O6" s="48" t="s">
        <v>88</v>
      </c>
      <c r="P6" s="46">
        <v>1</v>
      </c>
      <c r="Q6" s="48">
        <v>20</v>
      </c>
      <c r="R6" s="51">
        <f t="shared" si="5"/>
        <v>7</v>
      </c>
      <c r="S6" s="51">
        <v>7</v>
      </c>
      <c r="T6" s="52" t="str">
        <f t="shared" si="6"/>
        <v>43231100021</v>
      </c>
      <c r="U6" s="53" t="str">
        <f t="shared" si="28"/>
        <v>432311000211</v>
      </c>
      <c r="V6" s="48">
        <v>1</v>
      </c>
      <c r="W6" s="49" t="str">
        <f t="shared" ca="1" si="7"/>
        <v>2020-01-02</v>
      </c>
      <c r="X6" s="48"/>
      <c r="Y6" s="54">
        <v>20000</v>
      </c>
      <c r="Z6" s="54">
        <f t="shared" si="8"/>
        <v>3333.3333333333321</v>
      </c>
      <c r="AA6" s="48">
        <v>0</v>
      </c>
      <c r="AB6" s="55" t="s">
        <v>89</v>
      </c>
      <c r="AC6" s="54">
        <f t="shared" si="9"/>
        <v>20000</v>
      </c>
      <c r="AD6" s="56">
        <v>0</v>
      </c>
      <c r="AE6" s="52" t="str">
        <f t="shared" si="10"/>
        <v>4323110002</v>
      </c>
      <c r="AF6" s="58">
        <f t="shared" si="11"/>
        <v>16666.666666666668</v>
      </c>
      <c r="AG6" s="59"/>
      <c r="AH6" s="58">
        <f t="shared" si="29"/>
        <v>16666.666666666668</v>
      </c>
      <c r="AI6" s="60">
        <f t="shared" si="12"/>
        <v>20000</v>
      </c>
      <c r="AJ6" s="49" t="str">
        <f t="shared" si="13"/>
        <v>2020-01-31</v>
      </c>
      <c r="AK6" s="61" t="str">
        <f t="shared" si="14"/>
        <v>8884323110002</v>
      </c>
      <c r="AL6" s="56" t="str">
        <f t="shared" si="15"/>
        <v>12310000011</v>
      </c>
      <c r="AM6" s="62"/>
      <c r="AN6" s="62"/>
      <c r="AO6" s="56" t="s">
        <v>89</v>
      </c>
      <c r="AP6" s="56" t="s">
        <v>89</v>
      </c>
      <c r="AQ6" s="56"/>
      <c r="AR6" s="56"/>
      <c r="AS6" s="63" t="str">
        <f t="shared" si="16"/>
        <v>8884323110002</v>
      </c>
      <c r="AT6" s="61" t="str">
        <f t="shared" si="17"/>
        <v>55323110002</v>
      </c>
      <c r="AU6" s="53" t="str">
        <f t="shared" si="18"/>
        <v>99323110002</v>
      </c>
      <c r="AV6" s="53">
        <f t="shared" si="19"/>
        <v>7</v>
      </c>
      <c r="AW6" s="53" t="str">
        <f t="shared" si="20"/>
        <v>77323110002</v>
      </c>
      <c r="AX6" s="53" t="str">
        <f t="shared" si="30"/>
        <v>774323110002</v>
      </c>
      <c r="AY6" s="53">
        <v>0</v>
      </c>
      <c r="AZ6" s="53">
        <v>0</v>
      </c>
      <c r="BA6" s="49" t="str">
        <f t="shared" si="21"/>
        <v>2020-01-01</v>
      </c>
      <c r="BB6" s="49" t="str">
        <f t="shared" si="22"/>
        <v>2020-01-31</v>
      </c>
      <c r="BC6" s="64" t="s">
        <v>92</v>
      </c>
      <c r="BD6" s="65" t="str">
        <f>"e"&amp;J6</f>
        <v>e323110002</v>
      </c>
      <c r="BE6" s="65"/>
      <c r="BF6" s="65"/>
      <c r="BG6" s="65"/>
      <c r="BH6" s="66"/>
      <c r="BI6" s="66"/>
      <c r="BJ6" s="66"/>
      <c r="BK6" s="66"/>
      <c r="BL6" s="53"/>
      <c r="BM6" s="53"/>
      <c r="BN6" s="53"/>
      <c r="BO6" s="337"/>
      <c r="BP6" s="325">
        <v>2</v>
      </c>
      <c r="BQ6" s="50">
        <f>AF8</f>
        <v>16666.666666666668</v>
      </c>
      <c r="BR6" s="68">
        <f>BQ6*0.13</f>
        <v>2166.666666666667</v>
      </c>
      <c r="BS6" s="68">
        <f t="shared" ref="BS6:BS7" si="31">BR6</f>
        <v>2166.666666666667</v>
      </c>
      <c r="BU6" s="357" t="str">
        <f t="shared" ca="1" si="23"/>
        <v>insert into x_t_invoice (TMP_ID,ID,DT, CLIENT_ID,EXTERNAL_ID,CONTRACT_ID,TOTAL_SUM,CURRENCY,DISCOUNT_TYPE,COMMISSION_TYPE,TYPE,LOYAL_CLIENTS,NDS,NDS_PCT,PERSON_ID) values (s_x_t_invoice.NEXTVAL, 323110002, date'2020-01-01',21231000001,'Б-323110002-1',1231000001,20000,'RUR',7,7,'y_invoice',0,1,20, 774323110002);insert into x_t_person (TMP_ID,ID) values (s_x_t_person.NEXTVAL, 774323110002);insert into x_t_act_internal(TMP_ID,ID,DT,CLIENT_ID,INVOICE_ID,HIDDEN,AMOUNT,EXTERNAL_ID,PAYMENT_TERM_DT,IS_LOYAL,TYPE) values (s_x_t_act_internal.NEXTVAL, 43231100021,date'2020-01-02',21231000001, 323110002    ,1,  20000  ,'432311000211',null, 0,'generic');insert into x_t_act_trans(TMP_ID, ACT_ID, CONSUME_ID, AMOUNT, AMOUNT_NDS, AMOUNT_NSP, NETTING, COMMISSION_TYPE) values (s_x_t_act_trans.NEXTVAL, 43231100021,  55323110002, 20000, 3333.33333333333,  0,null, 7);insert into x_t_consume (TMP_ID, ID, PARENT_ORDER_ID) values (s_x_t_consume.NEXTVAL, 55323110002,  99323110002);insert into x_t_order(TMP_ID, ID, SERVICE_ID, SERVICE_ORDER_ID, CLIENT_ID) values (s_x_t_order.NEXTVAL, 99323110002,  7,  77323110002,  4323110002 );insert into x_mv_oebs_receipts_2(TMP_ID, INVOICE_EID, SUM, DT, DOC_DATE, COMISS_DATE, PAYMENT_NUMBER, SOURCE_TYPE) values (s_x_mv_oebs_receipts_2.NEXTVAL, 'Б-323110002-1', 20000, date'2020-01-31',date'2020-01-31', null, '8884323110002' ,'PAYCASH');insert into x_yt_ar_direct_domain_stats (ID,IS_GRAY,DOMAIN,IS_BLACKLIST,SERVICE_ID,COST,BILLING_EXPORT_ID,FROM_DT,TILL_DT,SERVICE_ORDER_ID) values(s_x_yt_ar_direct_domain_stats.NEXTVAL, 0, 'e323110002', 0,7,3000000000,77323110002,  date'2020-01-01',to_date('2020-01-31'||' '||'23:59:59','YYYY-MM-DD HH24:MI:SS'),77323110002);</v>
      </c>
    </row>
    <row r="7" spans="1:73" s="67" customFormat="1" x14ac:dyDescent="0.35">
      <c r="A7" s="40">
        <v>1</v>
      </c>
      <c r="B7" s="41"/>
      <c r="C7" s="42" t="str">
        <f t="shared" si="0"/>
        <v>1231000001</v>
      </c>
      <c r="D7" s="42" t="str">
        <f t="shared" si="1"/>
        <v>1231000001/20</v>
      </c>
      <c r="E7" s="43" t="str">
        <f t="shared" si="24"/>
        <v>2020-01-01</v>
      </c>
      <c r="F7" s="43" t="str">
        <f t="shared" si="2"/>
        <v>2021-01-01</v>
      </c>
      <c r="G7" s="44" t="str">
        <f t="shared" si="3"/>
        <v>21231000001</v>
      </c>
      <c r="H7" s="45">
        <f t="shared" si="25"/>
        <v>23</v>
      </c>
      <c r="I7" s="46">
        <v>3</v>
      </c>
      <c r="J7" s="52">
        <f t="shared" ref="J7:J57" si="32">J6+1</f>
        <v>323110003</v>
      </c>
      <c r="K7" s="48" t="str">
        <f>"Б-"&amp;J7&amp;"-1"</f>
        <v>Б-323110003-1</v>
      </c>
      <c r="L7" s="49" t="str">
        <f t="shared" si="4"/>
        <v>2020-01-01</v>
      </c>
      <c r="M7" s="48" t="s">
        <v>87</v>
      </c>
      <c r="N7" s="50">
        <f t="shared" si="27"/>
        <v>20000</v>
      </c>
      <c r="O7" s="48" t="s">
        <v>88</v>
      </c>
      <c r="P7" s="46">
        <v>1</v>
      </c>
      <c r="Q7" s="48">
        <v>20</v>
      </c>
      <c r="R7" s="70">
        <f t="shared" si="5"/>
        <v>1</v>
      </c>
      <c r="S7" s="70">
        <v>1</v>
      </c>
      <c r="T7" s="52" t="str">
        <f t="shared" si="6"/>
        <v>43231100031</v>
      </c>
      <c r="U7" s="53" t="str">
        <f>T7&amp;1</f>
        <v>432311000311</v>
      </c>
      <c r="V7" s="48">
        <v>1</v>
      </c>
      <c r="W7" s="49" t="str">
        <f t="shared" ca="1" si="7"/>
        <v>2020-01-03</v>
      </c>
      <c r="X7" s="48"/>
      <c r="Y7" s="54">
        <v>20000</v>
      </c>
      <c r="Z7" s="54">
        <f t="shared" si="8"/>
        <v>3333.3333333333321</v>
      </c>
      <c r="AA7" s="48">
        <v>0</v>
      </c>
      <c r="AB7" s="55" t="s">
        <v>89</v>
      </c>
      <c r="AC7" s="54">
        <f t="shared" si="9"/>
        <v>20000</v>
      </c>
      <c r="AD7" s="56">
        <v>0</v>
      </c>
      <c r="AE7" s="52" t="str">
        <f t="shared" si="10"/>
        <v>4323110003</v>
      </c>
      <c r="AF7" s="58">
        <f t="shared" si="11"/>
        <v>16666.666666666668</v>
      </c>
      <c r="AG7" s="59"/>
      <c r="AH7" s="58">
        <f t="shared" si="29"/>
        <v>16666.666666666668</v>
      </c>
      <c r="AI7" s="60">
        <f t="shared" si="12"/>
        <v>20000</v>
      </c>
      <c r="AJ7" s="49" t="str">
        <f t="shared" si="13"/>
        <v>2020-01-31</v>
      </c>
      <c r="AK7" s="61" t="str">
        <f t="shared" si="14"/>
        <v>8884323110003</v>
      </c>
      <c r="AL7" s="56" t="str">
        <f t="shared" si="15"/>
        <v>12310000011</v>
      </c>
      <c r="AM7" s="62"/>
      <c r="AN7" s="62"/>
      <c r="AO7" s="56" t="s">
        <v>89</v>
      </c>
      <c r="AP7" s="56" t="s">
        <v>89</v>
      </c>
      <c r="AQ7" s="56"/>
      <c r="AR7" s="56"/>
      <c r="AS7" s="63" t="str">
        <f t="shared" si="16"/>
        <v>8884323110003</v>
      </c>
      <c r="AT7" s="61" t="str">
        <f t="shared" si="17"/>
        <v>55323110003</v>
      </c>
      <c r="AU7" s="53" t="str">
        <f t="shared" si="18"/>
        <v>99323110003</v>
      </c>
      <c r="AV7" s="53">
        <f t="shared" si="19"/>
        <v>1</v>
      </c>
      <c r="AW7" s="53" t="str">
        <f t="shared" si="20"/>
        <v>77323110003</v>
      </c>
      <c r="AX7" s="53" t="str">
        <f t="shared" si="30"/>
        <v>774323110003</v>
      </c>
      <c r="AY7" s="53">
        <v>0</v>
      </c>
      <c r="AZ7" s="53">
        <v>0</v>
      </c>
      <c r="BA7" s="49" t="str">
        <f t="shared" si="21"/>
        <v>2020-01-01</v>
      </c>
      <c r="BB7" s="49" t="str">
        <f t="shared" si="22"/>
        <v>2020-01-31</v>
      </c>
      <c r="BC7" s="64" t="s">
        <v>90</v>
      </c>
      <c r="BD7" s="65" t="str">
        <f>"a"&amp;J7</f>
        <v>a323110003</v>
      </c>
      <c r="BE7" s="61"/>
      <c r="BF7" s="61"/>
      <c r="BG7" s="55"/>
      <c r="BH7" s="66"/>
      <c r="BI7" s="66"/>
      <c r="BJ7" s="66"/>
      <c r="BK7" s="66"/>
      <c r="BL7" s="53"/>
      <c r="BM7" s="53"/>
      <c r="BN7" s="53"/>
      <c r="BO7" s="336"/>
      <c r="BP7" s="325">
        <v>3</v>
      </c>
      <c r="BQ7" s="50">
        <f>AF9</f>
        <v>16666.666666666668</v>
      </c>
      <c r="BR7" s="68">
        <f>BQ7*0.13</f>
        <v>2166.666666666667</v>
      </c>
      <c r="BS7" s="68">
        <f t="shared" si="31"/>
        <v>2166.666666666667</v>
      </c>
      <c r="BU7" s="357" t="str">
        <f t="shared" ca="1" si="23"/>
        <v>insert into x_t_invoice (TMP_ID,ID,DT, CLIENT_ID,EXTERNAL_ID,CONTRACT_ID,TOTAL_SUM,CURRENCY,DISCOUNT_TYPE,COMMISSION_TYPE,TYPE,LOYAL_CLIENTS,NDS,NDS_PCT,PERSON_ID) values (s_x_t_invoice.NEXTVAL, 323110003, date'2020-01-01',21231000001,'Б-323110003-1',1231000001,20000,'RUR',1,1,'y_invoice',0,1,20, 774323110003);insert into x_t_person (TMP_ID,ID) values (s_x_t_person.NEXTVAL, 774323110003);insert into x_t_act_internal(TMP_ID,ID,DT,CLIENT_ID,INVOICE_ID,HIDDEN,AMOUNT,EXTERNAL_ID,PAYMENT_TERM_DT,IS_LOYAL,TYPE) values (s_x_t_act_internal.NEXTVAL, 43231100031,date'2020-01-03',21231000001, 323110003    ,1,  20000  ,'432311000311',null, 0,'generic');insert into x_t_act_trans(TMP_ID, ACT_ID, CONSUME_ID, AMOUNT, AMOUNT_NDS, AMOUNT_NSP, NETTING, COMMISSION_TYPE) values (s_x_t_act_trans.NEXTVAL, 43231100031,  55323110003, 20000, 3333.33333333333,  0,null, 1);insert into x_t_consume (TMP_ID, ID, PARENT_ORDER_ID) values (s_x_t_consume.NEXTVAL, 55323110003,  99323110003);insert into x_t_order(TMP_ID, ID, SERVICE_ID, SERVICE_ORDER_ID, CLIENT_ID) values (s_x_t_order.NEXTVAL, 99323110003,  1,  77323110003,  4323110003 );insert into x_mv_oebs_receipts_2(TMP_ID, INVOICE_EID, SUM, DT, DOC_DATE, COMISS_DATE, PAYMENT_NUMBER, SOURCE_TYPE) values (s_x_mv_oebs_receipts_2.NEXTVAL, 'Б-323110003-1', 20000, date'2020-01-31',date'2020-01-31', null, '8884323110003' ,'PAYCASH');insert into x_yt_ar_direct_domain_stats (ID,IS_GRAY,DOMAIN,IS_BLACKLIST,SERVICE_ID,COST,BILLING_EXPORT_ID,FROM_DT,TILL_DT,SERVICE_ORDER_ID) values(s_x_yt_ar_direct_domain_stats.NEXTVAL, 0, 'a323110003', 0,1,3330000000,77323110003,  date'2020-01-01',to_date('2020-01-31'||' '||'23:59:59','YYYY-MM-DD HH24:MI:SS'),77323110003);</v>
      </c>
    </row>
    <row r="8" spans="1:73" s="67" customFormat="1" x14ac:dyDescent="0.35">
      <c r="A8" s="40">
        <v>1</v>
      </c>
      <c r="B8" s="41"/>
      <c r="C8" s="42" t="str">
        <f t="shared" si="0"/>
        <v>1231000001</v>
      </c>
      <c r="D8" s="42" t="str">
        <f t="shared" si="1"/>
        <v>1231000001/20</v>
      </c>
      <c r="E8" s="43" t="str">
        <f t="shared" si="24"/>
        <v>2020-01-01</v>
      </c>
      <c r="F8" s="43" t="str">
        <f t="shared" si="2"/>
        <v>2021-01-01</v>
      </c>
      <c r="G8" s="44" t="str">
        <f t="shared" si="3"/>
        <v>21231000001</v>
      </c>
      <c r="H8" s="45">
        <f t="shared" si="25"/>
        <v>23</v>
      </c>
      <c r="I8" s="46">
        <v>3</v>
      </c>
      <c r="J8" s="52">
        <f t="shared" si="32"/>
        <v>323110004</v>
      </c>
      <c r="K8" s="48" t="str">
        <f t="shared" si="26"/>
        <v>Б-323110004-1</v>
      </c>
      <c r="L8" s="49" t="str">
        <f t="shared" si="4"/>
        <v>2020-01-01</v>
      </c>
      <c r="M8" s="48" t="s">
        <v>87</v>
      </c>
      <c r="N8" s="50">
        <f t="shared" si="27"/>
        <v>20000</v>
      </c>
      <c r="O8" s="48" t="s">
        <v>88</v>
      </c>
      <c r="P8" s="46">
        <v>1</v>
      </c>
      <c r="Q8" s="48">
        <v>20</v>
      </c>
      <c r="R8" s="70">
        <f t="shared" si="5"/>
        <v>2</v>
      </c>
      <c r="S8" s="70">
        <v>2</v>
      </c>
      <c r="T8" s="52" t="str">
        <f t="shared" si="6"/>
        <v>43231100041</v>
      </c>
      <c r="U8" s="53" t="str">
        <f t="shared" si="28"/>
        <v>432311000411</v>
      </c>
      <c r="V8" s="48">
        <v>1</v>
      </c>
      <c r="W8" s="49" t="str">
        <f t="shared" ca="1" si="7"/>
        <v>2020-01-03</v>
      </c>
      <c r="X8" s="48"/>
      <c r="Y8" s="54">
        <v>20000</v>
      </c>
      <c r="Z8" s="54">
        <f t="shared" si="8"/>
        <v>3333.3333333333321</v>
      </c>
      <c r="AA8" s="48">
        <v>0</v>
      </c>
      <c r="AB8" s="55" t="s">
        <v>89</v>
      </c>
      <c r="AC8" s="54">
        <f t="shared" si="9"/>
        <v>20000</v>
      </c>
      <c r="AD8" s="56">
        <v>0</v>
      </c>
      <c r="AE8" s="52" t="str">
        <f t="shared" si="10"/>
        <v>4323110004</v>
      </c>
      <c r="AF8" s="58">
        <f t="shared" si="11"/>
        <v>16666.666666666668</v>
      </c>
      <c r="AG8" s="59"/>
      <c r="AH8" s="58">
        <f t="shared" si="29"/>
        <v>16666.666666666668</v>
      </c>
      <c r="AI8" s="60">
        <f t="shared" si="12"/>
        <v>20000</v>
      </c>
      <c r="AJ8" s="49" t="str">
        <f t="shared" si="13"/>
        <v>2020-01-31</v>
      </c>
      <c r="AK8" s="61" t="str">
        <f t="shared" si="14"/>
        <v>8884323110004</v>
      </c>
      <c r="AL8" s="56" t="str">
        <f t="shared" si="15"/>
        <v>12310000011</v>
      </c>
      <c r="AM8" s="62"/>
      <c r="AN8" s="62"/>
      <c r="AO8" s="56" t="s">
        <v>89</v>
      </c>
      <c r="AP8" s="56" t="s">
        <v>89</v>
      </c>
      <c r="AQ8" s="56"/>
      <c r="AR8" s="56"/>
      <c r="AS8" s="63" t="str">
        <f t="shared" si="16"/>
        <v>8884323110004</v>
      </c>
      <c r="AT8" s="61" t="str">
        <f t="shared" si="17"/>
        <v>55323110004</v>
      </c>
      <c r="AU8" s="53" t="str">
        <f t="shared" si="18"/>
        <v>99323110004</v>
      </c>
      <c r="AV8" s="53">
        <f t="shared" si="19"/>
        <v>2</v>
      </c>
      <c r="AW8" s="53" t="str">
        <f t="shared" si="20"/>
        <v>77323110004</v>
      </c>
      <c r="AX8" s="53" t="str">
        <f t="shared" si="30"/>
        <v>774323110004</v>
      </c>
      <c r="AY8" s="53">
        <v>0</v>
      </c>
      <c r="AZ8" s="53">
        <v>0</v>
      </c>
      <c r="BA8" s="49" t="str">
        <f t="shared" si="21"/>
        <v>2020-01-01</v>
      </c>
      <c r="BB8" s="49" t="str">
        <f t="shared" si="22"/>
        <v>2020-01-31</v>
      </c>
      <c r="BC8" s="64" t="s">
        <v>92</v>
      </c>
      <c r="BD8" s="65" t="str">
        <f>"b"&amp;J8</f>
        <v>b323110004</v>
      </c>
      <c r="BE8" s="65"/>
      <c r="BF8" s="65"/>
      <c r="BG8" s="65"/>
      <c r="BH8" s="66"/>
      <c r="BI8" s="66"/>
      <c r="BJ8" s="66"/>
      <c r="BK8" s="66"/>
      <c r="BL8" s="53"/>
      <c r="BM8" s="53"/>
      <c r="BN8" s="53"/>
      <c r="BO8" s="336"/>
      <c r="BP8" s="325">
        <v>7</v>
      </c>
      <c r="BQ8" s="50">
        <f>SUM(AF4:AF6)</f>
        <v>50000</v>
      </c>
      <c r="BR8" s="68">
        <f>BQ8*0.06</f>
        <v>3000</v>
      </c>
      <c r="BS8" s="68">
        <f>BR8</f>
        <v>3000</v>
      </c>
      <c r="BU8" s="357" t="str">
        <f t="shared" ca="1" si="23"/>
        <v>insert into x_t_invoice (TMP_ID,ID,DT, CLIENT_ID,EXTERNAL_ID,CONTRACT_ID,TOTAL_SUM,CURRENCY,DISCOUNT_TYPE,COMMISSION_TYPE,TYPE,LOYAL_CLIENTS,NDS,NDS_PCT,PERSON_ID) values (s_x_t_invoice.NEXTVAL, 323110004, date'2020-01-01',21231000001,'Б-323110004-1',1231000001,20000,'RUR',2,2,'y_invoice',0,1,20, 774323110004);insert into x_t_person (TMP_ID,ID) values (s_x_t_person.NEXTVAL, 774323110004);insert into x_t_act_internal(TMP_ID,ID,DT,CLIENT_ID,INVOICE_ID,HIDDEN,AMOUNT,EXTERNAL_ID,PAYMENT_TERM_DT,IS_LOYAL,TYPE) values (s_x_t_act_internal.NEXTVAL, 43231100041,date'2020-01-03',21231000001, 323110004    ,1,  20000  ,'432311000411',null, 0,'generic');insert into x_t_act_trans(TMP_ID, ACT_ID, CONSUME_ID, AMOUNT, AMOUNT_NDS, AMOUNT_NSP, NETTING, COMMISSION_TYPE) values (s_x_t_act_trans.NEXTVAL, 43231100041,  55323110004, 20000, 3333.33333333333,  0,null, 2);insert into x_t_consume (TMP_ID, ID, PARENT_ORDER_ID) values (s_x_t_consume.NEXTVAL, 55323110004,  99323110004);insert into x_t_order(TMP_ID, ID, SERVICE_ID, SERVICE_ORDER_ID, CLIENT_ID) values (s_x_t_order.NEXTVAL, 99323110004,  2,  77323110004,  4323110004 );insert into x_mv_oebs_receipts_2(TMP_ID, INVOICE_EID, SUM, DT, DOC_DATE, COMISS_DATE, PAYMENT_NUMBER, SOURCE_TYPE) values (s_x_mv_oebs_receipts_2.NEXTVAL, 'Б-323110004-1', 20000, date'2020-01-31',date'2020-01-31', null, '8884323110004' ,'PAYCASH');insert into x_yt_ar_direct_domain_stats (ID,IS_GRAY,DOMAIN,IS_BLACKLIST,SERVICE_ID,COST,BILLING_EXPORT_ID,FROM_DT,TILL_DT,SERVICE_ORDER_ID) values(s_x_yt_ar_direct_domain_stats.NEXTVAL, 0, 'b323110004', 0,2,3000000000,77323110004,  date'2020-01-01',to_date('2020-01-31'||' '||'23:59:59','YYYY-MM-DD HH24:MI:SS'),77323110004);</v>
      </c>
    </row>
    <row r="9" spans="1:73" s="67" customFormat="1" ht="15" customHeight="1" x14ac:dyDescent="0.35">
      <c r="A9" s="40">
        <v>1</v>
      </c>
      <c r="B9" s="41"/>
      <c r="C9" s="42" t="str">
        <f t="shared" si="0"/>
        <v>1231000001</v>
      </c>
      <c r="D9" s="42" t="str">
        <f t="shared" si="1"/>
        <v>1231000001/20</v>
      </c>
      <c r="E9" s="43" t="str">
        <f t="shared" si="24"/>
        <v>2020-01-01</v>
      </c>
      <c r="F9" s="43" t="str">
        <f t="shared" si="2"/>
        <v>2021-01-01</v>
      </c>
      <c r="G9" s="44" t="str">
        <f t="shared" si="3"/>
        <v>21231000001</v>
      </c>
      <c r="H9" s="45">
        <f t="shared" si="25"/>
        <v>23</v>
      </c>
      <c r="I9" s="46">
        <v>3</v>
      </c>
      <c r="J9" s="52">
        <f t="shared" si="32"/>
        <v>323110005</v>
      </c>
      <c r="K9" s="48" t="str">
        <f t="shared" si="26"/>
        <v>Б-323110005-1</v>
      </c>
      <c r="L9" s="49" t="str">
        <f t="shared" si="4"/>
        <v>2020-01-01</v>
      </c>
      <c r="M9" s="48" t="s">
        <v>87</v>
      </c>
      <c r="N9" s="50">
        <f t="shared" si="27"/>
        <v>20000</v>
      </c>
      <c r="O9" s="48" t="s">
        <v>88</v>
      </c>
      <c r="P9" s="46">
        <v>1</v>
      </c>
      <c r="Q9" s="48">
        <v>20</v>
      </c>
      <c r="R9" s="70">
        <f t="shared" si="5"/>
        <v>3</v>
      </c>
      <c r="S9" s="70">
        <v>3</v>
      </c>
      <c r="T9" s="52" t="str">
        <f t="shared" si="6"/>
        <v>43231100051</v>
      </c>
      <c r="U9" s="53" t="str">
        <f t="shared" si="28"/>
        <v>432311000511</v>
      </c>
      <c r="V9" s="48">
        <v>1</v>
      </c>
      <c r="W9" s="49" t="str">
        <f t="shared" ca="1" si="7"/>
        <v>2020-01-02</v>
      </c>
      <c r="X9" s="48"/>
      <c r="Y9" s="54">
        <v>20000</v>
      </c>
      <c r="Z9" s="54">
        <f t="shared" si="8"/>
        <v>3333.3333333333321</v>
      </c>
      <c r="AA9" s="48">
        <v>0</v>
      </c>
      <c r="AB9" s="55" t="s">
        <v>89</v>
      </c>
      <c r="AC9" s="54">
        <f t="shared" si="9"/>
        <v>20000</v>
      </c>
      <c r="AD9" s="56">
        <v>0</v>
      </c>
      <c r="AE9" s="52" t="str">
        <f t="shared" si="10"/>
        <v>4323110005</v>
      </c>
      <c r="AF9" s="58">
        <f t="shared" si="11"/>
        <v>16666.666666666668</v>
      </c>
      <c r="AG9" s="59"/>
      <c r="AH9" s="58">
        <f t="shared" si="29"/>
        <v>16666.666666666668</v>
      </c>
      <c r="AI9" s="60">
        <f t="shared" si="12"/>
        <v>20000</v>
      </c>
      <c r="AJ9" s="49" t="str">
        <f t="shared" si="13"/>
        <v>2020-01-31</v>
      </c>
      <c r="AK9" s="61" t="str">
        <f t="shared" si="14"/>
        <v>8884323110005</v>
      </c>
      <c r="AL9" s="56" t="str">
        <f t="shared" si="15"/>
        <v>12310000011</v>
      </c>
      <c r="AM9" s="62"/>
      <c r="AN9" s="62"/>
      <c r="AO9" s="56" t="s">
        <v>89</v>
      </c>
      <c r="AP9" s="56" t="s">
        <v>89</v>
      </c>
      <c r="AQ9" s="56"/>
      <c r="AR9" s="56"/>
      <c r="AS9" s="63" t="str">
        <f t="shared" si="16"/>
        <v>8884323110005</v>
      </c>
      <c r="AT9" s="61" t="str">
        <f t="shared" si="17"/>
        <v>55323110005</v>
      </c>
      <c r="AU9" s="53" t="str">
        <f t="shared" si="18"/>
        <v>99323110005</v>
      </c>
      <c r="AV9" s="53">
        <f t="shared" si="19"/>
        <v>3</v>
      </c>
      <c r="AW9" s="53" t="str">
        <f t="shared" si="20"/>
        <v>77323110005</v>
      </c>
      <c r="AX9" s="53" t="str">
        <f t="shared" si="30"/>
        <v>774323110005</v>
      </c>
      <c r="AY9" s="53">
        <v>0</v>
      </c>
      <c r="AZ9" s="53">
        <v>0</v>
      </c>
      <c r="BA9" s="49" t="str">
        <f t="shared" si="21"/>
        <v>2020-01-01</v>
      </c>
      <c r="BB9" s="49" t="str">
        <f t="shared" si="22"/>
        <v>2020-01-31</v>
      </c>
      <c r="BC9" s="64" t="s">
        <v>90</v>
      </c>
      <c r="BD9" s="65" t="str">
        <f>"c"&amp;J9</f>
        <v>c323110005</v>
      </c>
      <c r="BE9" s="65"/>
      <c r="BF9" s="65"/>
      <c r="BG9" s="65"/>
      <c r="BH9" s="66"/>
      <c r="BI9" s="66"/>
      <c r="BJ9" s="66"/>
      <c r="BK9" s="66"/>
      <c r="BL9" s="53"/>
      <c r="BM9" s="53"/>
      <c r="BN9" s="53"/>
      <c r="BO9" s="336"/>
      <c r="BP9" s="325">
        <v>12</v>
      </c>
      <c r="BQ9" s="50">
        <f>AF10</f>
        <v>16666.666666666668</v>
      </c>
      <c r="BR9" s="68">
        <f>BQ9*0.08</f>
        <v>1333.3333333333335</v>
      </c>
      <c r="BS9" s="68">
        <f>BR9</f>
        <v>1333.3333333333335</v>
      </c>
      <c r="BU9" s="357" t="str">
        <f t="shared" ca="1" si="23"/>
        <v>insert into x_t_invoice (TMP_ID,ID,DT, CLIENT_ID,EXTERNAL_ID,CONTRACT_ID,TOTAL_SUM,CURRENCY,DISCOUNT_TYPE,COMMISSION_TYPE,TYPE,LOYAL_CLIENTS,NDS,NDS_PCT,PERSON_ID) values (s_x_t_invoice.NEXTVAL, 323110005, date'2020-01-01',21231000001,'Б-323110005-1',1231000001,20000,'RUR',3,3,'y_invoice',0,1,20, 774323110005);insert into x_t_person (TMP_ID,ID) values (s_x_t_person.NEXTVAL, 774323110005);insert into x_t_act_internal(TMP_ID,ID,DT,CLIENT_ID,INVOICE_ID,HIDDEN,AMOUNT,EXTERNAL_ID,PAYMENT_TERM_DT,IS_LOYAL,TYPE) values (s_x_t_act_internal.NEXTVAL, 43231100051,date'2020-01-02',21231000001, 323110005    ,1,  20000  ,'432311000511',null, 0,'generic');insert into x_t_act_trans(TMP_ID, ACT_ID, CONSUME_ID, AMOUNT, AMOUNT_NDS, AMOUNT_NSP, NETTING, COMMISSION_TYPE) values (s_x_t_act_trans.NEXTVAL, 43231100051,  55323110005, 20000, 3333.33333333333,  0,null, 3);insert into x_t_consume (TMP_ID, ID, PARENT_ORDER_ID) values (s_x_t_consume.NEXTVAL, 55323110005,  99323110005);insert into x_t_order(TMP_ID, ID, SERVICE_ID, SERVICE_ORDER_ID, CLIENT_ID) values (s_x_t_order.NEXTVAL, 99323110005,  3,  77323110005,  4323110005 );insert into x_mv_oebs_receipts_2(TMP_ID, INVOICE_EID, SUM, DT, DOC_DATE, COMISS_DATE, PAYMENT_NUMBER, SOURCE_TYPE) values (s_x_mv_oebs_receipts_2.NEXTVAL, 'Б-323110005-1', 20000, date'2020-01-31',date'2020-01-31', null, '8884323110005' ,'PAYCASH');insert into x_yt_ar_direct_domain_stats (ID,IS_GRAY,DOMAIN,IS_BLACKLIST,SERVICE_ID,COST,BILLING_EXPORT_ID,FROM_DT,TILL_DT,SERVICE_ORDER_ID) values(s_x_yt_ar_direct_domain_stats.NEXTVAL, 0, 'c323110005', 0,3,3330000000,77323110005,  date'2020-01-01',to_date('2020-01-31'||' '||'23:59:59','YYYY-MM-DD HH24:MI:SS'),77323110005);</v>
      </c>
    </row>
    <row r="10" spans="1:73" s="67" customFormat="1" ht="15" customHeight="1" x14ac:dyDescent="0.35">
      <c r="A10" s="40">
        <v>1</v>
      </c>
      <c r="B10" s="41"/>
      <c r="C10" s="42" t="str">
        <f t="shared" si="0"/>
        <v>1231000001</v>
      </c>
      <c r="D10" s="42" t="str">
        <f t="shared" si="1"/>
        <v>1231000001/20</v>
      </c>
      <c r="E10" s="43" t="str">
        <f t="shared" si="24"/>
        <v>2020-01-01</v>
      </c>
      <c r="F10" s="43" t="str">
        <f t="shared" si="2"/>
        <v>2021-01-01</v>
      </c>
      <c r="G10" s="44" t="str">
        <f t="shared" si="3"/>
        <v>21231000001</v>
      </c>
      <c r="H10" s="45">
        <f t="shared" si="25"/>
        <v>23</v>
      </c>
      <c r="I10" s="46">
        <v>3</v>
      </c>
      <c r="J10" s="52">
        <f t="shared" si="32"/>
        <v>323110006</v>
      </c>
      <c r="K10" s="48" t="str">
        <f t="shared" si="26"/>
        <v>Б-323110006-1</v>
      </c>
      <c r="L10" s="49" t="str">
        <f t="shared" si="4"/>
        <v>2020-01-01</v>
      </c>
      <c r="M10" s="48" t="s">
        <v>87</v>
      </c>
      <c r="N10" s="50">
        <f t="shared" si="27"/>
        <v>20000</v>
      </c>
      <c r="O10" s="48" t="s">
        <v>88</v>
      </c>
      <c r="P10" s="46">
        <v>1</v>
      </c>
      <c r="Q10" s="48">
        <v>20</v>
      </c>
      <c r="R10" s="70">
        <f t="shared" si="5"/>
        <v>12</v>
      </c>
      <c r="S10" s="70">
        <v>12</v>
      </c>
      <c r="T10" s="52" t="str">
        <f t="shared" si="6"/>
        <v>43231100061</v>
      </c>
      <c r="U10" s="53" t="str">
        <f t="shared" si="28"/>
        <v>432311000611</v>
      </c>
      <c r="V10" s="48">
        <v>1</v>
      </c>
      <c r="W10" s="49" t="str">
        <f t="shared" ca="1" si="7"/>
        <v>2020-01-03</v>
      </c>
      <c r="X10" s="48"/>
      <c r="Y10" s="54">
        <v>20000</v>
      </c>
      <c r="Z10" s="54">
        <f t="shared" si="8"/>
        <v>3333.3333333333321</v>
      </c>
      <c r="AA10" s="48">
        <v>0</v>
      </c>
      <c r="AB10" s="55" t="s">
        <v>89</v>
      </c>
      <c r="AC10" s="54">
        <f t="shared" si="9"/>
        <v>20000</v>
      </c>
      <c r="AD10" s="56">
        <v>0</v>
      </c>
      <c r="AE10" s="52" t="str">
        <f t="shared" si="10"/>
        <v>4323110006</v>
      </c>
      <c r="AF10" s="58">
        <f t="shared" si="11"/>
        <v>16666.666666666668</v>
      </c>
      <c r="AG10" s="71">
        <f>SUM(AF4:AF6)</f>
        <v>50000</v>
      </c>
      <c r="AH10" s="58">
        <f t="shared" si="29"/>
        <v>16666.666666666668</v>
      </c>
      <c r="AI10" s="60">
        <f t="shared" si="12"/>
        <v>20000</v>
      </c>
      <c r="AJ10" s="49" t="str">
        <f t="shared" si="13"/>
        <v>2020-01-31</v>
      </c>
      <c r="AK10" s="61" t="str">
        <f t="shared" si="14"/>
        <v>8884323110006</v>
      </c>
      <c r="AL10" s="56" t="str">
        <f t="shared" si="15"/>
        <v>12310000011</v>
      </c>
      <c r="AM10" s="62"/>
      <c r="AN10" s="62"/>
      <c r="AO10" s="56" t="s">
        <v>89</v>
      </c>
      <c r="AP10" s="56" t="s">
        <v>89</v>
      </c>
      <c r="AQ10" s="56"/>
      <c r="AR10" s="56"/>
      <c r="AS10" s="63" t="str">
        <f t="shared" si="16"/>
        <v>8884323110006</v>
      </c>
      <c r="AT10" s="61" t="str">
        <f t="shared" si="17"/>
        <v>55323110006</v>
      </c>
      <c r="AU10" s="53" t="str">
        <f t="shared" si="18"/>
        <v>99323110006</v>
      </c>
      <c r="AV10" s="53">
        <f t="shared" si="19"/>
        <v>12</v>
      </c>
      <c r="AW10" s="53" t="str">
        <f t="shared" si="20"/>
        <v>77323110006</v>
      </c>
      <c r="AX10" s="53" t="str">
        <f t="shared" si="30"/>
        <v>774323110006</v>
      </c>
      <c r="AY10" s="53">
        <v>0</v>
      </c>
      <c r="AZ10" s="53">
        <v>0</v>
      </c>
      <c r="BA10" s="49" t="str">
        <f t="shared" si="21"/>
        <v>2020-01-01</v>
      </c>
      <c r="BB10" s="49" t="str">
        <f t="shared" si="22"/>
        <v>2020-01-31</v>
      </c>
      <c r="BC10" s="64" t="s">
        <v>90</v>
      </c>
      <c r="BD10" s="65" t="str">
        <f>"d"&amp;J10</f>
        <v>d323110006</v>
      </c>
      <c r="BE10" s="65"/>
      <c r="BF10" s="65"/>
      <c r="BG10" s="65"/>
      <c r="BH10" s="66"/>
      <c r="BI10" s="66"/>
      <c r="BJ10" s="66"/>
      <c r="BK10" s="66"/>
      <c r="BL10" s="53"/>
      <c r="BM10" s="53"/>
      <c r="BN10" s="53"/>
      <c r="BO10" s="336"/>
      <c r="BP10" s="325">
        <v>36</v>
      </c>
      <c r="BQ10" s="50">
        <f>AF11</f>
        <v>16666.666666666668</v>
      </c>
      <c r="BR10" s="68">
        <f>BQ10*0.15</f>
        <v>2500</v>
      </c>
      <c r="BS10" s="68">
        <f>BR10</f>
        <v>2500</v>
      </c>
      <c r="BU10" s="357" t="str">
        <f t="shared" ca="1" si="23"/>
        <v>insert into x_t_invoice (TMP_ID,ID,DT, CLIENT_ID,EXTERNAL_ID,CONTRACT_ID,TOTAL_SUM,CURRENCY,DISCOUNT_TYPE,COMMISSION_TYPE,TYPE,LOYAL_CLIENTS,NDS,NDS_PCT,PERSON_ID) values (s_x_t_invoice.NEXTVAL, 323110006, date'2020-01-01',21231000001,'Б-323110006-1',1231000001,20000,'RUR',12,12,'y_invoice',0,1,20, 774323110006);insert into x_t_person (TMP_ID,ID) values (s_x_t_person.NEXTVAL, 774323110006);insert into x_t_act_internal(TMP_ID,ID,DT,CLIENT_ID,INVOICE_ID,HIDDEN,AMOUNT,EXTERNAL_ID,PAYMENT_TERM_DT,IS_LOYAL,TYPE) values (s_x_t_act_internal.NEXTVAL, 43231100061,date'2020-01-03',21231000001, 323110006    ,1,  20000  ,'432311000611',null, 0,'generic');insert into x_t_act_trans(TMP_ID, ACT_ID, CONSUME_ID, AMOUNT, AMOUNT_NDS, AMOUNT_NSP, NETTING, COMMISSION_TYPE) values (s_x_t_act_trans.NEXTVAL, 43231100061,  55323110006, 20000, 3333.33333333333,  0,null, 12);insert into x_t_consume (TMP_ID, ID, PARENT_ORDER_ID) values (s_x_t_consume.NEXTVAL, 55323110006,  99323110006);insert into x_t_order(TMP_ID, ID, SERVICE_ID, SERVICE_ORDER_ID, CLIENT_ID) values (s_x_t_order.NEXTVAL, 99323110006,  12,  77323110006,  4323110006 );insert into x_mv_oebs_receipts_2(TMP_ID, INVOICE_EID, SUM, DT, DOC_DATE, COMISS_DATE, PAYMENT_NUMBER, SOURCE_TYPE) values (s_x_mv_oebs_receipts_2.NEXTVAL, 'Б-323110006-1', 20000, date'2020-01-31',date'2020-01-31', null, '8884323110006' ,'PAYCASH');insert into x_yt_ar_direct_domain_stats (ID,IS_GRAY,DOMAIN,IS_BLACKLIST,SERVICE_ID,COST,BILLING_EXPORT_ID,FROM_DT,TILL_DT,SERVICE_ORDER_ID) values(s_x_yt_ar_direct_domain_stats.NEXTVAL, 0, 'd323110006', 0,12,3330000000,77323110006,  date'2020-01-01',to_date('2020-01-31'||' '||'23:59:59','YYYY-MM-DD HH24:MI:SS'),77323110006);</v>
      </c>
    </row>
    <row r="11" spans="1:73" s="67" customFormat="1" ht="15" customHeight="1" x14ac:dyDescent="0.35">
      <c r="A11" s="40">
        <v>1</v>
      </c>
      <c r="B11" s="41"/>
      <c r="C11" s="42" t="str">
        <f t="shared" si="0"/>
        <v>1231000001</v>
      </c>
      <c r="D11" s="42" t="str">
        <f t="shared" si="1"/>
        <v>1231000001/20</v>
      </c>
      <c r="E11" s="43" t="str">
        <f t="shared" si="24"/>
        <v>2020-01-01</v>
      </c>
      <c r="F11" s="43" t="str">
        <f t="shared" si="2"/>
        <v>2021-01-01</v>
      </c>
      <c r="G11" s="44" t="str">
        <f t="shared" si="3"/>
        <v>21231000001</v>
      </c>
      <c r="H11" s="45">
        <f t="shared" si="25"/>
        <v>23</v>
      </c>
      <c r="I11" s="46">
        <v>3</v>
      </c>
      <c r="J11" s="52">
        <f t="shared" si="32"/>
        <v>323110007</v>
      </c>
      <c r="K11" s="48" t="str">
        <f t="shared" si="26"/>
        <v>Б-323110007-1</v>
      </c>
      <c r="L11" s="49" t="str">
        <f t="shared" si="4"/>
        <v>2020-01-01</v>
      </c>
      <c r="M11" s="48" t="s">
        <v>87</v>
      </c>
      <c r="N11" s="50">
        <f t="shared" si="27"/>
        <v>20000</v>
      </c>
      <c r="O11" s="48" t="s">
        <v>88</v>
      </c>
      <c r="P11" s="46">
        <v>1</v>
      </c>
      <c r="Q11" s="48">
        <v>20</v>
      </c>
      <c r="R11" s="70">
        <f t="shared" si="5"/>
        <v>36</v>
      </c>
      <c r="S11" s="70">
        <v>36</v>
      </c>
      <c r="T11" s="52" t="str">
        <f t="shared" si="6"/>
        <v>43231100071</v>
      </c>
      <c r="U11" s="53" t="str">
        <f t="shared" si="28"/>
        <v>432311000711</v>
      </c>
      <c r="V11" s="48">
        <v>1</v>
      </c>
      <c r="W11" s="49" t="str">
        <f t="shared" ca="1" si="7"/>
        <v>2020-01-05</v>
      </c>
      <c r="X11" s="48"/>
      <c r="Y11" s="54">
        <v>20000</v>
      </c>
      <c r="Z11" s="54">
        <f t="shared" si="8"/>
        <v>3333.3333333333321</v>
      </c>
      <c r="AA11" s="48">
        <v>0</v>
      </c>
      <c r="AB11" s="55" t="s">
        <v>89</v>
      </c>
      <c r="AC11" s="54">
        <f t="shared" si="9"/>
        <v>20000</v>
      </c>
      <c r="AD11" s="56">
        <v>0</v>
      </c>
      <c r="AE11" s="52" t="str">
        <f t="shared" si="10"/>
        <v>4323110007</v>
      </c>
      <c r="AF11" s="58">
        <f t="shared" si="11"/>
        <v>16666.666666666668</v>
      </c>
      <c r="AG11" s="59"/>
      <c r="AH11" s="58">
        <f t="shared" si="29"/>
        <v>16666.666666666668</v>
      </c>
      <c r="AI11" s="60">
        <f t="shared" si="12"/>
        <v>20000</v>
      </c>
      <c r="AJ11" s="49" t="str">
        <f t="shared" si="13"/>
        <v>2020-01-31</v>
      </c>
      <c r="AK11" s="61" t="str">
        <f t="shared" si="14"/>
        <v>8884323110007</v>
      </c>
      <c r="AL11" s="56" t="str">
        <f t="shared" si="15"/>
        <v>12310000011</v>
      </c>
      <c r="AM11" s="62"/>
      <c r="AN11" s="62"/>
      <c r="AO11" s="56" t="s">
        <v>89</v>
      </c>
      <c r="AP11" s="56" t="s">
        <v>89</v>
      </c>
      <c r="AQ11" s="56"/>
      <c r="AR11" s="56"/>
      <c r="AS11" s="63" t="str">
        <f t="shared" si="16"/>
        <v>8884323110007</v>
      </c>
      <c r="AT11" s="61" t="str">
        <f t="shared" si="17"/>
        <v>55323110007</v>
      </c>
      <c r="AU11" s="53" t="str">
        <f t="shared" si="18"/>
        <v>99323110007</v>
      </c>
      <c r="AV11" s="53">
        <f t="shared" si="19"/>
        <v>36</v>
      </c>
      <c r="AW11" s="53" t="str">
        <f t="shared" si="20"/>
        <v>77323110007</v>
      </c>
      <c r="AX11" s="53" t="str">
        <f t="shared" si="30"/>
        <v>774323110007</v>
      </c>
      <c r="AY11" s="53">
        <v>0</v>
      </c>
      <c r="AZ11" s="53">
        <v>0</v>
      </c>
      <c r="BA11" s="49" t="str">
        <f t="shared" si="21"/>
        <v>2020-01-01</v>
      </c>
      <c r="BB11" s="49" t="str">
        <f t="shared" si="22"/>
        <v>2020-01-31</v>
      </c>
      <c r="BC11" s="64" t="s">
        <v>92</v>
      </c>
      <c r="BD11" s="65" t="str">
        <f>"e"&amp;J11</f>
        <v>e323110007</v>
      </c>
      <c r="BE11" s="65"/>
      <c r="BF11" s="65"/>
      <c r="BG11" s="65"/>
      <c r="BH11" s="66"/>
      <c r="BI11" s="66"/>
      <c r="BJ11" s="66"/>
      <c r="BK11" s="66"/>
      <c r="BL11" s="53"/>
      <c r="BM11" s="53"/>
      <c r="BN11" s="53"/>
      <c r="BO11" s="336"/>
      <c r="BP11" s="325">
        <v>37</v>
      </c>
      <c r="BQ11" s="50">
        <f>AF12</f>
        <v>16666.666666666668</v>
      </c>
      <c r="BR11" s="68">
        <f>BQ11*0.13</f>
        <v>2166.666666666667</v>
      </c>
      <c r="BS11" s="68">
        <f>BR11</f>
        <v>2166.666666666667</v>
      </c>
      <c r="BU11" s="357" t="str">
        <f t="shared" ca="1" si="23"/>
        <v>insert into x_t_invoice (TMP_ID,ID,DT, CLIENT_ID,EXTERNAL_ID,CONTRACT_ID,TOTAL_SUM,CURRENCY,DISCOUNT_TYPE,COMMISSION_TYPE,TYPE,LOYAL_CLIENTS,NDS,NDS_PCT,PERSON_ID) values (s_x_t_invoice.NEXTVAL, 323110007, date'2020-01-01',21231000001,'Б-323110007-1',1231000001,20000,'RUR',36,36,'y_invoice',0,1,20, 774323110007);insert into x_t_person (TMP_ID,ID) values (s_x_t_person.NEXTVAL, 774323110007);insert into x_t_act_internal(TMP_ID,ID,DT,CLIENT_ID,INVOICE_ID,HIDDEN,AMOUNT,EXTERNAL_ID,PAYMENT_TERM_DT,IS_LOYAL,TYPE) values (s_x_t_act_internal.NEXTVAL, 43231100071,date'2020-01-05',21231000001, 323110007    ,1,  20000  ,'432311000711',null, 0,'generic');insert into x_t_act_trans(TMP_ID, ACT_ID, CONSUME_ID, AMOUNT, AMOUNT_NDS, AMOUNT_NSP, NETTING, COMMISSION_TYPE) values (s_x_t_act_trans.NEXTVAL, 43231100071,  55323110007, 20000, 3333.33333333333,  0,null, 36);insert into x_t_consume (TMP_ID, ID, PARENT_ORDER_ID) values (s_x_t_consume.NEXTVAL, 55323110007,  99323110007);insert into x_t_order(TMP_ID, ID, SERVICE_ID, SERVICE_ORDER_ID, CLIENT_ID) values (s_x_t_order.NEXTVAL, 99323110007,  36,  77323110007,  4323110007 );insert into x_mv_oebs_receipts_2(TMP_ID, INVOICE_EID, SUM, DT, DOC_DATE, COMISS_DATE, PAYMENT_NUMBER, SOURCE_TYPE) values (s_x_mv_oebs_receipts_2.NEXTVAL, 'Б-323110007-1', 20000, date'2020-01-31',date'2020-01-31', null, '8884323110007' ,'PAYCASH');insert into x_yt_ar_direct_domain_stats (ID,IS_GRAY,DOMAIN,IS_BLACKLIST,SERVICE_ID,COST,BILLING_EXPORT_ID,FROM_DT,TILL_DT,SERVICE_ORDER_ID) values(s_x_yt_ar_direct_domain_stats.NEXTVAL, 0, 'e323110007', 0,36,3000000000,77323110007,  date'2020-01-01',to_date('2020-01-31'||' '||'23:59:59','YYYY-MM-DD HH24:MI:SS'),77323110007);</v>
      </c>
    </row>
    <row r="12" spans="1:73" s="67" customFormat="1" ht="15" customHeight="1" x14ac:dyDescent="0.35">
      <c r="A12" s="40">
        <v>1</v>
      </c>
      <c r="B12" s="41"/>
      <c r="C12" s="42" t="str">
        <f t="shared" si="0"/>
        <v>1231000001</v>
      </c>
      <c r="D12" s="42" t="str">
        <f t="shared" si="1"/>
        <v>1231000001/20</v>
      </c>
      <c r="E12" s="43" t="str">
        <f t="shared" si="24"/>
        <v>2020-01-01</v>
      </c>
      <c r="F12" s="43" t="str">
        <f t="shared" si="2"/>
        <v>2021-01-01</v>
      </c>
      <c r="G12" s="44" t="str">
        <f t="shared" si="3"/>
        <v>21231000001</v>
      </c>
      <c r="H12" s="45">
        <f t="shared" si="25"/>
        <v>23</v>
      </c>
      <c r="I12" s="46">
        <v>3</v>
      </c>
      <c r="J12" s="52">
        <f t="shared" si="32"/>
        <v>323110008</v>
      </c>
      <c r="K12" s="48" t="str">
        <f t="shared" si="26"/>
        <v>Б-323110008-1</v>
      </c>
      <c r="L12" s="49" t="str">
        <f t="shared" si="4"/>
        <v>2020-01-01</v>
      </c>
      <c r="M12" s="48" t="s">
        <v>87</v>
      </c>
      <c r="N12" s="50">
        <f t="shared" si="27"/>
        <v>20000</v>
      </c>
      <c r="O12" s="48" t="s">
        <v>88</v>
      </c>
      <c r="P12" s="46">
        <v>1</v>
      </c>
      <c r="Q12" s="48">
        <v>20</v>
      </c>
      <c r="R12" s="70">
        <f t="shared" si="5"/>
        <v>37</v>
      </c>
      <c r="S12" s="70">
        <v>37</v>
      </c>
      <c r="T12" s="52" t="str">
        <f t="shared" si="6"/>
        <v>43231100081</v>
      </c>
      <c r="U12" s="53" t="str">
        <f t="shared" si="28"/>
        <v>432311000811</v>
      </c>
      <c r="V12" s="48">
        <v>1</v>
      </c>
      <c r="W12" s="49" t="str">
        <f t="shared" ca="1" si="7"/>
        <v>2020-01-01</v>
      </c>
      <c r="X12" s="48"/>
      <c r="Y12" s="54">
        <v>20000</v>
      </c>
      <c r="Z12" s="54">
        <f t="shared" si="8"/>
        <v>3333.3333333333321</v>
      </c>
      <c r="AA12" s="48">
        <v>0</v>
      </c>
      <c r="AB12" s="55" t="s">
        <v>89</v>
      </c>
      <c r="AC12" s="54">
        <f t="shared" si="9"/>
        <v>20000</v>
      </c>
      <c r="AD12" s="56">
        <v>0</v>
      </c>
      <c r="AE12" s="52" t="str">
        <f t="shared" si="10"/>
        <v>4323110008</v>
      </c>
      <c r="AF12" s="58">
        <f t="shared" si="11"/>
        <v>16666.666666666668</v>
      </c>
      <c r="AG12" s="59"/>
      <c r="AH12" s="58">
        <f t="shared" si="29"/>
        <v>16666.666666666668</v>
      </c>
      <c r="AI12" s="60">
        <f t="shared" si="12"/>
        <v>20000</v>
      </c>
      <c r="AJ12" s="49" t="str">
        <f t="shared" si="13"/>
        <v>2020-01-31</v>
      </c>
      <c r="AK12" s="61" t="str">
        <f t="shared" si="14"/>
        <v>8884323110008</v>
      </c>
      <c r="AL12" s="56" t="str">
        <f t="shared" si="15"/>
        <v>12310000011</v>
      </c>
      <c r="AM12" s="62"/>
      <c r="AN12" s="62"/>
      <c r="AO12" s="56" t="s">
        <v>89</v>
      </c>
      <c r="AP12" s="56" t="s">
        <v>89</v>
      </c>
      <c r="AQ12" s="56"/>
      <c r="AR12" s="56"/>
      <c r="AS12" s="63" t="str">
        <f t="shared" si="16"/>
        <v>8884323110008</v>
      </c>
      <c r="AT12" s="61" t="str">
        <f t="shared" si="17"/>
        <v>55323110008</v>
      </c>
      <c r="AU12" s="53" t="str">
        <f t="shared" si="18"/>
        <v>99323110008</v>
      </c>
      <c r="AV12" s="53">
        <f t="shared" si="19"/>
        <v>37</v>
      </c>
      <c r="AW12" s="53" t="str">
        <f t="shared" si="20"/>
        <v>77323110008</v>
      </c>
      <c r="AX12" s="53" t="str">
        <f t="shared" si="30"/>
        <v>774323110008</v>
      </c>
      <c r="AY12" s="53">
        <v>0</v>
      </c>
      <c r="AZ12" s="53">
        <v>0</v>
      </c>
      <c r="BA12" s="49" t="str">
        <f t="shared" si="21"/>
        <v>2020-01-01</v>
      </c>
      <c r="BB12" s="49" t="str">
        <f t="shared" si="22"/>
        <v>2020-01-31</v>
      </c>
      <c r="BC12" s="64" t="s">
        <v>90</v>
      </c>
      <c r="BD12" s="65" t="str">
        <f>"d"&amp;J12</f>
        <v>d323110008</v>
      </c>
      <c r="BE12" s="65"/>
      <c r="BF12" s="65"/>
      <c r="BG12" s="65"/>
      <c r="BH12" s="66"/>
      <c r="BI12" s="66"/>
      <c r="BJ12" s="66"/>
      <c r="BK12" s="66"/>
      <c r="BL12" s="53"/>
      <c r="BM12" s="53"/>
      <c r="BN12" s="53"/>
      <c r="BO12" s="336"/>
      <c r="BP12" s="325">
        <v>40</v>
      </c>
      <c r="BQ12" s="50">
        <f>AF13</f>
        <v>16666.666666666668</v>
      </c>
      <c r="BR12" s="68">
        <f>BQ12*0.15</f>
        <v>2500</v>
      </c>
      <c r="BS12" s="68">
        <f>BR12</f>
        <v>2500</v>
      </c>
      <c r="BU12" s="357" t="str">
        <f t="shared" ca="1" si="23"/>
        <v>insert into x_t_invoice (TMP_ID,ID,DT, CLIENT_ID,EXTERNAL_ID,CONTRACT_ID,TOTAL_SUM,CURRENCY,DISCOUNT_TYPE,COMMISSION_TYPE,TYPE,LOYAL_CLIENTS,NDS,NDS_PCT,PERSON_ID) values (s_x_t_invoice.NEXTVAL, 323110008, date'2020-01-01',21231000001,'Б-323110008-1',1231000001,20000,'RUR',37,37,'y_invoice',0,1,20, 774323110008);insert into x_t_person (TMP_ID,ID) values (s_x_t_person.NEXTVAL, 774323110008);insert into x_t_act_internal(TMP_ID,ID,DT,CLIENT_ID,INVOICE_ID,HIDDEN,AMOUNT,EXTERNAL_ID,PAYMENT_TERM_DT,IS_LOYAL,TYPE) values (s_x_t_act_internal.NEXTVAL, 43231100081,date'2020-01-01',21231000001, 323110008    ,1,  20000  ,'432311000811',null, 0,'generic');insert into x_t_act_trans(TMP_ID, ACT_ID, CONSUME_ID, AMOUNT, AMOUNT_NDS, AMOUNT_NSP, NETTING, COMMISSION_TYPE) values (s_x_t_act_trans.NEXTVAL, 43231100081,  55323110008, 20000, 3333.33333333333,  0,null, 37);insert into x_t_consume (TMP_ID, ID, PARENT_ORDER_ID) values (s_x_t_consume.NEXTVAL, 55323110008,  99323110008);insert into x_t_order(TMP_ID, ID, SERVICE_ID, SERVICE_ORDER_ID, CLIENT_ID) values (s_x_t_order.NEXTVAL, 99323110008,  37,  77323110008,  4323110008 );insert into x_mv_oebs_receipts_2(TMP_ID, INVOICE_EID, SUM, DT, DOC_DATE, COMISS_DATE, PAYMENT_NUMBER, SOURCE_TYPE) values (s_x_mv_oebs_receipts_2.NEXTVAL, 'Б-323110008-1', 20000, date'2020-01-31',date'2020-01-31', null, '8884323110008' ,'PAYCASH');insert into x_yt_ar_direct_domain_stats (ID,IS_GRAY,DOMAIN,IS_BLACKLIST,SERVICE_ID,COST,BILLING_EXPORT_ID,FROM_DT,TILL_DT,SERVICE_ORDER_ID) values(s_x_yt_ar_direct_domain_stats.NEXTVAL, 0, 'd323110008', 0,37,3330000000,77323110008,  date'2020-01-01',to_date('2020-01-31'||' '||'23:59:59','YYYY-MM-DD HH24:MI:SS'),77323110008);</v>
      </c>
    </row>
    <row r="13" spans="1:73" s="67" customFormat="1" ht="15" customHeight="1" x14ac:dyDescent="0.35">
      <c r="A13" s="40">
        <v>1</v>
      </c>
      <c r="B13" s="41"/>
      <c r="C13" s="42" t="str">
        <f t="shared" si="0"/>
        <v>1231000001</v>
      </c>
      <c r="D13" s="42" t="str">
        <f t="shared" si="1"/>
        <v>1231000001/20</v>
      </c>
      <c r="E13" s="43" t="str">
        <f t="shared" si="24"/>
        <v>2020-01-01</v>
      </c>
      <c r="F13" s="43" t="str">
        <f t="shared" si="2"/>
        <v>2021-01-01</v>
      </c>
      <c r="G13" s="44" t="str">
        <f t="shared" si="3"/>
        <v>21231000001</v>
      </c>
      <c r="H13" s="45">
        <f t="shared" si="25"/>
        <v>23</v>
      </c>
      <c r="I13" s="46">
        <v>3</v>
      </c>
      <c r="J13" s="52">
        <f t="shared" si="32"/>
        <v>323110009</v>
      </c>
      <c r="K13" s="48" t="str">
        <f t="shared" si="26"/>
        <v>Б-323110009-1</v>
      </c>
      <c r="L13" s="49" t="str">
        <f t="shared" si="4"/>
        <v>2020-01-01</v>
      </c>
      <c r="M13" s="48" t="s">
        <v>87</v>
      </c>
      <c r="N13" s="50">
        <f t="shared" si="27"/>
        <v>20000</v>
      </c>
      <c r="O13" s="48" t="s">
        <v>88</v>
      </c>
      <c r="P13" s="46">
        <v>1</v>
      </c>
      <c r="Q13" s="48">
        <v>20</v>
      </c>
      <c r="R13" s="70">
        <f t="shared" si="5"/>
        <v>40</v>
      </c>
      <c r="S13" s="70">
        <v>40</v>
      </c>
      <c r="T13" s="52" t="str">
        <f t="shared" si="6"/>
        <v>43231100091</v>
      </c>
      <c r="U13" s="53" t="str">
        <f t="shared" si="28"/>
        <v>432311000911</v>
      </c>
      <c r="V13" s="48">
        <v>1</v>
      </c>
      <c r="W13" s="49" t="str">
        <f t="shared" ca="1" si="7"/>
        <v>2020-01-06</v>
      </c>
      <c r="X13" s="48"/>
      <c r="Y13" s="54">
        <v>20000</v>
      </c>
      <c r="Z13" s="54">
        <f t="shared" si="8"/>
        <v>3333.3333333333321</v>
      </c>
      <c r="AA13" s="48">
        <v>0</v>
      </c>
      <c r="AB13" s="55" t="s">
        <v>89</v>
      </c>
      <c r="AC13" s="54">
        <f t="shared" si="9"/>
        <v>20000</v>
      </c>
      <c r="AD13" s="56">
        <v>0</v>
      </c>
      <c r="AE13" s="52" t="str">
        <f t="shared" si="10"/>
        <v>4323110009</v>
      </c>
      <c r="AF13" s="58">
        <f t="shared" si="11"/>
        <v>16666.666666666668</v>
      </c>
      <c r="AG13" s="73"/>
      <c r="AH13" s="58">
        <f t="shared" si="29"/>
        <v>16666.666666666668</v>
      </c>
      <c r="AI13" s="60">
        <f t="shared" si="12"/>
        <v>20000</v>
      </c>
      <c r="AJ13" s="49" t="str">
        <f t="shared" si="13"/>
        <v>2020-01-31</v>
      </c>
      <c r="AK13" s="61" t="str">
        <f t="shared" si="14"/>
        <v>8884323110009</v>
      </c>
      <c r="AL13" s="56" t="str">
        <f t="shared" si="15"/>
        <v>12310000011</v>
      </c>
      <c r="AM13" s="62"/>
      <c r="AN13" s="62"/>
      <c r="AO13" s="56" t="s">
        <v>89</v>
      </c>
      <c r="AP13" s="56" t="s">
        <v>89</v>
      </c>
      <c r="AQ13" s="56"/>
      <c r="AR13" s="56"/>
      <c r="AS13" s="63" t="str">
        <f t="shared" si="16"/>
        <v>8884323110009</v>
      </c>
      <c r="AT13" s="61" t="str">
        <f t="shared" si="17"/>
        <v>55323110009</v>
      </c>
      <c r="AU13" s="53" t="str">
        <f t="shared" si="18"/>
        <v>99323110009</v>
      </c>
      <c r="AV13" s="53">
        <f t="shared" si="19"/>
        <v>40</v>
      </c>
      <c r="AW13" s="53" t="str">
        <f t="shared" si="20"/>
        <v>77323110009</v>
      </c>
      <c r="AX13" s="53" t="str">
        <f t="shared" si="30"/>
        <v>774323110009</v>
      </c>
      <c r="AY13" s="53">
        <v>0</v>
      </c>
      <c r="AZ13" s="53">
        <v>0</v>
      </c>
      <c r="BA13" s="49" t="str">
        <f t="shared" si="21"/>
        <v>2020-01-01</v>
      </c>
      <c r="BB13" s="49" t="str">
        <f t="shared" si="22"/>
        <v>2020-01-31</v>
      </c>
      <c r="BC13" s="64" t="s">
        <v>92</v>
      </c>
      <c r="BD13" s="65" t="str">
        <f>"e"&amp;J13</f>
        <v>e323110009</v>
      </c>
      <c r="BE13" s="65"/>
      <c r="BF13" s="65"/>
      <c r="BG13" s="65"/>
      <c r="BH13" s="66"/>
      <c r="BI13" s="66"/>
      <c r="BJ13" s="66"/>
      <c r="BK13" s="66"/>
      <c r="BL13" s="53"/>
      <c r="BM13" s="53"/>
      <c r="BN13" s="53"/>
      <c r="BO13" s="336"/>
      <c r="BP13" s="324"/>
      <c r="BU13" s="357" t="str">
        <f t="shared" ca="1" si="23"/>
        <v>insert into x_t_invoice (TMP_ID,ID,DT, CLIENT_ID,EXTERNAL_ID,CONTRACT_ID,TOTAL_SUM,CURRENCY,DISCOUNT_TYPE,COMMISSION_TYPE,TYPE,LOYAL_CLIENTS,NDS,NDS_PCT,PERSON_ID) values (s_x_t_invoice.NEXTVAL, 323110009, date'2020-01-01',21231000001,'Б-323110009-1',1231000001,20000,'RUR',40,40,'y_invoice',0,1,20, 774323110009);insert into x_t_person (TMP_ID,ID) values (s_x_t_person.NEXTVAL, 774323110009);insert into x_t_act_internal(TMP_ID,ID,DT,CLIENT_ID,INVOICE_ID,HIDDEN,AMOUNT,EXTERNAL_ID,PAYMENT_TERM_DT,IS_LOYAL,TYPE) values (s_x_t_act_internal.NEXTVAL, 43231100091,date'2020-01-06',21231000001, 323110009    ,1,  20000  ,'432311000911',null, 0,'generic');insert into x_t_act_trans(TMP_ID, ACT_ID, CONSUME_ID, AMOUNT, AMOUNT_NDS, AMOUNT_NSP, NETTING, COMMISSION_TYPE) values (s_x_t_act_trans.NEXTVAL, 43231100091,  55323110009, 20000, 3333.33333333333,  0,null, 40);insert into x_t_consume (TMP_ID, ID, PARENT_ORDER_ID) values (s_x_t_consume.NEXTVAL, 55323110009,  99323110009);insert into x_t_order(TMP_ID, ID, SERVICE_ID, SERVICE_ORDER_ID, CLIENT_ID) values (s_x_t_order.NEXTVAL, 99323110009,  40,  77323110009,  4323110009 );insert into x_mv_oebs_receipts_2(TMP_ID, INVOICE_EID, SUM, DT, DOC_DATE, COMISS_DATE, PAYMENT_NUMBER, SOURCE_TYPE) values (s_x_mv_oebs_receipts_2.NEXTVAL, 'Б-323110009-1', 20000, date'2020-01-31',date'2020-01-31', null, '8884323110009' ,'PAYCASH');insert into x_yt_ar_direct_domain_stats (ID,IS_GRAY,DOMAIN,IS_BLACKLIST,SERVICE_ID,COST,BILLING_EXPORT_ID,FROM_DT,TILL_DT,SERVICE_ORDER_ID) values(s_x_yt_ar_direct_domain_stats.NEXTVAL, 0, 'e323110009', 0,40,3000000000,77323110009,  date'2020-01-01',to_date('2020-01-31'||' '||'23:59:59','YYYY-MM-DD HH24:MI:SS'),77323110009);</v>
      </c>
    </row>
    <row r="14" spans="1:73" s="100" customFormat="1" ht="15" customHeight="1" thickBot="1" x14ac:dyDescent="0.4">
      <c r="A14" s="74">
        <v>1</v>
      </c>
      <c r="B14" s="75"/>
      <c r="C14" s="76" t="str">
        <f t="shared" si="0"/>
        <v>1231000001</v>
      </c>
      <c r="D14" s="76" t="str">
        <f t="shared" si="1"/>
        <v>1231000001/20</v>
      </c>
      <c r="E14" s="77" t="str">
        <f t="shared" si="24"/>
        <v>2020-01-01</v>
      </c>
      <c r="F14" s="77" t="str">
        <f t="shared" si="2"/>
        <v>2021-01-01</v>
      </c>
      <c r="G14" s="78" t="str">
        <f t="shared" si="3"/>
        <v>21231000001</v>
      </c>
      <c r="H14" s="79">
        <f t="shared" si="25"/>
        <v>23</v>
      </c>
      <c r="I14" s="80">
        <v>3</v>
      </c>
      <c r="J14" s="81">
        <f t="shared" si="32"/>
        <v>323110010</v>
      </c>
      <c r="K14" s="82" t="str">
        <f t="shared" si="26"/>
        <v>Б-323110010-1</v>
      </c>
      <c r="L14" s="83" t="str">
        <f t="shared" si="4"/>
        <v>2020-01-01</v>
      </c>
      <c r="M14" s="82" t="s">
        <v>87</v>
      </c>
      <c r="N14" s="84">
        <f t="shared" si="27"/>
        <v>20000</v>
      </c>
      <c r="O14" s="82" t="s">
        <v>88</v>
      </c>
      <c r="P14" s="80">
        <v>1</v>
      </c>
      <c r="Q14" s="82">
        <v>20</v>
      </c>
      <c r="R14" s="85">
        <v>25</v>
      </c>
      <c r="S14" s="86">
        <v>40</v>
      </c>
      <c r="T14" s="81" t="str">
        <f t="shared" si="6"/>
        <v>43231100101</v>
      </c>
      <c r="U14" s="87" t="str">
        <f t="shared" si="28"/>
        <v>432311001011</v>
      </c>
      <c r="V14" s="82">
        <v>1</v>
      </c>
      <c r="W14" s="83" t="str">
        <f t="shared" ca="1" si="7"/>
        <v>2020-01-09</v>
      </c>
      <c r="X14" s="82"/>
      <c r="Y14" s="88">
        <v>20000</v>
      </c>
      <c r="Z14" s="88">
        <f t="shared" si="8"/>
        <v>3333.3333333333321</v>
      </c>
      <c r="AA14" s="82">
        <v>0</v>
      </c>
      <c r="AB14" s="89" t="s">
        <v>89</v>
      </c>
      <c r="AC14" s="88">
        <f t="shared" si="9"/>
        <v>20000</v>
      </c>
      <c r="AD14" s="90">
        <v>0</v>
      </c>
      <c r="AE14" s="81" t="str">
        <f t="shared" si="10"/>
        <v>4323110010</v>
      </c>
      <c r="AF14" s="91">
        <f t="shared" si="11"/>
        <v>16666.666666666668</v>
      </c>
      <c r="AG14" s="92"/>
      <c r="AH14" s="91">
        <f t="shared" si="29"/>
        <v>16666.666666666668</v>
      </c>
      <c r="AI14" s="93">
        <f t="shared" si="12"/>
        <v>20000</v>
      </c>
      <c r="AJ14" s="83" t="str">
        <f t="shared" si="13"/>
        <v>2020-01-31</v>
      </c>
      <c r="AK14" s="94" t="str">
        <f t="shared" si="14"/>
        <v>8884323110010</v>
      </c>
      <c r="AL14" s="90" t="str">
        <f t="shared" si="15"/>
        <v>12310000011</v>
      </c>
      <c r="AM14" s="95"/>
      <c r="AN14" s="95"/>
      <c r="AO14" s="90" t="s">
        <v>89</v>
      </c>
      <c r="AP14" s="90" t="s">
        <v>89</v>
      </c>
      <c r="AQ14" s="90"/>
      <c r="AR14" s="90"/>
      <c r="AS14" s="96" t="str">
        <f t="shared" si="16"/>
        <v>8884323110010</v>
      </c>
      <c r="AT14" s="94" t="str">
        <f t="shared" si="17"/>
        <v>55323110010</v>
      </c>
      <c r="AU14" s="87" t="str">
        <f t="shared" si="18"/>
        <v>99323110010</v>
      </c>
      <c r="AV14" s="87">
        <f t="shared" si="19"/>
        <v>40</v>
      </c>
      <c r="AW14" s="87" t="str">
        <f t="shared" si="20"/>
        <v>77323110010</v>
      </c>
      <c r="AX14" s="87" t="str">
        <f t="shared" si="30"/>
        <v>774323110010</v>
      </c>
      <c r="AY14" s="87">
        <v>0</v>
      </c>
      <c r="AZ14" s="87">
        <v>0</v>
      </c>
      <c r="BA14" s="83" t="str">
        <f t="shared" si="21"/>
        <v>2020-01-01</v>
      </c>
      <c r="BB14" s="83" t="str">
        <f t="shared" si="22"/>
        <v>2020-01-31</v>
      </c>
      <c r="BC14" s="97" t="s">
        <v>92</v>
      </c>
      <c r="BD14" s="98" t="str">
        <f>"e"&amp;J14</f>
        <v>e323110010</v>
      </c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338"/>
      <c r="BP14" s="326"/>
      <c r="BQ14" s="84"/>
      <c r="BR14" s="99"/>
      <c r="BS14" s="99"/>
      <c r="BU14" s="358" t="str">
        <f t="shared" ca="1" si="23"/>
        <v>insert into x_t_invoice (TMP_ID,ID,DT, CLIENT_ID,EXTERNAL_ID,CONTRACT_ID,TOTAL_SUM,CURRENCY,DISCOUNT_TYPE,COMMISSION_TYPE,TYPE,LOYAL_CLIENTS,NDS,NDS_PCT,PERSON_ID) values (s_x_t_invoice.NEXTVAL, 323110010, date'2020-01-01',21231000001,'Б-323110010-1',1231000001,20000,'RUR',25,25,'y_invoice',0,1,20, 774323110010);insert into x_t_person (TMP_ID,ID) values (s_x_t_person.NEXTVAL, 774323110010);insert into x_t_act_internal(TMP_ID,ID,DT,CLIENT_ID,INVOICE_ID,HIDDEN,AMOUNT,EXTERNAL_ID,PAYMENT_TERM_DT,IS_LOYAL,TYPE) values (s_x_t_act_internal.NEXTVAL, 43231100101,date'2020-01-09',21231000001, 323110010    ,1,  20000  ,'432311001011',null, 0,'generic');insert into x_t_act_trans(TMP_ID, ACT_ID, CONSUME_ID, AMOUNT, AMOUNT_NDS, AMOUNT_NSP, NETTING, COMMISSION_TYPE) values (s_x_t_act_trans.NEXTVAL, 43231100101,  55323110010, 20000, 3333.33333333333,  0,null, 40);insert into x_t_consume (TMP_ID, ID, PARENT_ORDER_ID) values (s_x_t_consume.NEXTVAL, 55323110010,  99323110010);insert into x_t_order(TMP_ID, ID, SERVICE_ID, SERVICE_ORDER_ID, CLIENT_ID) values (s_x_t_order.NEXTVAL, 99323110010,  40,  77323110010,  4323110010 );insert into x_mv_oebs_receipts_2(TMP_ID, INVOICE_EID, SUM, DT, DOC_DATE, COMISS_DATE, PAYMENT_NUMBER, SOURCE_TYPE) values (s_x_mv_oebs_receipts_2.NEXTVAL, 'Б-323110010-1', 20000, date'2020-01-31',date'2020-01-31', null, '8884323110010' ,'PAYCASH');insert into x_yt_ar_direct_domain_stats (ID,IS_GRAY,DOMAIN,IS_BLACKLIST,SERVICE_ID,COST,BILLING_EXPORT_ID,FROM_DT,TILL_DT,SERVICE_ORDER_ID) values(s_x_yt_ar_direct_domain_stats.NEXTVAL, 0, 'e323110010', 0,40,3000000000,77323110010,  date'2020-01-01',to_date('2020-01-31'||' '||'23:59:59','YYYY-MM-DD HH24:MI:SS'),77323110010);</v>
      </c>
    </row>
    <row r="15" spans="1:73" s="67" customFormat="1" x14ac:dyDescent="0.35">
      <c r="A15" s="40">
        <v>2</v>
      </c>
      <c r="B15" s="41"/>
      <c r="C15" s="42" t="str">
        <f t="shared" si="0"/>
        <v>1231000002</v>
      </c>
      <c r="D15" s="42" t="str">
        <f t="shared" si="1"/>
        <v>1231000002/20</v>
      </c>
      <c r="E15" s="43" t="str">
        <f t="shared" si="24"/>
        <v>2020-01-01</v>
      </c>
      <c r="F15" s="43" t="str">
        <f t="shared" si="2"/>
        <v>2021-01-01</v>
      </c>
      <c r="G15" s="44" t="str">
        <f t="shared" si="3"/>
        <v>21231000002</v>
      </c>
      <c r="H15" s="45">
        <f t="shared" si="25"/>
        <v>23</v>
      </c>
      <c r="I15" s="46">
        <v>3</v>
      </c>
      <c r="J15" s="52">
        <f t="shared" si="32"/>
        <v>323110011</v>
      </c>
      <c r="K15" s="48" t="str">
        <f t="shared" si="26"/>
        <v>Б-323110011-1</v>
      </c>
      <c r="L15" s="49" t="str">
        <f t="shared" si="4"/>
        <v>2020-01-01</v>
      </c>
      <c r="M15" s="48" t="s">
        <v>87</v>
      </c>
      <c r="N15" s="50">
        <f t="shared" si="27"/>
        <v>81000</v>
      </c>
      <c r="O15" s="48" t="s">
        <v>88</v>
      </c>
      <c r="P15" s="46">
        <v>1</v>
      </c>
      <c r="Q15" s="48">
        <v>20</v>
      </c>
      <c r="R15" s="51">
        <f t="shared" ref="R15:R20" si="33">S15</f>
        <v>7</v>
      </c>
      <c r="S15" s="51">
        <v>7</v>
      </c>
      <c r="T15" s="52" t="str">
        <f t="shared" si="6"/>
        <v>43231100111</v>
      </c>
      <c r="U15" s="53" t="str">
        <f t="shared" si="28"/>
        <v>432311001111</v>
      </c>
      <c r="V15" s="48">
        <v>1</v>
      </c>
      <c r="W15" s="49" t="str">
        <f t="shared" ca="1" si="7"/>
        <v>2020-01-09</v>
      </c>
      <c r="X15" s="48"/>
      <c r="Y15" s="54">
        <v>81000</v>
      </c>
      <c r="Z15" s="54">
        <f t="shared" si="8"/>
        <v>13500</v>
      </c>
      <c r="AA15" s="48">
        <v>0</v>
      </c>
      <c r="AB15" s="55" t="s">
        <v>89</v>
      </c>
      <c r="AC15" s="54">
        <f t="shared" si="9"/>
        <v>81000</v>
      </c>
      <c r="AD15" s="56">
        <v>0</v>
      </c>
      <c r="AE15" s="52" t="str">
        <f t="shared" si="10"/>
        <v>4323110011</v>
      </c>
      <c r="AF15" s="58">
        <f t="shared" si="11"/>
        <v>67500</v>
      </c>
      <c r="AG15" s="59"/>
      <c r="AH15" s="58">
        <f t="shared" si="29"/>
        <v>67500</v>
      </c>
      <c r="AI15" s="60">
        <f t="shared" si="12"/>
        <v>81000</v>
      </c>
      <c r="AJ15" s="49" t="str">
        <f t="shared" si="13"/>
        <v>2020-01-31</v>
      </c>
      <c r="AK15" s="61" t="str">
        <f t="shared" si="14"/>
        <v>8884323110011</v>
      </c>
      <c r="AL15" s="56" t="str">
        <f t="shared" si="15"/>
        <v>12310000021</v>
      </c>
      <c r="AM15" s="62"/>
      <c r="AN15" s="62"/>
      <c r="AO15" s="56" t="s">
        <v>89</v>
      </c>
      <c r="AP15" s="56" t="s">
        <v>89</v>
      </c>
      <c r="AQ15" s="56"/>
      <c r="AR15" s="56"/>
      <c r="AS15" s="63" t="str">
        <f t="shared" si="16"/>
        <v>8884323110011</v>
      </c>
      <c r="AT15" s="61" t="str">
        <f t="shared" si="17"/>
        <v>55323110011</v>
      </c>
      <c r="AU15" s="53" t="str">
        <f t="shared" si="18"/>
        <v>99323110011</v>
      </c>
      <c r="AV15" s="53">
        <f t="shared" si="19"/>
        <v>7</v>
      </c>
      <c r="AW15" s="53" t="str">
        <f t="shared" si="20"/>
        <v>77323110011</v>
      </c>
      <c r="AX15" s="53" t="str">
        <f t="shared" si="30"/>
        <v>774323110011</v>
      </c>
      <c r="AY15" s="53">
        <v>0</v>
      </c>
      <c r="AZ15" s="53">
        <v>0</v>
      </c>
      <c r="BA15" s="49" t="str">
        <f t="shared" si="21"/>
        <v>2020-01-01</v>
      </c>
      <c r="BB15" s="49" t="str">
        <f t="shared" si="22"/>
        <v>2020-01-31</v>
      </c>
      <c r="BC15" s="64" t="s">
        <v>90</v>
      </c>
      <c r="BD15" s="65" t="str">
        <f>"a"&amp;J15</f>
        <v>a323110011</v>
      </c>
      <c r="BE15" s="61"/>
      <c r="BF15" s="61"/>
      <c r="BG15" s="55"/>
      <c r="BH15" s="53"/>
      <c r="BI15" s="53"/>
      <c r="BJ15" s="53"/>
      <c r="BK15" s="53"/>
      <c r="BL15" s="53"/>
      <c r="BM15" s="53"/>
      <c r="BN15" s="53"/>
      <c r="BO15" s="336" t="s">
        <v>94</v>
      </c>
      <c r="BP15" s="325">
        <v>1</v>
      </c>
      <c r="BQ15" s="50">
        <f>AF16</f>
        <v>66666.666666666672</v>
      </c>
      <c r="BR15" s="68">
        <f>BQ15*0.13</f>
        <v>8666.6666666666679</v>
      </c>
      <c r="BS15" s="68">
        <f>BR15</f>
        <v>8666.6666666666679</v>
      </c>
      <c r="BU15" s="357" t="str">
        <f t="shared" ca="1" si="23"/>
        <v>insert into x_t_contract2(TMP_ID,ID,EXTERNAL_ID,CLIENT_ID) values(s_x_t_contract2.NEXTVAL, 1231000002, '1231000002/20',21231000002);insert into x_t_contract_collateral(TMP_ID,ID,CONTRACT2_ID,DT,IS_SIGNED) values(s_x_t_contract_collateral.NEXTVAL, 12310000021, 1231000002, date'2020-01-01', date'2020-01-01');insert into x_mv_contract_signed_attr (TMP_ID,CONTRACT_ID,COLLATERAL_ID,CODE,VALUE_DT) values (s_x_mv_contract_signed_attr.NEXTVAL, 1231000002, 12310000021,'FINISH_DT' ,date'2021-01-01');insert into x_mv_contract_signed_attr_hist(TMP_ID,VALUE_NUM,UPDATE_DT,CONTRACT2_ID,CODE,CL_DT,STAMP,DT) values(s_x_mv_contract_signed_attr_hist.NEXTVAL, 1, date'2020-01-01', 1231000002,'FIRM',date'2020-01-01',8884323110011,date'2020-01-01');insert into x_mv_contract_signed_attr_hist(TMP_ID,VALUE_NUM,UPDATE_DT,CONTRACT2_ID,CODE,CL_DT,STAMP,DT) values(s_x_mv_contract_signed_attr_hist.NEXTVAL, 23, date'2020-01-01', 1231000002,'WHOLESALE_AGENT_PREMIUM_AWARDS_SCALE_TYPE',date'2020-01-01',8884323110011,date'2020-01-01');insert into x_mv_contract_signed_attr_hist(TMP_ID,VALUE_NUM,UPDATE_DT,CONTRACT2_ID,CODE,CL_DT,STAMP,DT) values(s_x_mv_contract_signed_attr_hist.NEXTVAL, 3, date'2020-01-01', 1231000002,'PAYMENT_TYPE',date'2020-01-01',8884323110011,date'2020-01-01');insert into x_t_invoice (TMP_ID,ID,DT, CLIENT_ID,EXTERNAL_ID,CONTRACT_ID,TOTAL_SUM,CURRENCY,DISCOUNT_TYPE,COMMISSION_TYPE,TYPE,LOYAL_CLIENTS,NDS,NDS_PCT,PERSON_ID) values (s_x_t_invoice.NEXTVAL, 323110011, date'2020-01-01',21231000002,'Б-323110011-1',1231000002,81000,'RUR',7,7,'y_invoice',0,1,20, 774323110011);insert into x_t_person (TMP_ID,ID) values (s_x_t_person.NEXTVAL, 774323110011);insert into x_t_act_internal(TMP_ID,ID,DT,CLIENT_ID,INVOICE_ID,HIDDEN,AMOUNT,EXTERNAL_ID,PAYMENT_TERM_DT,IS_LOYAL,TYPE) values (s_x_t_act_internal.NEXTVAL, 43231100111,date'2020-01-09',21231000002, 323110011    ,1,  81000  ,'432311001111',null, 0,'generic');insert into x_t_act_trans(TMP_ID, ACT_ID, CONSUME_ID, AMOUNT, AMOUNT_NDS, AMOUNT_NSP, NETTING, COMMISSION_TYPE) values (s_x_t_act_trans.NEXTVAL, 43231100111,  55323110011, 81000, 13500,  0,null, 7);insert into x_t_consume (TMP_ID, ID, PARENT_ORDER_ID) values (s_x_t_consume.NEXTVAL, 55323110011,  99323110011);insert into x_t_order(TMP_ID, ID, SERVICE_ID, SERVICE_ORDER_ID, CLIENT_ID) values (s_x_t_order.NEXTVAL, 99323110011,  7,  77323110011,  4323110011 );insert into x_mv_oebs_receipts_2(TMP_ID, INVOICE_EID, SUM, DT, DOC_DATE, COMISS_DATE, PAYMENT_NUMBER, SOURCE_TYPE) values (s_x_mv_oebs_receipts_2.NEXTVAL, 'Б-323110011-1', 81000, date'2020-01-31',date'2020-01-31', null, '8884323110011' ,'PAYCASH');insert into x_yt_ar_direct_domain_stats (ID,IS_GRAY,DOMAIN,IS_BLACKLIST,SERVICE_ID,COST,BILLING_EXPORT_ID,FROM_DT,TILL_DT,SERVICE_ORDER_ID) values(s_x_yt_ar_direct_domain_stats.NEXTVAL, 0, 'a323110011', 0,7,3330000000,77323110011,  date'2020-01-01',to_date('2020-01-31'||' '||'23:59:59','YYYY-MM-DD HH24:MI:SS'),77323110011);</v>
      </c>
    </row>
    <row r="16" spans="1:73" s="67" customFormat="1" x14ac:dyDescent="0.35">
      <c r="A16" s="40">
        <v>2</v>
      </c>
      <c r="B16" s="41"/>
      <c r="C16" s="42" t="str">
        <f t="shared" si="0"/>
        <v>1231000002</v>
      </c>
      <c r="D16" s="42" t="str">
        <f t="shared" si="1"/>
        <v>1231000002/20</v>
      </c>
      <c r="E16" s="43" t="str">
        <f t="shared" si="24"/>
        <v>2020-01-01</v>
      </c>
      <c r="F16" s="43" t="str">
        <f t="shared" si="2"/>
        <v>2021-01-01</v>
      </c>
      <c r="G16" s="44" t="str">
        <f t="shared" si="3"/>
        <v>21231000002</v>
      </c>
      <c r="H16" s="45">
        <f t="shared" si="25"/>
        <v>23</v>
      </c>
      <c r="I16" s="46">
        <v>3</v>
      </c>
      <c r="J16" s="52">
        <f t="shared" si="32"/>
        <v>323110012</v>
      </c>
      <c r="K16" s="48" t="str">
        <f t="shared" si="26"/>
        <v>Б-323110012-1</v>
      </c>
      <c r="L16" s="49" t="str">
        <f t="shared" si="4"/>
        <v>2020-01-01</v>
      </c>
      <c r="M16" s="48" t="s">
        <v>87</v>
      </c>
      <c r="N16" s="50">
        <f t="shared" si="27"/>
        <v>80000</v>
      </c>
      <c r="O16" s="48" t="s">
        <v>88</v>
      </c>
      <c r="P16" s="46">
        <v>1</v>
      </c>
      <c r="Q16" s="48">
        <v>20</v>
      </c>
      <c r="R16" s="70">
        <f t="shared" si="33"/>
        <v>1</v>
      </c>
      <c r="S16" s="70">
        <v>1</v>
      </c>
      <c r="T16" s="52" t="str">
        <f t="shared" si="6"/>
        <v>43231100121</v>
      </c>
      <c r="U16" s="53" t="str">
        <f t="shared" si="28"/>
        <v>432311001211</v>
      </c>
      <c r="V16" s="48">
        <v>1</v>
      </c>
      <c r="W16" s="49" t="str">
        <f t="shared" ca="1" si="7"/>
        <v>2020-01-09</v>
      </c>
      <c r="X16" s="48"/>
      <c r="Y16" s="54">
        <v>80000</v>
      </c>
      <c r="Z16" s="54">
        <f t="shared" si="8"/>
        <v>13333.333333333328</v>
      </c>
      <c r="AA16" s="48">
        <v>0</v>
      </c>
      <c r="AB16" s="55" t="s">
        <v>89</v>
      </c>
      <c r="AC16" s="54">
        <f t="shared" si="9"/>
        <v>80000</v>
      </c>
      <c r="AD16" s="56">
        <v>0</v>
      </c>
      <c r="AE16" s="52" t="str">
        <f t="shared" si="10"/>
        <v>4323110012</v>
      </c>
      <c r="AF16" s="58">
        <f t="shared" si="11"/>
        <v>66666.666666666672</v>
      </c>
      <c r="AG16" s="71">
        <f>SUM(AF15:AF17)</f>
        <v>200000.00000000003</v>
      </c>
      <c r="AH16" s="58">
        <f t="shared" si="29"/>
        <v>66666.666666666672</v>
      </c>
      <c r="AI16" s="60">
        <f t="shared" si="12"/>
        <v>80000</v>
      </c>
      <c r="AJ16" s="49" t="str">
        <f t="shared" si="13"/>
        <v>2020-01-31</v>
      </c>
      <c r="AK16" s="61" t="str">
        <f t="shared" si="14"/>
        <v>8884323110012</v>
      </c>
      <c r="AL16" s="56" t="str">
        <f t="shared" si="15"/>
        <v>12310000021</v>
      </c>
      <c r="AM16" s="62"/>
      <c r="AN16" s="62"/>
      <c r="AO16" s="56" t="s">
        <v>89</v>
      </c>
      <c r="AP16" s="56" t="s">
        <v>89</v>
      </c>
      <c r="AQ16" s="56"/>
      <c r="AR16" s="56"/>
      <c r="AS16" s="63" t="str">
        <f t="shared" si="16"/>
        <v>8884323110012</v>
      </c>
      <c r="AT16" s="61" t="str">
        <f t="shared" si="17"/>
        <v>55323110012</v>
      </c>
      <c r="AU16" s="53" t="str">
        <f t="shared" si="18"/>
        <v>99323110012</v>
      </c>
      <c r="AV16" s="53">
        <f t="shared" si="19"/>
        <v>1</v>
      </c>
      <c r="AW16" s="53" t="str">
        <f t="shared" si="20"/>
        <v>77323110012</v>
      </c>
      <c r="AX16" s="53" t="str">
        <f t="shared" si="30"/>
        <v>774323110012</v>
      </c>
      <c r="AY16" s="53">
        <v>0</v>
      </c>
      <c r="AZ16" s="53">
        <v>0</v>
      </c>
      <c r="BA16" s="49" t="str">
        <f t="shared" si="21"/>
        <v>2020-01-01</v>
      </c>
      <c r="BB16" s="49" t="str">
        <f t="shared" si="22"/>
        <v>2020-01-31</v>
      </c>
      <c r="BC16" s="64" t="s">
        <v>90</v>
      </c>
      <c r="BD16" s="65" t="str">
        <f>"a"&amp;J16</f>
        <v>a323110012</v>
      </c>
      <c r="BE16" s="61"/>
      <c r="BF16" s="61"/>
      <c r="BG16" s="55"/>
      <c r="BH16" s="53"/>
      <c r="BI16" s="53"/>
      <c r="BJ16" s="53"/>
      <c r="BK16" s="53"/>
      <c r="BL16" s="53"/>
      <c r="BM16" s="53"/>
      <c r="BN16" s="53"/>
      <c r="BO16" s="336" t="s">
        <v>95</v>
      </c>
      <c r="BP16" s="325">
        <v>37</v>
      </c>
      <c r="BQ16" s="50">
        <f>AF17</f>
        <v>65833.333333333343</v>
      </c>
      <c r="BR16" s="68">
        <f>BQ16*0.13</f>
        <v>8558.3333333333358</v>
      </c>
      <c r="BS16" s="68">
        <f>BR16</f>
        <v>8558.3333333333358</v>
      </c>
      <c r="BU16" s="357" t="str">
        <f t="shared" ca="1" si="23"/>
        <v>insert into x_t_invoice (TMP_ID,ID,DT, CLIENT_ID,EXTERNAL_ID,CONTRACT_ID,TOTAL_SUM,CURRENCY,DISCOUNT_TYPE,COMMISSION_TYPE,TYPE,LOYAL_CLIENTS,NDS,NDS_PCT,PERSON_ID) values (s_x_t_invoice.NEXTVAL, 323110012, date'2020-01-01',21231000002,'Б-323110012-1',1231000002,80000,'RUR',1,1,'y_invoice',0,1,20, 774323110012);insert into x_t_person (TMP_ID,ID) values (s_x_t_person.NEXTVAL, 774323110012);insert into x_t_act_internal(TMP_ID,ID,DT,CLIENT_ID,INVOICE_ID,HIDDEN,AMOUNT,EXTERNAL_ID,PAYMENT_TERM_DT,IS_LOYAL,TYPE) values (s_x_t_act_internal.NEXTVAL, 43231100121,date'2020-01-09',21231000002, 323110012    ,1,  80000  ,'432311001211',null, 0,'generic');insert into x_t_act_trans(TMP_ID, ACT_ID, CONSUME_ID, AMOUNT, AMOUNT_NDS, AMOUNT_NSP, NETTING, COMMISSION_TYPE) values (s_x_t_act_trans.NEXTVAL, 43231100121,  55323110012, 80000, 13333.3333333333,  0,null, 1);insert into x_t_consume (TMP_ID, ID, PARENT_ORDER_ID) values (s_x_t_consume.NEXTVAL, 55323110012,  99323110012);insert into x_t_order(TMP_ID, ID, SERVICE_ID, SERVICE_ORDER_ID, CLIENT_ID) values (s_x_t_order.NEXTVAL, 99323110012,  1,  77323110012,  4323110012 );insert into x_mv_oebs_receipts_2(TMP_ID, INVOICE_EID, SUM, DT, DOC_DATE, COMISS_DATE, PAYMENT_NUMBER, SOURCE_TYPE) values (s_x_mv_oebs_receipts_2.NEXTVAL, 'Б-323110012-1', 80000, date'2020-01-31',date'2020-01-31', null, '8884323110012' ,'PAYCASH');insert into x_yt_ar_direct_domain_stats (ID,IS_GRAY,DOMAIN,IS_BLACKLIST,SERVICE_ID,COST,BILLING_EXPORT_ID,FROM_DT,TILL_DT,SERVICE_ORDER_ID) values(s_x_yt_ar_direct_domain_stats.NEXTVAL, 0, 'a323110012', 0,1,3330000000,77323110012,  date'2020-01-01',to_date('2020-01-31'||' '||'23:59:59','YYYY-MM-DD HH24:MI:SS'),77323110012);</v>
      </c>
    </row>
    <row r="17" spans="1:73" s="100" customFormat="1" ht="15" customHeight="1" thickBot="1" x14ac:dyDescent="0.4">
      <c r="A17" s="74">
        <v>2</v>
      </c>
      <c r="B17" s="75"/>
      <c r="C17" s="76" t="str">
        <f t="shared" si="0"/>
        <v>1231000002</v>
      </c>
      <c r="D17" s="76" t="str">
        <f t="shared" si="1"/>
        <v>1231000002/20</v>
      </c>
      <c r="E17" s="77" t="str">
        <f t="shared" si="24"/>
        <v>2020-01-01</v>
      </c>
      <c r="F17" s="77" t="str">
        <f t="shared" si="2"/>
        <v>2021-01-01</v>
      </c>
      <c r="G17" s="78" t="str">
        <f t="shared" si="3"/>
        <v>21231000002</v>
      </c>
      <c r="H17" s="79">
        <f t="shared" si="25"/>
        <v>23</v>
      </c>
      <c r="I17" s="80">
        <v>3</v>
      </c>
      <c r="J17" s="81">
        <f t="shared" si="32"/>
        <v>323110013</v>
      </c>
      <c r="K17" s="82" t="str">
        <f t="shared" si="26"/>
        <v>Б-323110013-1</v>
      </c>
      <c r="L17" s="83" t="str">
        <f t="shared" si="4"/>
        <v>2020-01-01</v>
      </c>
      <c r="M17" s="82" t="s">
        <v>87</v>
      </c>
      <c r="N17" s="84">
        <f t="shared" si="27"/>
        <v>79000</v>
      </c>
      <c r="O17" s="82" t="s">
        <v>88</v>
      </c>
      <c r="P17" s="80">
        <v>1</v>
      </c>
      <c r="Q17" s="82">
        <v>20</v>
      </c>
      <c r="R17" s="86">
        <f t="shared" si="33"/>
        <v>37</v>
      </c>
      <c r="S17" s="86">
        <v>37</v>
      </c>
      <c r="T17" s="81" t="str">
        <f t="shared" si="6"/>
        <v>43231100131</v>
      </c>
      <c r="U17" s="87" t="str">
        <f t="shared" si="28"/>
        <v>432311001311</v>
      </c>
      <c r="V17" s="82">
        <v>1</v>
      </c>
      <c r="W17" s="83" t="str">
        <f t="shared" ca="1" si="7"/>
        <v>2020-01-01</v>
      </c>
      <c r="X17" s="82"/>
      <c r="Y17" s="88">
        <v>79000</v>
      </c>
      <c r="Z17" s="88">
        <f t="shared" si="8"/>
        <v>13166.666666666657</v>
      </c>
      <c r="AA17" s="82">
        <v>0</v>
      </c>
      <c r="AB17" s="89" t="s">
        <v>89</v>
      </c>
      <c r="AC17" s="88">
        <f t="shared" si="9"/>
        <v>79000</v>
      </c>
      <c r="AD17" s="90">
        <v>0</v>
      </c>
      <c r="AE17" s="81" t="str">
        <f t="shared" si="10"/>
        <v>4323110013</v>
      </c>
      <c r="AF17" s="91">
        <f t="shared" si="11"/>
        <v>65833.333333333343</v>
      </c>
      <c r="AG17" s="92"/>
      <c r="AH17" s="91">
        <f t="shared" si="29"/>
        <v>65833.333333333343</v>
      </c>
      <c r="AI17" s="93">
        <f t="shared" si="12"/>
        <v>79000</v>
      </c>
      <c r="AJ17" s="83" t="str">
        <f t="shared" si="13"/>
        <v>2020-01-31</v>
      </c>
      <c r="AK17" s="94" t="str">
        <f t="shared" si="14"/>
        <v>8884323110013</v>
      </c>
      <c r="AL17" s="90" t="str">
        <f t="shared" si="15"/>
        <v>12310000021</v>
      </c>
      <c r="AM17" s="95"/>
      <c r="AN17" s="95"/>
      <c r="AO17" s="90" t="s">
        <v>89</v>
      </c>
      <c r="AP17" s="90" t="s">
        <v>89</v>
      </c>
      <c r="AQ17" s="90"/>
      <c r="AR17" s="90"/>
      <c r="AS17" s="96" t="str">
        <f t="shared" si="16"/>
        <v>8884323110013</v>
      </c>
      <c r="AT17" s="94" t="str">
        <f t="shared" si="17"/>
        <v>55323110013</v>
      </c>
      <c r="AU17" s="87" t="str">
        <f t="shared" si="18"/>
        <v>99323110013</v>
      </c>
      <c r="AV17" s="87">
        <f t="shared" si="19"/>
        <v>37</v>
      </c>
      <c r="AW17" s="87" t="str">
        <f t="shared" si="20"/>
        <v>77323110013</v>
      </c>
      <c r="AX17" s="87" t="str">
        <f t="shared" si="30"/>
        <v>774323110013</v>
      </c>
      <c r="AY17" s="87">
        <v>0</v>
      </c>
      <c r="AZ17" s="87">
        <v>0</v>
      </c>
      <c r="BA17" s="83" t="str">
        <f t="shared" si="21"/>
        <v>2020-01-01</v>
      </c>
      <c r="BB17" s="83" t="str">
        <f t="shared" si="22"/>
        <v>2020-01-31</v>
      </c>
      <c r="BC17" s="97" t="s">
        <v>90</v>
      </c>
      <c r="BD17" s="98" t="str">
        <f>"d"&amp;J17</f>
        <v>d323110013</v>
      </c>
      <c r="BE17" s="98"/>
      <c r="BF17" s="98"/>
      <c r="BG17" s="98"/>
      <c r="BH17" s="87"/>
      <c r="BI17" s="87"/>
      <c r="BJ17" s="87"/>
      <c r="BK17" s="87"/>
      <c r="BL17" s="87"/>
      <c r="BM17" s="87"/>
      <c r="BN17" s="87"/>
      <c r="BO17" s="338"/>
      <c r="BP17" s="326"/>
      <c r="BQ17" s="84"/>
      <c r="BR17" s="101"/>
      <c r="BS17" s="99"/>
      <c r="BU17" s="358" t="str">
        <f t="shared" ca="1" si="23"/>
        <v>insert into x_t_invoice (TMP_ID,ID,DT, CLIENT_ID,EXTERNAL_ID,CONTRACT_ID,TOTAL_SUM,CURRENCY,DISCOUNT_TYPE,COMMISSION_TYPE,TYPE,LOYAL_CLIENTS,NDS,NDS_PCT,PERSON_ID) values (s_x_t_invoice.NEXTVAL, 323110013, date'2020-01-01',21231000002,'Б-323110013-1',1231000002,79000,'RUR',37,37,'y_invoice',0,1,20, 774323110013);insert into x_t_person (TMP_ID,ID) values (s_x_t_person.NEXTVAL, 774323110013);insert into x_t_act_internal(TMP_ID,ID,DT,CLIENT_ID,INVOICE_ID,HIDDEN,AMOUNT,EXTERNAL_ID,PAYMENT_TERM_DT,IS_LOYAL,TYPE) values (s_x_t_act_internal.NEXTVAL, 43231100131,date'2020-01-01',21231000002, 323110013    ,1,  79000  ,'432311001311',null, 0,'generic');insert into x_t_act_trans(TMP_ID, ACT_ID, CONSUME_ID, AMOUNT, AMOUNT_NDS, AMOUNT_NSP, NETTING, COMMISSION_TYPE) values (s_x_t_act_trans.NEXTVAL, 43231100131,  55323110013, 79000, 13166.6666666667,  0,null, 37);insert into x_t_consume (TMP_ID, ID, PARENT_ORDER_ID) values (s_x_t_consume.NEXTVAL, 55323110013,  99323110013);insert into x_t_order(TMP_ID, ID, SERVICE_ID, SERVICE_ORDER_ID, CLIENT_ID) values (s_x_t_order.NEXTVAL, 99323110013,  37,  77323110013,  4323110013 );insert into x_mv_oebs_receipts_2(TMP_ID, INVOICE_EID, SUM, DT, DOC_DATE, COMISS_DATE, PAYMENT_NUMBER, SOURCE_TYPE) values (s_x_mv_oebs_receipts_2.NEXTVAL, 'Б-323110013-1', 79000, date'2020-01-31',date'2020-01-31', null, '8884323110013' ,'PAYCASH');insert into x_yt_ar_direct_domain_stats (ID,IS_GRAY,DOMAIN,IS_BLACKLIST,SERVICE_ID,COST,BILLING_EXPORT_ID,FROM_DT,TILL_DT,SERVICE_ORDER_ID) values(s_x_yt_ar_direct_domain_stats.NEXTVAL, 0, 'd323110013', 0,37,3330000000,77323110013,  date'2020-01-01',to_date('2020-01-31'||' '||'23:59:59','YYYY-MM-DD HH24:MI:SS'),77323110013);</v>
      </c>
    </row>
    <row r="18" spans="1:73" s="67" customFormat="1" x14ac:dyDescent="0.35">
      <c r="A18" s="40">
        <v>3</v>
      </c>
      <c r="B18" s="41"/>
      <c r="C18" s="42" t="str">
        <f t="shared" si="0"/>
        <v>1231000003</v>
      </c>
      <c r="D18" s="42" t="str">
        <f t="shared" si="1"/>
        <v>1231000003/20</v>
      </c>
      <c r="E18" s="43" t="str">
        <f t="shared" si="24"/>
        <v>2020-01-01</v>
      </c>
      <c r="F18" s="43" t="str">
        <f t="shared" si="2"/>
        <v>2021-01-01</v>
      </c>
      <c r="G18" s="44" t="str">
        <f t="shared" si="3"/>
        <v>21231000003</v>
      </c>
      <c r="H18" s="102">
        <v>2</v>
      </c>
      <c r="I18" s="46">
        <v>3</v>
      </c>
      <c r="J18" s="52">
        <f t="shared" si="32"/>
        <v>323110014</v>
      </c>
      <c r="K18" s="48" t="str">
        <f t="shared" si="26"/>
        <v>Б-323110014-1</v>
      </c>
      <c r="L18" s="49" t="str">
        <f t="shared" si="4"/>
        <v>2020-01-01</v>
      </c>
      <c r="M18" s="48" t="s">
        <v>87</v>
      </c>
      <c r="N18" s="50">
        <f t="shared" si="27"/>
        <v>80000</v>
      </c>
      <c r="O18" s="48" t="s">
        <v>88</v>
      </c>
      <c r="P18" s="46">
        <v>1</v>
      </c>
      <c r="Q18" s="48">
        <v>20</v>
      </c>
      <c r="R18" s="51">
        <f t="shared" si="33"/>
        <v>7</v>
      </c>
      <c r="S18" s="51">
        <v>7</v>
      </c>
      <c r="T18" s="52" t="str">
        <f t="shared" si="6"/>
        <v>43231100141</v>
      </c>
      <c r="U18" s="53" t="str">
        <f t="shared" si="28"/>
        <v>432311001411</v>
      </c>
      <c r="V18" s="48">
        <v>1</v>
      </c>
      <c r="W18" s="49" t="str">
        <f t="shared" ca="1" si="7"/>
        <v>2020-01-09</v>
      </c>
      <c r="X18" s="48"/>
      <c r="Y18" s="54">
        <v>80000</v>
      </c>
      <c r="Z18" s="54">
        <f t="shared" si="8"/>
        <v>13333.333333333328</v>
      </c>
      <c r="AA18" s="48">
        <v>0</v>
      </c>
      <c r="AB18" s="55" t="s">
        <v>89</v>
      </c>
      <c r="AC18" s="54">
        <f t="shared" si="9"/>
        <v>80000</v>
      </c>
      <c r="AD18" s="56">
        <v>0</v>
      </c>
      <c r="AE18" s="52" t="str">
        <f t="shared" si="10"/>
        <v>4323110014</v>
      </c>
      <c r="AF18" s="58">
        <f t="shared" si="11"/>
        <v>66666.666666666672</v>
      </c>
      <c r="AG18" s="59"/>
      <c r="AH18" s="58">
        <f t="shared" si="29"/>
        <v>66666.666666666672</v>
      </c>
      <c r="AI18" s="60">
        <f t="shared" si="12"/>
        <v>80000</v>
      </c>
      <c r="AJ18" s="49" t="str">
        <f t="shared" si="13"/>
        <v>2020-01-31</v>
      </c>
      <c r="AK18" s="61" t="str">
        <f t="shared" si="14"/>
        <v>8884323110014</v>
      </c>
      <c r="AL18" s="56" t="str">
        <f t="shared" si="15"/>
        <v>12310000031</v>
      </c>
      <c r="AM18" s="62"/>
      <c r="AN18" s="62"/>
      <c r="AO18" s="56" t="s">
        <v>89</v>
      </c>
      <c r="AP18" s="56" t="s">
        <v>89</v>
      </c>
      <c r="AQ18" s="56"/>
      <c r="AR18" s="56"/>
      <c r="AS18" s="63" t="str">
        <f t="shared" si="16"/>
        <v>8884323110014</v>
      </c>
      <c r="AT18" s="61" t="str">
        <f t="shared" si="17"/>
        <v>55323110014</v>
      </c>
      <c r="AU18" s="53" t="str">
        <f t="shared" si="18"/>
        <v>99323110014</v>
      </c>
      <c r="AV18" s="53">
        <f t="shared" si="19"/>
        <v>7</v>
      </c>
      <c r="AW18" s="53" t="str">
        <f t="shared" si="20"/>
        <v>77323110014</v>
      </c>
      <c r="AX18" s="53" t="str">
        <f t="shared" si="30"/>
        <v>774323110014</v>
      </c>
      <c r="AY18" s="53">
        <v>0</v>
      </c>
      <c r="AZ18" s="53">
        <v>0</v>
      </c>
      <c r="BA18" s="49" t="str">
        <f t="shared" si="21"/>
        <v>2020-01-01</v>
      </c>
      <c r="BB18" s="49" t="str">
        <f t="shared" si="22"/>
        <v>2020-01-31</v>
      </c>
      <c r="BC18" s="64" t="s">
        <v>90</v>
      </c>
      <c r="BD18" s="65" t="str">
        <f>"a"&amp;J18</f>
        <v>a323110014</v>
      </c>
      <c r="BE18" s="61"/>
      <c r="BF18" s="61"/>
      <c r="BG18" s="55"/>
      <c r="BH18" s="53"/>
      <c r="BI18" s="53"/>
      <c r="BJ18" s="53"/>
      <c r="BK18" s="53"/>
      <c r="BL18" s="53"/>
      <c r="BM18" s="53"/>
      <c r="BN18" s="53"/>
      <c r="BO18" s="336" t="s">
        <v>96</v>
      </c>
      <c r="BP18" s="325"/>
      <c r="BQ18" s="50"/>
      <c r="BR18" s="68"/>
      <c r="BS18" s="68"/>
      <c r="BU18" s="357" t="str">
        <f t="shared" ca="1" si="23"/>
        <v>insert into x_t_contract2(TMP_ID,ID,EXTERNAL_ID,CLIENT_ID) values(s_x_t_contract2.NEXTVAL, 1231000003, '1231000003/20',21231000003);insert into x_t_contract_collateral(TMP_ID,ID,CONTRACT2_ID,DT,IS_SIGNED) values(s_x_t_contract_collateral.NEXTVAL, 12310000031, 1231000003, date'2020-01-01', date'2020-01-01');insert into x_mv_contract_signed_attr (TMP_ID,CONTRACT_ID,COLLATERAL_ID,CODE,VALUE_DT) values (s_x_mv_contract_signed_attr.NEXTVAL, 1231000003, 12310000031,'FINISH_DT' ,date'2021-01-01');insert into x_mv_contract_signed_attr_hist(TMP_ID,VALUE_NUM,UPDATE_DT,CONTRACT2_ID,CODE,CL_DT,STAMP,DT) values(s_x_mv_contract_signed_attr_hist.NEXTVAL, 1, date'2020-01-01', 1231000003,'FIRM',date'2020-01-01',8884323110014,date'2020-01-01');insert into x_mv_contract_signed_attr_hist(TMP_ID,VALUE_NUM,UPDATE_DT,CONTRACT2_ID,CODE,CL_DT,STAMP,DT) values(s_x_mv_contract_signed_attr_hist.NEXTVAL, 2, date'2020-01-01', 1231000003,'WHOLESALE_AGENT_PREMIUM_AWARDS_SCALE_TYPE',date'2020-01-01',8884323110014,date'2020-01-01');insert into x_mv_contract_signed_attr_hist(TMP_ID,VALUE_NUM,UPDATE_DT,CONTRACT2_ID,CODE,CL_DT,STAMP,DT) values(s_x_mv_contract_signed_attr_hist.NEXTVAL, 3, date'2020-01-01', 1231000003,'PAYMENT_TYPE',date'2020-01-01',8884323110014,date'2020-01-01');insert into x_t_invoice (TMP_ID,ID,DT, CLIENT_ID,EXTERNAL_ID,CONTRACT_ID,TOTAL_SUM,CURRENCY,DISCOUNT_TYPE,COMMISSION_TYPE,TYPE,LOYAL_CLIENTS,NDS,NDS_PCT,PERSON_ID) values (s_x_t_invoice.NEXTVAL, 323110014, date'2020-01-01',21231000003,'Б-323110014-1',1231000003,80000,'RUR',7,7,'y_invoice',0,1,20, 774323110014);insert into x_t_person (TMP_ID,ID) values (s_x_t_person.NEXTVAL, 774323110014);insert into x_t_act_internal(TMP_ID,ID,DT,CLIENT_ID,INVOICE_ID,HIDDEN,AMOUNT,EXTERNAL_ID,PAYMENT_TERM_DT,IS_LOYAL,TYPE) values (s_x_t_act_internal.NEXTVAL, 43231100141,date'2020-01-09',21231000003, 323110014    ,1,  80000  ,'432311001411',null, 0,'generic');insert into x_t_act_trans(TMP_ID, ACT_ID, CONSUME_ID, AMOUNT, AMOUNT_NDS, AMOUNT_NSP, NETTING, COMMISSION_TYPE) values (s_x_t_act_trans.NEXTVAL, 43231100141,  55323110014, 80000, 13333.3333333333,  0,null, 7);insert into x_t_consume (TMP_ID, ID, PARENT_ORDER_ID) values (s_x_t_consume.NEXTVAL, 55323110014,  99323110014);insert into x_t_order(TMP_ID, ID, SERVICE_ID, SERVICE_ORDER_ID, CLIENT_ID) values (s_x_t_order.NEXTVAL, 99323110014,  7,  77323110014,  4323110014 );insert into x_mv_oebs_receipts_2(TMP_ID, INVOICE_EID, SUM, DT, DOC_DATE, COMISS_DATE, PAYMENT_NUMBER, SOURCE_TYPE) values (s_x_mv_oebs_receipts_2.NEXTVAL, 'Б-323110014-1', 80000, date'2020-01-31',date'2020-01-31', null, '8884323110014' ,'PAYCASH');insert into x_yt_ar_direct_domain_stats (ID,IS_GRAY,DOMAIN,IS_BLACKLIST,SERVICE_ID,COST,BILLING_EXPORT_ID,FROM_DT,TILL_DT,SERVICE_ORDER_ID) values(s_x_yt_ar_direct_domain_stats.NEXTVAL, 0, 'a323110014', 0,7,3330000000,77323110014,  date'2020-01-01',to_date('2020-01-31'||' '||'23:59:59','YYYY-MM-DD HH24:MI:SS'),77323110014);</v>
      </c>
    </row>
    <row r="19" spans="1:73" s="67" customFormat="1" x14ac:dyDescent="0.35">
      <c r="A19" s="40">
        <v>3</v>
      </c>
      <c r="B19" s="41"/>
      <c r="C19" s="42" t="str">
        <f t="shared" si="0"/>
        <v>1231000003</v>
      </c>
      <c r="D19" s="42" t="str">
        <f t="shared" si="1"/>
        <v>1231000003/20</v>
      </c>
      <c r="E19" s="43" t="str">
        <f t="shared" si="24"/>
        <v>2020-01-01</v>
      </c>
      <c r="F19" s="43" t="str">
        <f t="shared" si="2"/>
        <v>2021-01-01</v>
      </c>
      <c r="G19" s="44" t="str">
        <f t="shared" si="3"/>
        <v>21231000003</v>
      </c>
      <c r="H19" s="102">
        <v>2</v>
      </c>
      <c r="I19" s="46">
        <v>3</v>
      </c>
      <c r="J19" s="52">
        <f t="shared" si="32"/>
        <v>323110015</v>
      </c>
      <c r="K19" s="48" t="str">
        <f t="shared" si="26"/>
        <v>Б-323110015-1</v>
      </c>
      <c r="L19" s="49" t="str">
        <f t="shared" si="4"/>
        <v>2020-01-01</v>
      </c>
      <c r="M19" s="48" t="s">
        <v>87</v>
      </c>
      <c r="N19" s="50">
        <f t="shared" si="27"/>
        <v>80000</v>
      </c>
      <c r="O19" s="48" t="s">
        <v>88</v>
      </c>
      <c r="P19" s="46">
        <v>1</v>
      </c>
      <c r="Q19" s="48">
        <v>20</v>
      </c>
      <c r="R19" s="70">
        <f t="shared" si="33"/>
        <v>1</v>
      </c>
      <c r="S19" s="70">
        <v>1</v>
      </c>
      <c r="T19" s="52" t="str">
        <f t="shared" si="6"/>
        <v>43231100151</v>
      </c>
      <c r="U19" s="53" t="str">
        <f t="shared" si="28"/>
        <v>432311001511</v>
      </c>
      <c r="V19" s="48">
        <v>1</v>
      </c>
      <c r="W19" s="49" t="str">
        <f t="shared" ca="1" si="7"/>
        <v>2020-01-03</v>
      </c>
      <c r="X19" s="48"/>
      <c r="Y19" s="54">
        <v>80000</v>
      </c>
      <c r="Z19" s="54">
        <f t="shared" si="8"/>
        <v>13333.333333333328</v>
      </c>
      <c r="AA19" s="48">
        <v>0</v>
      </c>
      <c r="AB19" s="55" t="s">
        <v>89</v>
      </c>
      <c r="AC19" s="54">
        <f t="shared" si="9"/>
        <v>80000</v>
      </c>
      <c r="AD19" s="56">
        <v>0</v>
      </c>
      <c r="AE19" s="52" t="str">
        <f t="shared" si="10"/>
        <v>4323110015</v>
      </c>
      <c r="AF19" s="58">
        <f t="shared" si="11"/>
        <v>66666.666666666672</v>
      </c>
      <c r="AG19" s="71">
        <f>SUM(AF18:AF20)</f>
        <v>200000</v>
      </c>
      <c r="AH19" s="58">
        <f t="shared" si="29"/>
        <v>66666.666666666672</v>
      </c>
      <c r="AI19" s="60">
        <f t="shared" si="12"/>
        <v>80000</v>
      </c>
      <c r="AJ19" s="49" t="str">
        <f t="shared" si="13"/>
        <v>2020-01-31</v>
      </c>
      <c r="AK19" s="61" t="str">
        <f t="shared" si="14"/>
        <v>8884323110015</v>
      </c>
      <c r="AL19" s="56" t="str">
        <f t="shared" si="15"/>
        <v>12310000031</v>
      </c>
      <c r="AM19" s="62"/>
      <c r="AN19" s="62"/>
      <c r="AO19" s="56" t="s">
        <v>89</v>
      </c>
      <c r="AP19" s="56" t="s">
        <v>89</v>
      </c>
      <c r="AQ19" s="56"/>
      <c r="AR19" s="56"/>
      <c r="AS19" s="63" t="str">
        <f t="shared" si="16"/>
        <v>8884323110015</v>
      </c>
      <c r="AT19" s="61" t="str">
        <f t="shared" si="17"/>
        <v>55323110015</v>
      </c>
      <c r="AU19" s="53" t="str">
        <f t="shared" si="18"/>
        <v>99323110015</v>
      </c>
      <c r="AV19" s="53">
        <f t="shared" si="19"/>
        <v>1</v>
      </c>
      <c r="AW19" s="53" t="str">
        <f t="shared" si="20"/>
        <v>77323110015</v>
      </c>
      <c r="AX19" s="53" t="str">
        <f t="shared" si="30"/>
        <v>774323110015</v>
      </c>
      <c r="AY19" s="53">
        <v>0</v>
      </c>
      <c r="AZ19" s="53">
        <v>0</v>
      </c>
      <c r="BA19" s="49" t="str">
        <f t="shared" si="21"/>
        <v>2020-01-01</v>
      </c>
      <c r="BB19" s="49" t="str">
        <f t="shared" si="22"/>
        <v>2020-01-31</v>
      </c>
      <c r="BC19" s="64" t="s">
        <v>90</v>
      </c>
      <c r="BD19" s="65" t="str">
        <f>"a"&amp;J19</f>
        <v>a323110015</v>
      </c>
      <c r="BE19" s="61"/>
      <c r="BF19" s="61"/>
      <c r="BG19" s="55"/>
      <c r="BH19" s="55"/>
      <c r="BI19" s="55"/>
      <c r="BJ19" s="55"/>
      <c r="BK19" s="55"/>
      <c r="BL19" s="53"/>
      <c r="BM19" s="53"/>
      <c r="BN19" s="53"/>
      <c r="BO19" s="336"/>
      <c r="BP19" s="325"/>
      <c r="BQ19" s="50"/>
      <c r="BR19" s="68"/>
      <c r="BS19" s="68">
        <v>0</v>
      </c>
      <c r="BU19" s="357" t="str">
        <f t="shared" ca="1" si="23"/>
        <v>insert into x_t_invoice (TMP_ID,ID,DT, CLIENT_ID,EXTERNAL_ID,CONTRACT_ID,TOTAL_SUM,CURRENCY,DISCOUNT_TYPE,COMMISSION_TYPE,TYPE,LOYAL_CLIENTS,NDS,NDS_PCT,PERSON_ID) values (s_x_t_invoice.NEXTVAL, 323110015, date'2020-01-01',21231000003,'Б-323110015-1',1231000003,80000,'RUR',1,1,'y_invoice',0,1,20, 774323110015);insert into x_t_person (TMP_ID,ID) values (s_x_t_person.NEXTVAL, 774323110015);insert into x_t_act_internal(TMP_ID,ID,DT,CLIENT_ID,INVOICE_ID,HIDDEN,AMOUNT,EXTERNAL_ID,PAYMENT_TERM_DT,IS_LOYAL,TYPE) values (s_x_t_act_internal.NEXTVAL, 43231100151,date'2020-01-03',21231000003, 323110015    ,1,  80000  ,'432311001511',null, 0,'generic');insert into x_t_act_trans(TMP_ID, ACT_ID, CONSUME_ID, AMOUNT, AMOUNT_NDS, AMOUNT_NSP, NETTING, COMMISSION_TYPE) values (s_x_t_act_trans.NEXTVAL, 43231100151,  55323110015, 80000, 13333.3333333333,  0,null, 1);insert into x_t_consume (TMP_ID, ID, PARENT_ORDER_ID) values (s_x_t_consume.NEXTVAL, 55323110015,  99323110015);insert into x_t_order(TMP_ID, ID, SERVICE_ID, SERVICE_ORDER_ID, CLIENT_ID) values (s_x_t_order.NEXTVAL, 99323110015,  1,  77323110015,  4323110015 );insert into x_mv_oebs_receipts_2(TMP_ID, INVOICE_EID, SUM, DT, DOC_DATE, COMISS_DATE, PAYMENT_NUMBER, SOURCE_TYPE) values (s_x_mv_oebs_receipts_2.NEXTVAL, 'Б-323110015-1', 80000, date'2020-01-31',date'2020-01-31', null, '8884323110015' ,'PAYCASH');insert into x_yt_ar_direct_domain_stats (ID,IS_GRAY,DOMAIN,IS_BLACKLIST,SERVICE_ID,COST,BILLING_EXPORT_ID,FROM_DT,TILL_DT,SERVICE_ORDER_ID) values(s_x_yt_ar_direct_domain_stats.NEXTVAL, 0, 'a323110015', 0,1,3330000000,77323110015,  date'2020-01-01',to_date('2020-01-31'||' '||'23:59:59','YYYY-MM-DD HH24:MI:SS'),77323110015);</v>
      </c>
    </row>
    <row r="20" spans="1:73" s="100" customFormat="1" ht="15" customHeight="1" thickBot="1" x14ac:dyDescent="0.4">
      <c r="A20" s="74">
        <v>3</v>
      </c>
      <c r="B20" s="75"/>
      <c r="C20" s="76" t="str">
        <f t="shared" si="0"/>
        <v>1231000003</v>
      </c>
      <c r="D20" s="76" t="str">
        <f t="shared" si="1"/>
        <v>1231000003/20</v>
      </c>
      <c r="E20" s="77" t="str">
        <f t="shared" si="24"/>
        <v>2020-01-01</v>
      </c>
      <c r="F20" s="77" t="str">
        <f t="shared" si="2"/>
        <v>2021-01-01</v>
      </c>
      <c r="G20" s="78" t="str">
        <f t="shared" si="3"/>
        <v>21231000003</v>
      </c>
      <c r="H20" s="103">
        <v>2</v>
      </c>
      <c r="I20" s="80">
        <v>3</v>
      </c>
      <c r="J20" s="81">
        <f t="shared" si="32"/>
        <v>323110016</v>
      </c>
      <c r="K20" s="82" t="str">
        <f t="shared" si="26"/>
        <v>Б-323110016-1</v>
      </c>
      <c r="L20" s="83" t="str">
        <f t="shared" si="4"/>
        <v>2020-01-01</v>
      </c>
      <c r="M20" s="82" t="s">
        <v>87</v>
      </c>
      <c r="N20" s="84">
        <f t="shared" si="27"/>
        <v>80000</v>
      </c>
      <c r="O20" s="82" t="s">
        <v>88</v>
      </c>
      <c r="P20" s="80">
        <v>1</v>
      </c>
      <c r="Q20" s="82">
        <v>20</v>
      </c>
      <c r="R20" s="86">
        <f t="shared" si="33"/>
        <v>37</v>
      </c>
      <c r="S20" s="86">
        <v>37</v>
      </c>
      <c r="T20" s="81" t="str">
        <f t="shared" si="6"/>
        <v>43231100161</v>
      </c>
      <c r="U20" s="87" t="str">
        <f t="shared" si="28"/>
        <v>432311001611</v>
      </c>
      <c r="V20" s="82">
        <v>1</v>
      </c>
      <c r="W20" s="83" t="str">
        <f t="shared" ca="1" si="7"/>
        <v>2020-01-06</v>
      </c>
      <c r="X20" s="82"/>
      <c r="Y20" s="88">
        <v>80000</v>
      </c>
      <c r="Z20" s="88">
        <f t="shared" si="8"/>
        <v>13333.333333333328</v>
      </c>
      <c r="AA20" s="82">
        <v>0</v>
      </c>
      <c r="AB20" s="89" t="s">
        <v>89</v>
      </c>
      <c r="AC20" s="88">
        <f t="shared" si="9"/>
        <v>80000</v>
      </c>
      <c r="AD20" s="90">
        <v>0</v>
      </c>
      <c r="AE20" s="81" t="str">
        <f t="shared" si="10"/>
        <v>4323110016</v>
      </c>
      <c r="AF20" s="91">
        <f t="shared" si="11"/>
        <v>66666.666666666672</v>
      </c>
      <c r="AG20" s="92"/>
      <c r="AH20" s="91">
        <f t="shared" si="29"/>
        <v>66666.666666666672</v>
      </c>
      <c r="AI20" s="93">
        <f t="shared" si="12"/>
        <v>80000</v>
      </c>
      <c r="AJ20" s="83" t="str">
        <f t="shared" si="13"/>
        <v>2020-01-31</v>
      </c>
      <c r="AK20" s="94" t="str">
        <f t="shared" si="14"/>
        <v>8884323110016</v>
      </c>
      <c r="AL20" s="90" t="str">
        <f t="shared" si="15"/>
        <v>12310000031</v>
      </c>
      <c r="AM20" s="95"/>
      <c r="AN20" s="95"/>
      <c r="AO20" s="90" t="s">
        <v>89</v>
      </c>
      <c r="AP20" s="90" t="s">
        <v>89</v>
      </c>
      <c r="AQ20" s="90"/>
      <c r="AR20" s="90"/>
      <c r="AS20" s="96" t="str">
        <f t="shared" si="16"/>
        <v>8884323110016</v>
      </c>
      <c r="AT20" s="94" t="str">
        <f t="shared" si="17"/>
        <v>55323110016</v>
      </c>
      <c r="AU20" s="87" t="str">
        <f t="shared" si="18"/>
        <v>99323110016</v>
      </c>
      <c r="AV20" s="87">
        <f t="shared" si="19"/>
        <v>37</v>
      </c>
      <c r="AW20" s="87" t="str">
        <f t="shared" si="20"/>
        <v>77323110016</v>
      </c>
      <c r="AX20" s="87" t="str">
        <f t="shared" si="30"/>
        <v>774323110016</v>
      </c>
      <c r="AY20" s="87">
        <v>0</v>
      </c>
      <c r="AZ20" s="87">
        <v>0</v>
      </c>
      <c r="BA20" s="83" t="str">
        <f t="shared" si="21"/>
        <v>2020-01-01</v>
      </c>
      <c r="BB20" s="83" t="str">
        <f t="shared" si="22"/>
        <v>2020-01-31</v>
      </c>
      <c r="BC20" s="97" t="s">
        <v>90</v>
      </c>
      <c r="BD20" s="98" t="str">
        <f>"d"&amp;J20</f>
        <v>d323110016</v>
      </c>
      <c r="BE20" s="98"/>
      <c r="BF20" s="98"/>
      <c r="BG20" s="98"/>
      <c r="BH20" s="87"/>
      <c r="BI20" s="87"/>
      <c r="BJ20" s="87"/>
      <c r="BK20" s="87"/>
      <c r="BL20" s="87"/>
      <c r="BM20" s="87"/>
      <c r="BN20" s="87"/>
      <c r="BO20" s="338"/>
      <c r="BP20" s="326"/>
      <c r="BQ20" s="84"/>
      <c r="BR20" s="101"/>
      <c r="BS20" s="99"/>
      <c r="BU20" s="358" t="str">
        <f t="shared" ca="1" si="23"/>
        <v>insert into x_t_invoice (TMP_ID,ID,DT, CLIENT_ID,EXTERNAL_ID,CONTRACT_ID,TOTAL_SUM,CURRENCY,DISCOUNT_TYPE,COMMISSION_TYPE,TYPE,LOYAL_CLIENTS,NDS,NDS_PCT,PERSON_ID) values (s_x_t_invoice.NEXTVAL, 323110016, date'2020-01-01',21231000003,'Б-323110016-1',1231000003,80000,'RUR',37,37,'y_invoice',0,1,20, 774323110016);insert into x_t_person (TMP_ID,ID) values (s_x_t_person.NEXTVAL, 774323110016);insert into x_t_act_internal(TMP_ID,ID,DT,CLIENT_ID,INVOICE_ID,HIDDEN,AMOUNT,EXTERNAL_ID,PAYMENT_TERM_DT,IS_LOYAL,TYPE) values (s_x_t_act_internal.NEXTVAL, 43231100161,date'2020-01-06',21231000003, 323110016    ,1,  80000  ,'432311001611',null, 0,'generic');insert into x_t_act_trans(TMP_ID, ACT_ID, CONSUME_ID, AMOUNT, AMOUNT_NDS, AMOUNT_NSP, NETTING, COMMISSION_TYPE) values (s_x_t_act_trans.NEXTVAL, 43231100161,  55323110016, 80000, 13333.3333333333,  0,null, 37);insert into x_t_consume (TMP_ID, ID, PARENT_ORDER_ID) values (s_x_t_consume.NEXTVAL, 55323110016,  99323110016);insert into x_t_order(TMP_ID, ID, SERVICE_ID, SERVICE_ORDER_ID, CLIENT_ID) values (s_x_t_order.NEXTVAL, 99323110016,  37,  77323110016,  4323110016 );insert into x_mv_oebs_receipts_2(TMP_ID, INVOICE_EID, SUM, DT, DOC_DATE, COMISS_DATE, PAYMENT_NUMBER, SOURCE_TYPE) values (s_x_mv_oebs_receipts_2.NEXTVAL, 'Б-323110016-1', 80000, date'2020-01-31',date'2020-01-31', null, '8884323110016' ,'PAYCASH');insert into x_yt_ar_direct_domain_stats (ID,IS_GRAY,DOMAIN,IS_BLACKLIST,SERVICE_ID,COST,BILLING_EXPORT_ID,FROM_DT,TILL_DT,SERVICE_ORDER_ID) values(s_x_yt_ar_direct_domain_stats.NEXTVAL, 0, 'd323110016', 0,37,3330000000,77323110016,  date'2020-01-01',to_date('2020-01-31'||' '||'23:59:59','YYYY-MM-DD HH24:MI:SS'),77323110016);</v>
      </c>
    </row>
    <row r="21" spans="1:73" s="67" customFormat="1" x14ac:dyDescent="0.35">
      <c r="A21" s="40">
        <v>4</v>
      </c>
      <c r="B21" s="41"/>
      <c r="C21" s="42" t="str">
        <f t="shared" si="0"/>
        <v>1231000004</v>
      </c>
      <c r="D21" s="42" t="str">
        <f t="shared" si="1"/>
        <v>1231000004/20</v>
      </c>
      <c r="E21" s="43" t="str">
        <f t="shared" si="24"/>
        <v>2020-01-01</v>
      </c>
      <c r="F21" s="43" t="str">
        <f t="shared" si="2"/>
        <v>2021-01-01</v>
      </c>
      <c r="G21" s="44" t="str">
        <f t="shared" si="3"/>
        <v>21231000004</v>
      </c>
      <c r="H21" s="45">
        <f t="shared" ref="H21:H57" si="34">$C$2</f>
        <v>23</v>
      </c>
      <c r="I21" s="46">
        <v>3</v>
      </c>
      <c r="J21" s="52">
        <f t="shared" si="32"/>
        <v>323110017</v>
      </c>
      <c r="K21" s="48" t="str">
        <f t="shared" si="26"/>
        <v>Б-323110017-1</v>
      </c>
      <c r="L21" s="49" t="str">
        <f t="shared" si="4"/>
        <v>2020-01-01</v>
      </c>
      <c r="M21" s="48" t="s">
        <v>87</v>
      </c>
      <c r="N21" s="50">
        <f t="shared" si="27"/>
        <v>80000</v>
      </c>
      <c r="O21" s="48" t="s">
        <v>88</v>
      </c>
      <c r="P21" s="46">
        <v>1</v>
      </c>
      <c r="Q21" s="48">
        <v>20</v>
      </c>
      <c r="R21" s="104">
        <v>12</v>
      </c>
      <c r="S21" s="105">
        <v>7</v>
      </c>
      <c r="T21" s="52" t="str">
        <f t="shared" si="6"/>
        <v>43231100171</v>
      </c>
      <c r="U21" s="53" t="str">
        <f t="shared" si="28"/>
        <v>432311001711</v>
      </c>
      <c r="V21" s="48">
        <v>1</v>
      </c>
      <c r="W21" s="49" t="str">
        <f t="shared" ca="1" si="7"/>
        <v>2020-01-06</v>
      </c>
      <c r="X21" s="48"/>
      <c r="Y21" s="54">
        <v>80000</v>
      </c>
      <c r="Z21" s="54">
        <f t="shared" si="8"/>
        <v>13333.333333333328</v>
      </c>
      <c r="AA21" s="48">
        <v>0</v>
      </c>
      <c r="AB21" s="55" t="s">
        <v>89</v>
      </c>
      <c r="AC21" s="54">
        <f t="shared" si="9"/>
        <v>80000</v>
      </c>
      <c r="AD21" s="56">
        <v>0</v>
      </c>
      <c r="AE21" s="52" t="str">
        <f t="shared" si="10"/>
        <v>4323110017</v>
      </c>
      <c r="AF21" s="58">
        <f t="shared" si="11"/>
        <v>66666.666666666672</v>
      </c>
      <c r="AG21" s="59"/>
      <c r="AH21" s="58">
        <f t="shared" si="29"/>
        <v>66666.666666666672</v>
      </c>
      <c r="AI21" s="60">
        <f t="shared" si="12"/>
        <v>80000</v>
      </c>
      <c r="AJ21" s="49" t="str">
        <f t="shared" si="13"/>
        <v>2020-01-31</v>
      </c>
      <c r="AK21" s="61" t="str">
        <f t="shared" si="14"/>
        <v>8884323110017</v>
      </c>
      <c r="AL21" s="56" t="str">
        <f t="shared" si="15"/>
        <v>12310000041</v>
      </c>
      <c r="AM21" s="62"/>
      <c r="AN21" s="62"/>
      <c r="AO21" s="56" t="s">
        <v>89</v>
      </c>
      <c r="AP21" s="56" t="s">
        <v>89</v>
      </c>
      <c r="AQ21" s="56"/>
      <c r="AR21" s="56"/>
      <c r="AS21" s="63" t="str">
        <f t="shared" si="16"/>
        <v>8884323110017</v>
      </c>
      <c r="AT21" s="61" t="str">
        <f t="shared" si="17"/>
        <v>55323110017</v>
      </c>
      <c r="AU21" s="53" t="str">
        <f t="shared" si="18"/>
        <v>99323110017</v>
      </c>
      <c r="AV21" s="53">
        <f t="shared" si="19"/>
        <v>7</v>
      </c>
      <c r="AW21" s="53" t="str">
        <f t="shared" si="20"/>
        <v>77323110017</v>
      </c>
      <c r="AX21" s="53" t="str">
        <f t="shared" si="30"/>
        <v>774323110017</v>
      </c>
      <c r="AY21" s="53">
        <v>0</v>
      </c>
      <c r="AZ21" s="53">
        <v>0</v>
      </c>
      <c r="BA21" s="49" t="str">
        <f t="shared" si="21"/>
        <v>2020-01-01</v>
      </c>
      <c r="BB21" s="49" t="str">
        <f t="shared" si="22"/>
        <v>2020-01-31</v>
      </c>
      <c r="BC21" s="64" t="s">
        <v>90</v>
      </c>
      <c r="BD21" s="65" t="str">
        <f>"a"&amp;J21</f>
        <v>a323110017</v>
      </c>
      <c r="BE21" s="61"/>
      <c r="BF21" s="61"/>
      <c r="BG21" s="55"/>
      <c r="BH21" s="53"/>
      <c r="BI21" s="53"/>
      <c r="BJ21" s="53"/>
      <c r="BK21" s="53"/>
      <c r="BL21" s="53"/>
      <c r="BM21" s="53"/>
      <c r="BN21" s="53"/>
      <c r="BO21" s="336" t="s">
        <v>97</v>
      </c>
      <c r="BP21" s="325">
        <v>1</v>
      </c>
      <c r="BQ21" s="50">
        <f>AF22</f>
        <v>66666.666666666672</v>
      </c>
      <c r="BR21" s="68">
        <f>BQ21*0.13</f>
        <v>8666.6666666666679</v>
      </c>
      <c r="BS21" s="68">
        <f>BR21</f>
        <v>8666.6666666666679</v>
      </c>
      <c r="BU21" s="357" t="str">
        <f t="shared" ca="1" si="23"/>
        <v>insert into x_t_contract2(TMP_ID,ID,EXTERNAL_ID,CLIENT_ID) values(s_x_t_contract2.NEXTVAL, 1231000004, '1231000004/20',21231000004);insert into x_t_contract_collateral(TMP_ID,ID,CONTRACT2_ID,DT,IS_SIGNED) values(s_x_t_contract_collateral.NEXTVAL, 12310000041, 1231000004, date'2020-01-01', date'2020-01-01');insert into x_mv_contract_signed_attr (TMP_ID,CONTRACT_ID,COLLATERAL_ID,CODE,VALUE_DT) values (s_x_mv_contract_signed_attr.NEXTVAL, 1231000004, 12310000041,'FINISH_DT' ,date'2021-01-01');insert into x_mv_contract_signed_attr_hist(TMP_ID,VALUE_NUM,UPDATE_DT,CONTRACT2_ID,CODE,CL_DT,STAMP,DT) values(s_x_mv_contract_signed_attr_hist.NEXTVAL, 1, date'2020-01-01', 1231000004,'FIRM',date'2020-01-01',8884323110017,date'2020-01-01');insert into x_mv_contract_signed_attr_hist(TMP_ID,VALUE_NUM,UPDATE_DT,CONTRACT2_ID,CODE,CL_DT,STAMP,DT) values(s_x_mv_contract_signed_attr_hist.NEXTVAL, 23, date'2020-01-01', 1231000004,'WHOLESALE_AGENT_PREMIUM_AWARDS_SCALE_TYPE',date'2020-01-01',8884323110017,date'2020-01-01');insert into x_mv_contract_signed_attr_hist(TMP_ID,VALUE_NUM,UPDATE_DT,CONTRACT2_ID,CODE,CL_DT,STAMP,DT) values(s_x_mv_contract_signed_attr_hist.NEXTVAL, 3, date'2020-01-01', 1231000004,'PAYMENT_TYPE',date'2020-01-01',8884323110017,date'2020-01-01');insert into x_t_invoice (TMP_ID,ID,DT, CLIENT_ID,EXTERNAL_ID,CONTRACT_ID,TOTAL_SUM,CURRENCY,DISCOUNT_TYPE,COMMISSION_TYPE,TYPE,LOYAL_CLIENTS,NDS,NDS_PCT,PERSON_ID) values (s_x_t_invoice.NEXTVAL, 323110017, date'2020-01-01',21231000004,'Б-323110017-1',1231000004,80000,'RUR',12,12,'y_invoice',0,1,20, 774323110017);insert into x_t_person (TMP_ID,ID) values (s_x_t_person.NEXTVAL, 774323110017);insert into x_t_act_internal(TMP_ID,ID,DT,CLIENT_ID,INVOICE_ID,HIDDEN,AMOUNT,EXTERNAL_ID,PAYMENT_TERM_DT,IS_LOYAL,TYPE) values (s_x_t_act_internal.NEXTVAL, 43231100171,date'2020-01-06',21231000004, 323110017    ,1,  80000  ,'432311001711',null, 0,'generic');insert into x_t_act_trans(TMP_ID, ACT_ID, CONSUME_ID, AMOUNT, AMOUNT_NDS, AMOUNT_NSP, NETTING, COMMISSION_TYPE) values (s_x_t_act_trans.NEXTVAL, 43231100171,  55323110017, 80000, 13333.3333333333,  0,null, 7);insert into x_t_consume (TMP_ID, ID, PARENT_ORDER_ID) values (s_x_t_consume.NEXTVAL, 55323110017,  99323110017);insert into x_t_order(TMP_ID, ID, SERVICE_ID, SERVICE_ORDER_ID, CLIENT_ID) values (s_x_t_order.NEXTVAL, 99323110017,  7,  77323110017,  4323110017 );insert into x_mv_oebs_receipts_2(TMP_ID, INVOICE_EID, SUM, DT, DOC_DATE, COMISS_DATE, PAYMENT_NUMBER, SOURCE_TYPE) values (s_x_mv_oebs_receipts_2.NEXTVAL, 'Б-323110017-1', 80000, date'2020-01-31',date'2020-01-31', null, '8884323110017' ,'PAYCASH');insert into x_yt_ar_direct_domain_stats (ID,IS_GRAY,DOMAIN,IS_BLACKLIST,SERVICE_ID,COST,BILLING_EXPORT_ID,FROM_DT,TILL_DT,SERVICE_ORDER_ID) values(s_x_yt_ar_direct_domain_stats.NEXTVAL, 0, 'a323110017', 0,7,3330000000,77323110017,  date'2020-01-01',to_date('2020-01-31'||' '||'23:59:59','YYYY-MM-DD HH24:MI:SS'),77323110017);</v>
      </c>
    </row>
    <row r="22" spans="1:73" s="67" customFormat="1" x14ac:dyDescent="0.35">
      <c r="A22" s="40">
        <v>4</v>
      </c>
      <c r="B22" s="41"/>
      <c r="C22" s="42" t="str">
        <f t="shared" si="0"/>
        <v>1231000004</v>
      </c>
      <c r="D22" s="42" t="str">
        <f t="shared" si="1"/>
        <v>1231000004/20</v>
      </c>
      <c r="E22" s="43" t="str">
        <f t="shared" si="24"/>
        <v>2020-01-01</v>
      </c>
      <c r="F22" s="43" t="str">
        <f t="shared" si="2"/>
        <v>2021-01-01</v>
      </c>
      <c r="G22" s="44" t="str">
        <f t="shared" si="3"/>
        <v>21231000004</v>
      </c>
      <c r="H22" s="45">
        <f t="shared" si="34"/>
        <v>23</v>
      </c>
      <c r="I22" s="46">
        <v>3</v>
      </c>
      <c r="J22" s="52">
        <f t="shared" si="32"/>
        <v>323110018</v>
      </c>
      <c r="K22" s="48" t="str">
        <f t="shared" si="26"/>
        <v>Б-323110018-1</v>
      </c>
      <c r="L22" s="49" t="str">
        <f t="shared" si="4"/>
        <v>2020-01-01</v>
      </c>
      <c r="M22" s="48" t="s">
        <v>87</v>
      </c>
      <c r="N22" s="50">
        <f t="shared" si="27"/>
        <v>80000</v>
      </c>
      <c r="O22" s="48" t="s">
        <v>88</v>
      </c>
      <c r="P22" s="46">
        <v>1</v>
      </c>
      <c r="Q22" s="48">
        <v>20</v>
      </c>
      <c r="R22" s="104">
        <v>12</v>
      </c>
      <c r="S22" s="105">
        <v>1</v>
      </c>
      <c r="T22" s="52" t="str">
        <f t="shared" si="6"/>
        <v>43231100181</v>
      </c>
      <c r="U22" s="53" t="str">
        <f t="shared" si="28"/>
        <v>432311001811</v>
      </c>
      <c r="V22" s="48">
        <v>1</v>
      </c>
      <c r="W22" s="49" t="str">
        <f t="shared" ca="1" si="7"/>
        <v>2020-01-09</v>
      </c>
      <c r="X22" s="48"/>
      <c r="Y22" s="54">
        <v>80000</v>
      </c>
      <c r="Z22" s="54">
        <f t="shared" si="8"/>
        <v>13333.333333333328</v>
      </c>
      <c r="AA22" s="48">
        <v>0</v>
      </c>
      <c r="AB22" s="55" t="s">
        <v>89</v>
      </c>
      <c r="AC22" s="54">
        <f t="shared" si="9"/>
        <v>80000</v>
      </c>
      <c r="AD22" s="56">
        <v>0</v>
      </c>
      <c r="AE22" s="52" t="str">
        <f t="shared" si="10"/>
        <v>4323110018</v>
      </c>
      <c r="AF22" s="58">
        <f t="shared" si="11"/>
        <v>66666.666666666672</v>
      </c>
      <c r="AG22" s="71">
        <f>SUM(AF21:AF23)</f>
        <v>200000</v>
      </c>
      <c r="AH22" s="58">
        <f t="shared" si="29"/>
        <v>66666.666666666672</v>
      </c>
      <c r="AI22" s="60">
        <f t="shared" si="12"/>
        <v>80000</v>
      </c>
      <c r="AJ22" s="49" t="str">
        <f t="shared" si="13"/>
        <v>2020-01-31</v>
      </c>
      <c r="AK22" s="61" t="str">
        <f t="shared" si="14"/>
        <v>8884323110018</v>
      </c>
      <c r="AL22" s="56" t="str">
        <f t="shared" si="15"/>
        <v>12310000041</v>
      </c>
      <c r="AM22" s="62"/>
      <c r="AN22" s="62"/>
      <c r="AO22" s="56" t="s">
        <v>89</v>
      </c>
      <c r="AP22" s="56" t="s">
        <v>89</v>
      </c>
      <c r="AQ22" s="56"/>
      <c r="AR22" s="56"/>
      <c r="AS22" s="63" t="str">
        <f t="shared" si="16"/>
        <v>8884323110018</v>
      </c>
      <c r="AT22" s="61" t="str">
        <f t="shared" si="17"/>
        <v>55323110018</v>
      </c>
      <c r="AU22" s="53" t="str">
        <f t="shared" si="18"/>
        <v>99323110018</v>
      </c>
      <c r="AV22" s="53">
        <f t="shared" si="19"/>
        <v>1</v>
      </c>
      <c r="AW22" s="53" t="str">
        <f t="shared" si="20"/>
        <v>77323110018</v>
      </c>
      <c r="AX22" s="53" t="str">
        <f t="shared" si="30"/>
        <v>774323110018</v>
      </c>
      <c r="AY22" s="53">
        <v>0</v>
      </c>
      <c r="AZ22" s="53">
        <v>0</v>
      </c>
      <c r="BA22" s="49" t="str">
        <f t="shared" si="21"/>
        <v>2020-01-01</v>
      </c>
      <c r="BB22" s="49" t="str">
        <f t="shared" si="22"/>
        <v>2020-01-31</v>
      </c>
      <c r="BC22" s="64" t="s">
        <v>90</v>
      </c>
      <c r="BD22" s="65" t="str">
        <f>"a"&amp;J22</f>
        <v>a323110018</v>
      </c>
      <c r="BE22" s="61"/>
      <c r="BF22" s="61"/>
      <c r="BG22" s="55"/>
      <c r="BH22" s="53"/>
      <c r="BI22" s="53"/>
      <c r="BJ22" s="53"/>
      <c r="BK22" s="53"/>
      <c r="BL22" s="53"/>
      <c r="BM22" s="53"/>
      <c r="BN22" s="53"/>
      <c r="BO22" s="336"/>
      <c r="BP22" s="325">
        <v>37</v>
      </c>
      <c r="BQ22" s="50">
        <f>AF23</f>
        <v>66666.666666666672</v>
      </c>
      <c r="BR22" s="68">
        <f>BQ22*0.13</f>
        <v>8666.6666666666679</v>
      </c>
      <c r="BS22" s="68">
        <f>BR22</f>
        <v>8666.6666666666679</v>
      </c>
      <c r="BU22" s="357" t="str">
        <f t="shared" ca="1" si="23"/>
        <v>insert into x_t_invoice (TMP_ID,ID,DT, CLIENT_ID,EXTERNAL_ID,CONTRACT_ID,TOTAL_SUM,CURRENCY,DISCOUNT_TYPE,COMMISSION_TYPE,TYPE,LOYAL_CLIENTS,NDS,NDS_PCT,PERSON_ID) values (s_x_t_invoice.NEXTVAL, 323110018, date'2020-01-01',21231000004,'Б-323110018-1',1231000004,80000,'RUR',12,12,'y_invoice',0,1,20, 774323110018);insert into x_t_person (TMP_ID,ID) values (s_x_t_person.NEXTVAL, 774323110018);insert into x_t_act_internal(TMP_ID,ID,DT,CLIENT_ID,INVOICE_ID,HIDDEN,AMOUNT,EXTERNAL_ID,PAYMENT_TERM_DT,IS_LOYAL,TYPE) values (s_x_t_act_internal.NEXTVAL, 43231100181,date'2020-01-09',21231000004, 323110018    ,1,  80000  ,'432311001811',null, 0,'generic');insert into x_t_act_trans(TMP_ID, ACT_ID, CONSUME_ID, AMOUNT, AMOUNT_NDS, AMOUNT_NSP, NETTING, COMMISSION_TYPE) values (s_x_t_act_trans.NEXTVAL, 43231100181,  55323110018, 80000, 13333.3333333333,  0,null, 1);insert into x_t_consume (TMP_ID, ID, PARENT_ORDER_ID) values (s_x_t_consume.NEXTVAL, 55323110018,  99323110018);insert into x_t_order(TMP_ID, ID, SERVICE_ID, SERVICE_ORDER_ID, CLIENT_ID) values (s_x_t_order.NEXTVAL, 99323110018,  1,  77323110018,  4323110018 );insert into x_mv_oebs_receipts_2(TMP_ID, INVOICE_EID, SUM, DT, DOC_DATE, COMISS_DATE, PAYMENT_NUMBER, SOURCE_TYPE) values (s_x_mv_oebs_receipts_2.NEXTVAL, 'Б-323110018-1', 80000, date'2020-01-31',date'2020-01-31', null, '8884323110018' ,'PAYCASH');insert into x_yt_ar_direct_domain_stats (ID,IS_GRAY,DOMAIN,IS_BLACKLIST,SERVICE_ID,COST,BILLING_EXPORT_ID,FROM_DT,TILL_DT,SERVICE_ORDER_ID) values(s_x_yt_ar_direct_domain_stats.NEXTVAL, 0, 'a323110018', 0,1,3330000000,77323110018,  date'2020-01-01',to_date('2020-01-31'||' '||'23:59:59','YYYY-MM-DD HH24:MI:SS'),77323110018);</v>
      </c>
    </row>
    <row r="23" spans="1:73" s="100" customFormat="1" ht="17" customHeight="1" thickBot="1" x14ac:dyDescent="0.4">
      <c r="A23" s="74">
        <v>4</v>
      </c>
      <c r="B23" s="75"/>
      <c r="C23" s="76" t="str">
        <f t="shared" si="0"/>
        <v>1231000004</v>
      </c>
      <c r="D23" s="76" t="str">
        <f t="shared" si="1"/>
        <v>1231000004/20</v>
      </c>
      <c r="E23" s="77" t="str">
        <f t="shared" si="24"/>
        <v>2020-01-01</v>
      </c>
      <c r="F23" s="77" t="str">
        <f t="shared" si="2"/>
        <v>2021-01-01</v>
      </c>
      <c r="G23" s="78" t="str">
        <f t="shared" si="3"/>
        <v>21231000004</v>
      </c>
      <c r="H23" s="79">
        <f t="shared" si="34"/>
        <v>23</v>
      </c>
      <c r="I23" s="80">
        <v>3</v>
      </c>
      <c r="J23" s="81">
        <f t="shared" si="32"/>
        <v>323110019</v>
      </c>
      <c r="K23" s="82" t="str">
        <f t="shared" si="26"/>
        <v>Б-323110019-1</v>
      </c>
      <c r="L23" s="83" t="str">
        <f t="shared" si="4"/>
        <v>2020-01-01</v>
      </c>
      <c r="M23" s="82" t="s">
        <v>87</v>
      </c>
      <c r="N23" s="84">
        <f t="shared" si="27"/>
        <v>80000</v>
      </c>
      <c r="O23" s="82" t="s">
        <v>88</v>
      </c>
      <c r="P23" s="80">
        <v>1</v>
      </c>
      <c r="Q23" s="82">
        <v>20</v>
      </c>
      <c r="R23" s="85">
        <v>12</v>
      </c>
      <c r="S23" s="106">
        <v>37</v>
      </c>
      <c r="T23" s="81" t="str">
        <f t="shared" si="6"/>
        <v>43231100191</v>
      </c>
      <c r="U23" s="87" t="str">
        <f t="shared" si="28"/>
        <v>432311001911</v>
      </c>
      <c r="V23" s="82">
        <v>1</v>
      </c>
      <c r="W23" s="83" t="str">
        <f t="shared" ca="1" si="7"/>
        <v>2020-01-08</v>
      </c>
      <c r="X23" s="82"/>
      <c r="Y23" s="88">
        <v>80000</v>
      </c>
      <c r="Z23" s="88">
        <f t="shared" si="8"/>
        <v>13333.333333333328</v>
      </c>
      <c r="AA23" s="82">
        <v>0</v>
      </c>
      <c r="AB23" s="89" t="s">
        <v>89</v>
      </c>
      <c r="AC23" s="88">
        <f t="shared" si="9"/>
        <v>80000</v>
      </c>
      <c r="AD23" s="90">
        <v>0</v>
      </c>
      <c r="AE23" s="81" t="str">
        <f t="shared" si="10"/>
        <v>4323110019</v>
      </c>
      <c r="AF23" s="91">
        <f t="shared" si="11"/>
        <v>66666.666666666672</v>
      </c>
      <c r="AG23" s="92"/>
      <c r="AH23" s="91">
        <f t="shared" si="29"/>
        <v>66666.666666666672</v>
      </c>
      <c r="AI23" s="93">
        <f t="shared" si="12"/>
        <v>80000</v>
      </c>
      <c r="AJ23" s="83" t="str">
        <f t="shared" si="13"/>
        <v>2020-01-31</v>
      </c>
      <c r="AK23" s="94" t="str">
        <f t="shared" si="14"/>
        <v>8884323110019</v>
      </c>
      <c r="AL23" s="90" t="str">
        <f t="shared" si="15"/>
        <v>12310000041</v>
      </c>
      <c r="AM23" s="95"/>
      <c r="AN23" s="95"/>
      <c r="AO23" s="90" t="s">
        <v>89</v>
      </c>
      <c r="AP23" s="90" t="s">
        <v>89</v>
      </c>
      <c r="AQ23" s="90"/>
      <c r="AR23" s="90"/>
      <c r="AS23" s="96" t="str">
        <f t="shared" si="16"/>
        <v>8884323110019</v>
      </c>
      <c r="AT23" s="94" t="str">
        <f t="shared" si="17"/>
        <v>55323110019</v>
      </c>
      <c r="AU23" s="87" t="str">
        <f t="shared" si="18"/>
        <v>99323110019</v>
      </c>
      <c r="AV23" s="87">
        <f t="shared" si="19"/>
        <v>37</v>
      </c>
      <c r="AW23" s="87" t="str">
        <f t="shared" si="20"/>
        <v>77323110019</v>
      </c>
      <c r="AX23" s="87" t="str">
        <f t="shared" si="30"/>
        <v>774323110019</v>
      </c>
      <c r="AY23" s="87">
        <v>0</v>
      </c>
      <c r="AZ23" s="87">
        <v>0</v>
      </c>
      <c r="BA23" s="83" t="str">
        <f t="shared" si="21"/>
        <v>2020-01-01</v>
      </c>
      <c r="BB23" s="83" t="str">
        <f t="shared" si="22"/>
        <v>2020-01-31</v>
      </c>
      <c r="BC23" s="97" t="s">
        <v>90</v>
      </c>
      <c r="BD23" s="98" t="str">
        <f>"d"&amp;J23</f>
        <v>d323110019</v>
      </c>
      <c r="BE23" s="98"/>
      <c r="BF23" s="98"/>
      <c r="BG23" s="98"/>
      <c r="BH23" s="87"/>
      <c r="BI23" s="87"/>
      <c r="BJ23" s="87"/>
      <c r="BK23" s="87"/>
      <c r="BL23" s="87"/>
      <c r="BM23" s="87"/>
      <c r="BN23" s="87"/>
      <c r="BO23" s="338"/>
      <c r="BP23" s="326"/>
      <c r="BQ23" s="84"/>
      <c r="BR23" s="101"/>
      <c r="BS23" s="99"/>
      <c r="BU23" s="358" t="str">
        <f t="shared" ca="1" si="23"/>
        <v>insert into x_t_invoice (TMP_ID,ID,DT, CLIENT_ID,EXTERNAL_ID,CONTRACT_ID,TOTAL_SUM,CURRENCY,DISCOUNT_TYPE,COMMISSION_TYPE,TYPE,LOYAL_CLIENTS,NDS,NDS_PCT,PERSON_ID) values (s_x_t_invoice.NEXTVAL, 323110019, date'2020-01-01',21231000004,'Б-323110019-1',1231000004,80000,'RUR',12,12,'y_invoice',0,1,20, 774323110019);insert into x_t_person (TMP_ID,ID) values (s_x_t_person.NEXTVAL, 774323110019);insert into x_t_act_internal(TMP_ID,ID,DT,CLIENT_ID,INVOICE_ID,HIDDEN,AMOUNT,EXTERNAL_ID,PAYMENT_TERM_DT,IS_LOYAL,TYPE) values (s_x_t_act_internal.NEXTVAL, 43231100191,date'2020-01-08',21231000004, 323110019    ,1,  80000  ,'432311001911',null, 0,'generic');insert into x_t_act_trans(TMP_ID, ACT_ID, CONSUME_ID, AMOUNT, AMOUNT_NDS, AMOUNT_NSP, NETTING, COMMISSION_TYPE) values (s_x_t_act_trans.NEXTVAL, 43231100191,  55323110019, 80000, 13333.3333333333,  0,null, 37);insert into x_t_consume (TMP_ID, ID, PARENT_ORDER_ID) values (s_x_t_consume.NEXTVAL, 55323110019,  99323110019);insert into x_t_order(TMP_ID, ID, SERVICE_ID, SERVICE_ORDER_ID, CLIENT_ID) values (s_x_t_order.NEXTVAL, 99323110019,  37,  77323110019,  4323110019 );insert into x_mv_oebs_receipts_2(TMP_ID, INVOICE_EID, SUM, DT, DOC_DATE, COMISS_DATE, PAYMENT_NUMBER, SOURCE_TYPE) values (s_x_mv_oebs_receipts_2.NEXTVAL, 'Б-323110019-1', 80000, date'2020-01-31',date'2020-01-31', null, '8884323110019' ,'PAYCASH');insert into x_yt_ar_direct_domain_stats (ID,IS_GRAY,DOMAIN,IS_BLACKLIST,SERVICE_ID,COST,BILLING_EXPORT_ID,FROM_DT,TILL_DT,SERVICE_ORDER_ID) values(s_x_yt_ar_direct_domain_stats.NEXTVAL, 0, 'd323110019', 0,37,3330000000,77323110019,  date'2020-01-01',to_date('2020-01-31'||' '||'23:59:59','YYYY-MM-DD HH24:MI:SS'),77323110019);</v>
      </c>
    </row>
    <row r="24" spans="1:73" s="67" customFormat="1" x14ac:dyDescent="0.35">
      <c r="A24" s="40">
        <v>5</v>
      </c>
      <c r="B24" s="41"/>
      <c r="C24" s="42" t="str">
        <f t="shared" si="0"/>
        <v>1231000005</v>
      </c>
      <c r="D24" s="42" t="str">
        <f t="shared" si="1"/>
        <v>1231000005/20</v>
      </c>
      <c r="E24" s="43" t="str">
        <f t="shared" si="24"/>
        <v>2020-01-01</v>
      </c>
      <c r="F24" s="43" t="str">
        <f t="shared" si="2"/>
        <v>2021-01-01</v>
      </c>
      <c r="G24" s="44" t="str">
        <f t="shared" si="3"/>
        <v>21231000005</v>
      </c>
      <c r="H24" s="45">
        <f t="shared" si="34"/>
        <v>23</v>
      </c>
      <c r="I24" s="46">
        <v>3</v>
      </c>
      <c r="J24" s="52">
        <f t="shared" si="32"/>
        <v>323110020</v>
      </c>
      <c r="K24" s="48" t="str">
        <f t="shared" si="26"/>
        <v>Б-323110020-1</v>
      </c>
      <c r="L24" s="49" t="str">
        <f t="shared" si="4"/>
        <v>2020-01-01</v>
      </c>
      <c r="M24" s="48" t="s">
        <v>87</v>
      </c>
      <c r="N24" s="50">
        <f t="shared" si="27"/>
        <v>80000</v>
      </c>
      <c r="O24" s="48" t="s">
        <v>88</v>
      </c>
      <c r="P24" s="107">
        <v>0</v>
      </c>
      <c r="Q24" s="104">
        <v>0</v>
      </c>
      <c r="R24" s="51">
        <f t="shared" ref="R24:R57" si="35">S24</f>
        <v>7</v>
      </c>
      <c r="S24" s="51">
        <v>7</v>
      </c>
      <c r="T24" s="52" t="str">
        <f t="shared" si="6"/>
        <v>43231100201</v>
      </c>
      <c r="U24" s="53" t="str">
        <f t="shared" si="28"/>
        <v>432311002011</v>
      </c>
      <c r="V24" s="48">
        <v>1</v>
      </c>
      <c r="W24" s="49" t="str">
        <f t="shared" ca="1" si="7"/>
        <v>2020-01-04</v>
      </c>
      <c r="X24" s="48"/>
      <c r="Y24" s="54">
        <v>80000</v>
      </c>
      <c r="Z24" s="54">
        <f t="shared" si="8"/>
        <v>13333.333333333328</v>
      </c>
      <c r="AA24" s="48">
        <v>0</v>
      </c>
      <c r="AB24" s="55" t="s">
        <v>89</v>
      </c>
      <c r="AC24" s="54">
        <f t="shared" si="9"/>
        <v>80000</v>
      </c>
      <c r="AD24" s="56">
        <v>0</v>
      </c>
      <c r="AE24" s="52" t="str">
        <f t="shared" si="10"/>
        <v>4323110020</v>
      </c>
      <c r="AF24" s="58">
        <f t="shared" si="11"/>
        <v>66666.666666666672</v>
      </c>
      <c r="AG24" s="59"/>
      <c r="AH24" s="58">
        <f t="shared" si="29"/>
        <v>80000</v>
      </c>
      <c r="AI24" s="60">
        <f t="shared" si="12"/>
        <v>80000</v>
      </c>
      <c r="AJ24" s="49" t="str">
        <f t="shared" si="13"/>
        <v>2020-01-31</v>
      </c>
      <c r="AK24" s="61" t="str">
        <f t="shared" si="14"/>
        <v>8884323110020</v>
      </c>
      <c r="AL24" s="56" t="str">
        <f t="shared" si="15"/>
        <v>12310000051</v>
      </c>
      <c r="AM24" s="62"/>
      <c r="AN24" s="62"/>
      <c r="AO24" s="56" t="s">
        <v>89</v>
      </c>
      <c r="AP24" s="56" t="s">
        <v>89</v>
      </c>
      <c r="AQ24" s="56"/>
      <c r="AR24" s="56"/>
      <c r="AS24" s="63" t="str">
        <f t="shared" si="16"/>
        <v>8884323110020</v>
      </c>
      <c r="AT24" s="61" t="str">
        <f t="shared" si="17"/>
        <v>55323110020</v>
      </c>
      <c r="AU24" s="53" t="str">
        <f t="shared" si="18"/>
        <v>99323110020</v>
      </c>
      <c r="AV24" s="53">
        <f t="shared" si="19"/>
        <v>7</v>
      </c>
      <c r="AW24" s="53" t="str">
        <f t="shared" si="20"/>
        <v>77323110020</v>
      </c>
      <c r="AX24" s="53" t="str">
        <f t="shared" si="30"/>
        <v>774323110020</v>
      </c>
      <c r="AY24" s="53">
        <v>0</v>
      </c>
      <c r="AZ24" s="53">
        <v>0</v>
      </c>
      <c r="BA24" s="49" t="str">
        <f t="shared" si="21"/>
        <v>2020-01-01</v>
      </c>
      <c r="BB24" s="49" t="str">
        <f t="shared" si="22"/>
        <v>2020-01-31</v>
      </c>
      <c r="BC24" s="64" t="s">
        <v>90</v>
      </c>
      <c r="BD24" s="65" t="str">
        <f>"a"&amp;J24</f>
        <v>a323110020</v>
      </c>
      <c r="BE24" s="61"/>
      <c r="BF24" s="61"/>
      <c r="BG24" s="55"/>
      <c r="BH24" s="55"/>
      <c r="BI24" s="55"/>
      <c r="BJ24" s="55"/>
      <c r="BK24" s="55"/>
      <c r="BL24" s="55"/>
      <c r="BM24" s="55"/>
      <c r="BN24" s="55"/>
      <c r="BO24" s="336" t="s">
        <v>98</v>
      </c>
      <c r="BP24" s="325"/>
      <c r="BQ24" s="50"/>
      <c r="BR24" s="68"/>
      <c r="BS24" s="68"/>
      <c r="BU24" s="357" t="str">
        <f t="shared" ca="1" si="23"/>
        <v>insert into x_t_contract2(TMP_ID,ID,EXTERNAL_ID,CLIENT_ID) values(s_x_t_contract2.NEXTVAL, 1231000005, '1231000005/20',21231000005);insert into x_t_contract_collateral(TMP_ID,ID,CONTRACT2_ID,DT,IS_SIGNED) values(s_x_t_contract_collateral.NEXTVAL, 12310000051, 1231000005, date'2020-01-01', date'2020-01-01');insert into x_mv_contract_signed_attr (TMP_ID,CONTRACT_ID,COLLATERAL_ID,CODE,VALUE_DT) values (s_x_mv_contract_signed_attr.NEXTVAL, 1231000005, 12310000051,'FINISH_DT' ,date'2021-01-01');insert into x_mv_contract_signed_attr_hist(TMP_ID,VALUE_NUM,UPDATE_DT,CONTRACT2_ID,CODE,CL_DT,STAMP,DT) values(s_x_mv_contract_signed_attr_hist.NEXTVAL, 1, date'2020-01-01', 1231000005,'FIRM',date'2020-01-01',8884323110020,date'2020-01-01');insert into x_mv_contract_signed_attr_hist(TMP_ID,VALUE_NUM,UPDATE_DT,CONTRACT2_ID,CODE,CL_DT,STAMP,DT) values(s_x_mv_contract_signed_attr_hist.NEXTVAL, 23, date'2020-01-01', 1231000005,'WHOLESALE_AGENT_PREMIUM_AWARDS_SCALE_TYPE',date'2020-01-01',8884323110020,date'2020-01-01');insert into x_mv_contract_signed_attr_hist(TMP_ID,VALUE_NUM,UPDATE_DT,CONTRACT2_ID,CODE,CL_DT,STAMP,DT) values(s_x_mv_contract_signed_attr_hist.NEXTVAL, 3, date'2020-01-01', 1231000005,'PAYMENT_TYPE',date'2020-01-01',8884323110020,date'2020-01-01');insert into x_t_invoice (TMP_ID,ID,DT, CLIENT_ID,EXTERNAL_ID,CONTRACT_ID,TOTAL_SUM,CURRENCY,DISCOUNT_TYPE,COMMISSION_TYPE,TYPE,LOYAL_CLIENTS,NDS,NDS_PCT,PERSON_ID) values (s_x_t_invoice.NEXTVAL, 323110020, date'2020-01-01',21231000005,'Б-323110020-1',1231000005,80000,'RUR',7,7,'y_invoice',0,0,0, 774323110020);insert into x_t_person (TMP_ID,ID) values (s_x_t_person.NEXTVAL, 774323110020);insert into x_t_act_internal(TMP_ID,ID,DT,CLIENT_ID,INVOICE_ID,HIDDEN,AMOUNT,EXTERNAL_ID,PAYMENT_TERM_DT,IS_LOYAL,TYPE) values (s_x_t_act_internal.NEXTVAL, 43231100201,date'2020-01-04',21231000005, 323110020    ,1,  80000  ,'432311002011',null, 0,'generic');insert into x_t_act_trans(TMP_ID, ACT_ID, CONSUME_ID, AMOUNT, AMOUNT_NDS, AMOUNT_NSP, NETTING, COMMISSION_TYPE) values (s_x_t_act_trans.NEXTVAL, 43231100201,  55323110020, 80000, 13333.3333333333,  0,null, 7);insert into x_t_consume (TMP_ID, ID, PARENT_ORDER_ID) values (s_x_t_consume.NEXTVAL, 55323110020,  99323110020);insert into x_t_order(TMP_ID, ID, SERVICE_ID, SERVICE_ORDER_ID, CLIENT_ID) values (s_x_t_order.NEXTVAL, 99323110020,  7,  77323110020,  4323110020 );insert into x_mv_oebs_receipts_2(TMP_ID, INVOICE_EID, SUM, DT, DOC_DATE, COMISS_DATE, PAYMENT_NUMBER, SOURCE_TYPE) values (s_x_mv_oebs_receipts_2.NEXTVAL, 'Б-323110020-1', 80000, date'2020-01-31',date'2020-01-31', null, '8884323110020' ,'PAYCASH');insert into x_yt_ar_direct_domain_stats (ID,IS_GRAY,DOMAIN,IS_BLACKLIST,SERVICE_ID,COST,BILLING_EXPORT_ID,FROM_DT,TILL_DT,SERVICE_ORDER_ID) values(s_x_yt_ar_direct_domain_stats.NEXTVAL, 0, 'a323110020', 0,7,3330000000,77323110020,  date'2020-01-01',to_date('2020-01-31'||' '||'23:59:59','YYYY-MM-DD HH24:MI:SS'),77323110020);</v>
      </c>
    </row>
    <row r="25" spans="1:73" s="67" customFormat="1" x14ac:dyDescent="0.35">
      <c r="A25" s="40">
        <v>5</v>
      </c>
      <c r="B25" s="41"/>
      <c r="C25" s="42" t="str">
        <f t="shared" si="0"/>
        <v>1231000005</v>
      </c>
      <c r="D25" s="42" t="str">
        <f t="shared" si="1"/>
        <v>1231000005/20</v>
      </c>
      <c r="E25" s="43" t="str">
        <f t="shared" si="24"/>
        <v>2020-01-01</v>
      </c>
      <c r="F25" s="43" t="str">
        <f t="shared" si="2"/>
        <v>2021-01-01</v>
      </c>
      <c r="G25" s="44" t="str">
        <f t="shared" si="3"/>
        <v>21231000005</v>
      </c>
      <c r="H25" s="45">
        <f t="shared" si="34"/>
        <v>23</v>
      </c>
      <c r="I25" s="46">
        <v>3</v>
      </c>
      <c r="J25" s="52">
        <f t="shared" si="32"/>
        <v>323110021</v>
      </c>
      <c r="K25" s="48" t="str">
        <f t="shared" si="26"/>
        <v>Б-323110021-1</v>
      </c>
      <c r="L25" s="49" t="str">
        <f t="shared" si="4"/>
        <v>2020-01-01</v>
      </c>
      <c r="M25" s="48" t="s">
        <v>87</v>
      </c>
      <c r="N25" s="50">
        <f t="shared" si="27"/>
        <v>80000</v>
      </c>
      <c r="O25" s="48" t="s">
        <v>88</v>
      </c>
      <c r="P25" s="46">
        <v>1</v>
      </c>
      <c r="Q25" s="48">
        <v>20</v>
      </c>
      <c r="R25" s="70">
        <f t="shared" si="35"/>
        <v>1</v>
      </c>
      <c r="S25" s="70">
        <v>1</v>
      </c>
      <c r="T25" s="52" t="str">
        <f t="shared" si="6"/>
        <v>43231100211</v>
      </c>
      <c r="U25" s="53" t="str">
        <f t="shared" si="28"/>
        <v>432311002111</v>
      </c>
      <c r="V25" s="48">
        <v>1</v>
      </c>
      <c r="W25" s="49" t="str">
        <f t="shared" ca="1" si="7"/>
        <v>2020-01-07</v>
      </c>
      <c r="X25" s="48"/>
      <c r="Y25" s="54">
        <v>80000</v>
      </c>
      <c r="Z25" s="54">
        <f t="shared" si="8"/>
        <v>13333.333333333328</v>
      </c>
      <c r="AA25" s="48">
        <v>0</v>
      </c>
      <c r="AB25" s="55" t="s">
        <v>89</v>
      </c>
      <c r="AC25" s="54">
        <f t="shared" si="9"/>
        <v>80000</v>
      </c>
      <c r="AD25" s="56">
        <v>0</v>
      </c>
      <c r="AE25" s="52" t="str">
        <f t="shared" si="10"/>
        <v>4323110021</v>
      </c>
      <c r="AF25" s="58">
        <f t="shared" si="11"/>
        <v>66666.666666666672</v>
      </c>
      <c r="AG25" s="71">
        <f>SUM(AF24:AF26)</f>
        <v>200000</v>
      </c>
      <c r="AH25" s="58">
        <f t="shared" si="29"/>
        <v>66666.666666666672</v>
      </c>
      <c r="AI25" s="60">
        <f t="shared" si="12"/>
        <v>80000</v>
      </c>
      <c r="AJ25" s="49" t="str">
        <f t="shared" si="13"/>
        <v>2020-01-31</v>
      </c>
      <c r="AK25" s="61" t="str">
        <f t="shared" si="14"/>
        <v>8884323110021</v>
      </c>
      <c r="AL25" s="56" t="str">
        <f t="shared" si="15"/>
        <v>12310000051</v>
      </c>
      <c r="AM25" s="62"/>
      <c r="AN25" s="62"/>
      <c r="AO25" s="56" t="s">
        <v>89</v>
      </c>
      <c r="AP25" s="56" t="s">
        <v>89</v>
      </c>
      <c r="AQ25" s="56"/>
      <c r="AR25" s="56"/>
      <c r="AS25" s="63" t="str">
        <f t="shared" si="16"/>
        <v>8884323110021</v>
      </c>
      <c r="AT25" s="61" t="str">
        <f t="shared" si="17"/>
        <v>55323110021</v>
      </c>
      <c r="AU25" s="53" t="str">
        <f t="shared" si="18"/>
        <v>99323110021</v>
      </c>
      <c r="AV25" s="53">
        <f t="shared" si="19"/>
        <v>1</v>
      </c>
      <c r="AW25" s="53" t="str">
        <f t="shared" si="20"/>
        <v>77323110021</v>
      </c>
      <c r="AX25" s="53" t="str">
        <f t="shared" si="30"/>
        <v>774323110021</v>
      </c>
      <c r="AY25" s="53">
        <v>0</v>
      </c>
      <c r="AZ25" s="53">
        <v>0</v>
      </c>
      <c r="BA25" s="49" t="str">
        <f t="shared" si="21"/>
        <v>2020-01-01</v>
      </c>
      <c r="BB25" s="49" t="str">
        <f t="shared" si="22"/>
        <v>2020-01-31</v>
      </c>
      <c r="BC25" s="64" t="s">
        <v>90</v>
      </c>
      <c r="BD25" s="65" t="str">
        <f>"a"&amp;J25</f>
        <v>a323110021</v>
      </c>
      <c r="BE25" s="61"/>
      <c r="BF25" s="61"/>
      <c r="BG25" s="55"/>
      <c r="BH25" s="53"/>
      <c r="BI25" s="53"/>
      <c r="BJ25" s="53"/>
      <c r="BK25" s="53"/>
      <c r="BL25" s="53"/>
      <c r="BM25" s="53"/>
      <c r="BN25" s="53"/>
      <c r="BO25" s="336" t="s">
        <v>99</v>
      </c>
      <c r="BP25" s="325"/>
      <c r="BQ25" s="50"/>
      <c r="BR25" s="68"/>
      <c r="BS25" s="68">
        <v>0</v>
      </c>
      <c r="BU25" s="357" t="str">
        <f t="shared" ca="1" si="23"/>
        <v>insert into x_t_invoice (TMP_ID,ID,DT, CLIENT_ID,EXTERNAL_ID,CONTRACT_ID,TOTAL_SUM,CURRENCY,DISCOUNT_TYPE,COMMISSION_TYPE,TYPE,LOYAL_CLIENTS,NDS,NDS_PCT,PERSON_ID) values (s_x_t_invoice.NEXTVAL, 323110021, date'2020-01-01',21231000005,'Б-323110021-1',1231000005,80000,'RUR',1,1,'y_invoice',0,1,20, 774323110021);insert into x_t_person (TMP_ID,ID) values (s_x_t_person.NEXTVAL, 774323110021);insert into x_t_act_internal(TMP_ID,ID,DT,CLIENT_ID,INVOICE_ID,HIDDEN,AMOUNT,EXTERNAL_ID,PAYMENT_TERM_DT,IS_LOYAL,TYPE) values (s_x_t_act_internal.NEXTVAL, 43231100211,date'2020-01-07',21231000005, 323110021    ,1,  80000  ,'432311002111',null, 0,'generic');insert into x_t_act_trans(TMP_ID, ACT_ID, CONSUME_ID, AMOUNT, AMOUNT_NDS, AMOUNT_NSP, NETTING, COMMISSION_TYPE) values (s_x_t_act_trans.NEXTVAL, 43231100211,  55323110021, 80000, 13333.3333333333,  0,null, 1);insert into x_t_consume (TMP_ID, ID, PARENT_ORDER_ID) values (s_x_t_consume.NEXTVAL, 55323110021,  99323110021);insert into x_t_order(TMP_ID, ID, SERVICE_ID, SERVICE_ORDER_ID, CLIENT_ID) values (s_x_t_order.NEXTVAL, 99323110021,  1,  77323110021,  4323110021 );insert into x_mv_oebs_receipts_2(TMP_ID, INVOICE_EID, SUM, DT, DOC_DATE, COMISS_DATE, PAYMENT_NUMBER, SOURCE_TYPE) values (s_x_mv_oebs_receipts_2.NEXTVAL, 'Б-323110021-1', 80000, date'2020-01-31',date'2020-01-31', null, '8884323110021' ,'PAYCASH');insert into x_yt_ar_direct_domain_stats (ID,IS_GRAY,DOMAIN,IS_BLACKLIST,SERVICE_ID,COST,BILLING_EXPORT_ID,FROM_DT,TILL_DT,SERVICE_ORDER_ID) values(s_x_yt_ar_direct_domain_stats.NEXTVAL, 0, 'a323110021', 0,1,3330000000,77323110021,  date'2020-01-01',to_date('2020-01-31'||' '||'23:59:59','YYYY-MM-DD HH24:MI:SS'),77323110021);</v>
      </c>
    </row>
    <row r="26" spans="1:73" s="100" customFormat="1" ht="15" customHeight="1" thickBot="1" x14ac:dyDescent="0.4">
      <c r="A26" s="74">
        <v>5</v>
      </c>
      <c r="B26" s="75"/>
      <c r="C26" s="76" t="str">
        <f t="shared" si="0"/>
        <v>1231000005</v>
      </c>
      <c r="D26" s="76" t="str">
        <f t="shared" si="1"/>
        <v>1231000005/20</v>
      </c>
      <c r="E26" s="77" t="str">
        <f t="shared" si="24"/>
        <v>2020-01-01</v>
      </c>
      <c r="F26" s="77" t="str">
        <f t="shared" si="2"/>
        <v>2021-01-01</v>
      </c>
      <c r="G26" s="78" t="str">
        <f t="shared" si="3"/>
        <v>21231000005</v>
      </c>
      <c r="H26" s="79">
        <f t="shared" si="34"/>
        <v>23</v>
      </c>
      <c r="I26" s="80">
        <v>3</v>
      </c>
      <c r="J26" s="81">
        <f t="shared" si="32"/>
        <v>323110022</v>
      </c>
      <c r="K26" s="82" t="str">
        <f t="shared" si="26"/>
        <v>Б-323110022-1</v>
      </c>
      <c r="L26" s="83" t="str">
        <f t="shared" si="4"/>
        <v>2020-01-01</v>
      </c>
      <c r="M26" s="82" t="s">
        <v>87</v>
      </c>
      <c r="N26" s="84">
        <f t="shared" si="27"/>
        <v>80000</v>
      </c>
      <c r="O26" s="82" t="s">
        <v>88</v>
      </c>
      <c r="P26" s="80">
        <v>1</v>
      </c>
      <c r="Q26" s="82">
        <v>20</v>
      </c>
      <c r="R26" s="86">
        <f t="shared" si="35"/>
        <v>37</v>
      </c>
      <c r="S26" s="86">
        <v>37</v>
      </c>
      <c r="T26" s="81" t="str">
        <f t="shared" si="6"/>
        <v>43231100221</v>
      </c>
      <c r="U26" s="87" t="str">
        <f t="shared" si="28"/>
        <v>432311002211</v>
      </c>
      <c r="V26" s="82">
        <v>1</v>
      </c>
      <c r="W26" s="83" t="str">
        <f t="shared" ca="1" si="7"/>
        <v>2020-01-08</v>
      </c>
      <c r="X26" s="82"/>
      <c r="Y26" s="88">
        <v>80000</v>
      </c>
      <c r="Z26" s="88">
        <f t="shared" si="8"/>
        <v>13333.333333333328</v>
      </c>
      <c r="AA26" s="82">
        <v>0</v>
      </c>
      <c r="AB26" s="89" t="s">
        <v>89</v>
      </c>
      <c r="AC26" s="88">
        <f t="shared" si="9"/>
        <v>80000</v>
      </c>
      <c r="AD26" s="90">
        <v>0</v>
      </c>
      <c r="AE26" s="81" t="str">
        <f t="shared" si="10"/>
        <v>4323110022</v>
      </c>
      <c r="AF26" s="91">
        <f t="shared" si="11"/>
        <v>66666.666666666672</v>
      </c>
      <c r="AG26" s="92"/>
      <c r="AH26" s="91">
        <f t="shared" si="29"/>
        <v>66666.666666666672</v>
      </c>
      <c r="AI26" s="93">
        <f t="shared" si="12"/>
        <v>80000</v>
      </c>
      <c r="AJ26" s="83" t="str">
        <f t="shared" si="13"/>
        <v>2020-01-31</v>
      </c>
      <c r="AK26" s="94" t="str">
        <f t="shared" si="14"/>
        <v>8884323110022</v>
      </c>
      <c r="AL26" s="90" t="str">
        <f t="shared" si="15"/>
        <v>12310000051</v>
      </c>
      <c r="AM26" s="95"/>
      <c r="AN26" s="95"/>
      <c r="AO26" s="90" t="s">
        <v>89</v>
      </c>
      <c r="AP26" s="90" t="s">
        <v>89</v>
      </c>
      <c r="AQ26" s="90"/>
      <c r="AR26" s="90"/>
      <c r="AS26" s="96" t="str">
        <f t="shared" si="16"/>
        <v>8884323110022</v>
      </c>
      <c r="AT26" s="94" t="str">
        <f t="shared" si="17"/>
        <v>55323110022</v>
      </c>
      <c r="AU26" s="87" t="str">
        <f t="shared" si="18"/>
        <v>99323110022</v>
      </c>
      <c r="AV26" s="87">
        <f t="shared" si="19"/>
        <v>37</v>
      </c>
      <c r="AW26" s="87" t="str">
        <f t="shared" si="20"/>
        <v>77323110022</v>
      </c>
      <c r="AX26" s="87" t="str">
        <f t="shared" si="30"/>
        <v>774323110022</v>
      </c>
      <c r="AY26" s="87">
        <v>0</v>
      </c>
      <c r="AZ26" s="87">
        <v>0</v>
      </c>
      <c r="BA26" s="83" t="str">
        <f t="shared" si="21"/>
        <v>2020-01-01</v>
      </c>
      <c r="BB26" s="83" t="str">
        <f t="shared" si="22"/>
        <v>2020-01-31</v>
      </c>
      <c r="BC26" s="97" t="s">
        <v>90</v>
      </c>
      <c r="BD26" s="98" t="str">
        <f>"d"&amp;J26</f>
        <v>d323110022</v>
      </c>
      <c r="BE26" s="98"/>
      <c r="BF26" s="98"/>
      <c r="BG26" s="98"/>
      <c r="BH26" s="87"/>
      <c r="BI26" s="87"/>
      <c r="BJ26" s="87"/>
      <c r="BK26" s="87"/>
      <c r="BL26" s="87"/>
      <c r="BM26" s="87"/>
      <c r="BN26" s="87"/>
      <c r="BO26" s="338" t="s">
        <v>100</v>
      </c>
      <c r="BP26" s="326"/>
      <c r="BQ26" s="84"/>
      <c r="BR26" s="101"/>
      <c r="BS26" s="99"/>
      <c r="BU26" s="358" t="str">
        <f t="shared" ca="1" si="23"/>
        <v>insert into x_t_invoice (TMP_ID,ID,DT, CLIENT_ID,EXTERNAL_ID,CONTRACT_ID,TOTAL_SUM,CURRENCY,DISCOUNT_TYPE,COMMISSION_TYPE,TYPE,LOYAL_CLIENTS,NDS,NDS_PCT,PERSON_ID) values (s_x_t_invoice.NEXTVAL, 323110022, date'2020-01-01',21231000005,'Б-323110022-1',1231000005,80000,'RUR',37,37,'y_invoice',0,1,20, 774323110022);insert into x_t_person (TMP_ID,ID) values (s_x_t_person.NEXTVAL, 774323110022);insert into x_t_act_internal(TMP_ID,ID,DT,CLIENT_ID,INVOICE_ID,HIDDEN,AMOUNT,EXTERNAL_ID,PAYMENT_TERM_DT,IS_LOYAL,TYPE) values (s_x_t_act_internal.NEXTVAL, 43231100221,date'2020-01-08',21231000005, 323110022    ,1,  80000  ,'432311002211',null, 0,'generic');insert into x_t_act_trans(TMP_ID, ACT_ID, CONSUME_ID, AMOUNT, AMOUNT_NDS, AMOUNT_NSP, NETTING, COMMISSION_TYPE) values (s_x_t_act_trans.NEXTVAL, 43231100221,  55323110022, 80000, 13333.3333333333,  0,null, 37);insert into x_t_consume (TMP_ID, ID, PARENT_ORDER_ID) values (s_x_t_consume.NEXTVAL, 55323110022,  99323110022);insert into x_t_order(TMP_ID, ID, SERVICE_ID, SERVICE_ORDER_ID, CLIENT_ID) values (s_x_t_order.NEXTVAL, 99323110022,  37,  77323110022,  4323110022 );insert into x_mv_oebs_receipts_2(TMP_ID, INVOICE_EID, SUM, DT, DOC_DATE, COMISS_DATE, PAYMENT_NUMBER, SOURCE_TYPE) values (s_x_mv_oebs_receipts_2.NEXTVAL, 'Б-323110022-1', 80000, date'2020-01-31',date'2020-01-31', null, '8884323110022' ,'PAYCASH');insert into x_yt_ar_direct_domain_stats (ID,IS_GRAY,DOMAIN,IS_BLACKLIST,SERVICE_ID,COST,BILLING_EXPORT_ID,FROM_DT,TILL_DT,SERVICE_ORDER_ID) values(s_x_yt_ar_direct_domain_stats.NEXTVAL, 0, 'd323110022', 0,37,3330000000,77323110022,  date'2020-01-01',to_date('2020-01-31'||' '||'23:59:59','YYYY-MM-DD HH24:MI:SS'),77323110022);</v>
      </c>
    </row>
    <row r="27" spans="1:73" s="67" customFormat="1" x14ac:dyDescent="0.35">
      <c r="A27" s="40">
        <v>6</v>
      </c>
      <c r="B27" s="41"/>
      <c r="C27" s="42" t="str">
        <f t="shared" si="0"/>
        <v>1231000006</v>
      </c>
      <c r="D27" s="42" t="str">
        <f t="shared" si="1"/>
        <v>1231000006/20</v>
      </c>
      <c r="E27" s="43" t="str">
        <f t="shared" si="24"/>
        <v>2020-01-01</v>
      </c>
      <c r="F27" s="43" t="str">
        <f t="shared" si="2"/>
        <v>2021-01-01</v>
      </c>
      <c r="G27" s="44" t="str">
        <f t="shared" si="3"/>
        <v>21231000006</v>
      </c>
      <c r="H27" s="45">
        <f t="shared" si="34"/>
        <v>23</v>
      </c>
      <c r="I27" s="46">
        <v>3</v>
      </c>
      <c r="J27" s="52">
        <f t="shared" si="32"/>
        <v>323110023</v>
      </c>
      <c r="K27" s="48" t="str">
        <f t="shared" si="26"/>
        <v>Б-323110023-1</v>
      </c>
      <c r="L27" s="49" t="str">
        <f t="shared" si="4"/>
        <v>2020-01-01</v>
      </c>
      <c r="M27" s="48" t="s">
        <v>87</v>
      </c>
      <c r="N27" s="50">
        <f t="shared" si="27"/>
        <v>80000</v>
      </c>
      <c r="O27" s="104" t="s">
        <v>101</v>
      </c>
      <c r="P27" s="46">
        <v>1</v>
      </c>
      <c r="Q27" s="48">
        <v>20</v>
      </c>
      <c r="R27" s="51">
        <f t="shared" si="35"/>
        <v>7</v>
      </c>
      <c r="S27" s="51">
        <v>7</v>
      </c>
      <c r="T27" s="52" t="str">
        <f t="shared" si="6"/>
        <v>43231100231</v>
      </c>
      <c r="U27" s="53" t="str">
        <f t="shared" si="28"/>
        <v>432311002311</v>
      </c>
      <c r="V27" s="48">
        <v>1</v>
      </c>
      <c r="W27" s="49" t="str">
        <f t="shared" ca="1" si="7"/>
        <v>2020-01-01</v>
      </c>
      <c r="X27" s="48"/>
      <c r="Y27" s="54">
        <v>80000</v>
      </c>
      <c r="Z27" s="54">
        <f t="shared" si="8"/>
        <v>13333.333333333328</v>
      </c>
      <c r="AA27" s="48">
        <v>0</v>
      </c>
      <c r="AB27" s="55" t="s">
        <v>89</v>
      </c>
      <c r="AC27" s="54">
        <f t="shared" si="9"/>
        <v>80000</v>
      </c>
      <c r="AD27" s="56">
        <v>0</v>
      </c>
      <c r="AE27" s="52" t="str">
        <f t="shared" si="10"/>
        <v>4323110023</v>
      </c>
      <c r="AF27" s="58">
        <f t="shared" si="11"/>
        <v>66666.666666666672</v>
      </c>
      <c r="AG27" s="59"/>
      <c r="AH27" s="58">
        <f t="shared" si="29"/>
        <v>66666.666666666672</v>
      </c>
      <c r="AI27" s="60">
        <f t="shared" si="12"/>
        <v>80000</v>
      </c>
      <c r="AJ27" s="49" t="str">
        <f t="shared" si="13"/>
        <v>2020-01-31</v>
      </c>
      <c r="AK27" s="61" t="str">
        <f t="shared" si="14"/>
        <v>8884323110023</v>
      </c>
      <c r="AL27" s="56" t="str">
        <f t="shared" si="15"/>
        <v>12310000061</v>
      </c>
      <c r="AM27" s="62"/>
      <c r="AN27" s="62"/>
      <c r="AO27" s="56" t="s">
        <v>89</v>
      </c>
      <c r="AP27" s="56" t="s">
        <v>89</v>
      </c>
      <c r="AQ27" s="56"/>
      <c r="AR27" s="56"/>
      <c r="AS27" s="63" t="str">
        <f t="shared" si="16"/>
        <v>8884323110023</v>
      </c>
      <c r="AT27" s="61" t="str">
        <f t="shared" si="17"/>
        <v>55323110023</v>
      </c>
      <c r="AU27" s="53" t="str">
        <f t="shared" si="18"/>
        <v>99323110023</v>
      </c>
      <c r="AV27" s="53">
        <f t="shared" si="19"/>
        <v>7</v>
      </c>
      <c r="AW27" s="53" t="str">
        <f t="shared" si="20"/>
        <v>77323110023</v>
      </c>
      <c r="AX27" s="53" t="str">
        <f t="shared" si="30"/>
        <v>774323110023</v>
      </c>
      <c r="AY27" s="53">
        <v>0</v>
      </c>
      <c r="AZ27" s="53">
        <v>0</v>
      </c>
      <c r="BA27" s="49" t="str">
        <f t="shared" si="21"/>
        <v>2020-01-01</v>
      </c>
      <c r="BB27" s="49" t="str">
        <f t="shared" si="22"/>
        <v>2020-01-31</v>
      </c>
      <c r="BC27" s="64" t="s">
        <v>90</v>
      </c>
      <c r="BD27" s="65" t="str">
        <f>"a"&amp;J27</f>
        <v>a323110023</v>
      </c>
      <c r="BE27" s="61"/>
      <c r="BF27" s="61"/>
      <c r="BG27" s="55"/>
      <c r="BH27" s="53"/>
      <c r="BI27" s="53"/>
      <c r="BJ27" s="53"/>
      <c r="BK27" s="53"/>
      <c r="BL27" s="53"/>
      <c r="BM27" s="53"/>
      <c r="BN27" s="53"/>
      <c r="BO27" s="336" t="s">
        <v>102</v>
      </c>
      <c r="BP27" s="325"/>
      <c r="BQ27" s="50"/>
      <c r="BR27" s="68"/>
      <c r="BS27" s="68"/>
      <c r="BU27" s="357" t="str">
        <f t="shared" ca="1" si="23"/>
        <v>insert into x_t_contract2(TMP_ID,ID,EXTERNAL_ID,CLIENT_ID) values(s_x_t_contract2.NEXTVAL, 1231000006, '1231000006/20',21231000006);insert into x_t_contract_collateral(TMP_ID,ID,CONTRACT2_ID,DT,IS_SIGNED) values(s_x_t_contract_collateral.NEXTVAL, 12310000061, 1231000006, date'2020-01-01', date'2020-01-01');insert into x_mv_contract_signed_attr (TMP_ID,CONTRACT_ID,COLLATERAL_ID,CODE,VALUE_DT) values (s_x_mv_contract_signed_attr.NEXTVAL, 1231000006, 12310000061,'FINISH_DT' ,date'2021-01-01');insert into x_mv_contract_signed_attr_hist(TMP_ID,VALUE_NUM,UPDATE_DT,CONTRACT2_ID,CODE,CL_DT,STAMP,DT) values(s_x_mv_contract_signed_attr_hist.NEXTVAL, 1, date'2020-01-01', 1231000006,'FIRM',date'2020-01-01',8884323110023,date'2020-01-01');insert into x_mv_contract_signed_attr_hist(TMP_ID,VALUE_NUM,UPDATE_DT,CONTRACT2_ID,CODE,CL_DT,STAMP,DT) values(s_x_mv_contract_signed_attr_hist.NEXTVAL, 23, date'2020-01-01', 1231000006,'WHOLESALE_AGENT_PREMIUM_AWARDS_SCALE_TYPE',date'2020-01-01',8884323110023,date'2020-01-01');insert into x_mv_contract_signed_attr_hist(TMP_ID,VALUE_NUM,UPDATE_DT,CONTRACT2_ID,CODE,CL_DT,STAMP,DT) values(s_x_mv_contract_signed_attr_hist.NEXTVAL, 3, date'2020-01-01', 1231000006,'PAYMENT_TYPE',date'2020-01-01',8884323110023,date'2020-01-01');insert into x_t_invoice (TMP_ID,ID,DT, CLIENT_ID,EXTERNAL_ID,CONTRACT_ID,TOTAL_SUM,CURRENCY,DISCOUNT_TYPE,COMMISSION_TYPE,TYPE,LOYAL_CLIENTS,NDS,NDS_PCT,PERSON_ID) values (s_x_t_invoice.NEXTVAL, 323110023, date'2020-01-01',21231000006,'Б-323110023-1',1231000006,80000,'USD',7,7,'y_invoice',0,1,20, 774323110023);insert into x_t_person (TMP_ID,ID) values (s_x_t_person.NEXTVAL, 774323110023);insert into x_t_act_internal(TMP_ID,ID,DT,CLIENT_ID,INVOICE_ID,HIDDEN,AMOUNT,EXTERNAL_ID,PAYMENT_TERM_DT,IS_LOYAL,TYPE) values (s_x_t_act_internal.NEXTVAL, 43231100231,date'2020-01-01',21231000006, 323110023    ,1,  80000  ,'432311002311',null, 0,'generic');insert into x_t_act_trans(TMP_ID, ACT_ID, CONSUME_ID, AMOUNT, AMOUNT_NDS, AMOUNT_NSP, NETTING, COMMISSION_TYPE) values (s_x_t_act_trans.NEXTVAL, 43231100231,  55323110023, 80000, 13333.3333333333,  0,null, 7);insert into x_t_consume (TMP_ID, ID, PARENT_ORDER_ID) values (s_x_t_consume.NEXTVAL, 55323110023,  99323110023);insert into x_t_order(TMP_ID, ID, SERVICE_ID, SERVICE_ORDER_ID, CLIENT_ID) values (s_x_t_order.NEXTVAL, 99323110023,  7,  77323110023,  4323110023 );insert into x_mv_oebs_receipts_2(TMP_ID, INVOICE_EID, SUM, DT, DOC_DATE, COMISS_DATE, PAYMENT_NUMBER, SOURCE_TYPE) values (s_x_mv_oebs_receipts_2.NEXTVAL, 'Б-323110023-1', 80000, date'2020-01-31',date'2020-01-31', null, '8884323110023' ,'PAYCASH');insert into x_yt_ar_direct_domain_stats (ID,IS_GRAY,DOMAIN,IS_BLACKLIST,SERVICE_ID,COST,BILLING_EXPORT_ID,FROM_DT,TILL_DT,SERVICE_ORDER_ID) values(s_x_yt_ar_direct_domain_stats.NEXTVAL, 0, 'a323110023', 0,7,3330000000,77323110023,  date'2020-01-01',to_date('2020-01-31'||' '||'23:59:59','YYYY-MM-DD HH24:MI:SS'),77323110023);</v>
      </c>
    </row>
    <row r="28" spans="1:73" s="67" customFormat="1" x14ac:dyDescent="0.35">
      <c r="A28" s="40">
        <v>6</v>
      </c>
      <c r="B28" s="41"/>
      <c r="C28" s="42" t="str">
        <f t="shared" si="0"/>
        <v>1231000006</v>
      </c>
      <c r="D28" s="42" t="str">
        <f t="shared" si="1"/>
        <v>1231000006/20</v>
      </c>
      <c r="E28" s="43" t="str">
        <f t="shared" si="24"/>
        <v>2020-01-01</v>
      </c>
      <c r="F28" s="43" t="str">
        <f t="shared" si="2"/>
        <v>2021-01-01</v>
      </c>
      <c r="G28" s="44" t="str">
        <f t="shared" si="3"/>
        <v>21231000006</v>
      </c>
      <c r="H28" s="45">
        <f t="shared" si="34"/>
        <v>23</v>
      </c>
      <c r="I28" s="46">
        <v>3</v>
      </c>
      <c r="J28" s="52">
        <f t="shared" si="32"/>
        <v>323110024</v>
      </c>
      <c r="K28" s="48" t="str">
        <f t="shared" si="26"/>
        <v>Б-323110024-1</v>
      </c>
      <c r="L28" s="49" t="str">
        <f t="shared" si="4"/>
        <v>2020-01-01</v>
      </c>
      <c r="M28" s="48" t="s">
        <v>87</v>
      </c>
      <c r="N28" s="50">
        <f t="shared" si="27"/>
        <v>80000</v>
      </c>
      <c r="O28" s="48" t="s">
        <v>88</v>
      </c>
      <c r="P28" s="46">
        <v>1</v>
      </c>
      <c r="Q28" s="48">
        <v>20</v>
      </c>
      <c r="R28" s="70">
        <f t="shared" si="35"/>
        <v>1</v>
      </c>
      <c r="S28" s="70">
        <v>1</v>
      </c>
      <c r="T28" s="52" t="str">
        <f t="shared" si="6"/>
        <v>43231100241</v>
      </c>
      <c r="U28" s="53" t="str">
        <f t="shared" si="28"/>
        <v>432311002411</v>
      </c>
      <c r="V28" s="48">
        <v>1</v>
      </c>
      <c r="W28" s="49" t="str">
        <f t="shared" ca="1" si="7"/>
        <v>2020-01-05</v>
      </c>
      <c r="X28" s="48"/>
      <c r="Y28" s="54">
        <v>80000</v>
      </c>
      <c r="Z28" s="54">
        <f t="shared" si="8"/>
        <v>13333.333333333328</v>
      </c>
      <c r="AA28" s="48">
        <v>0</v>
      </c>
      <c r="AB28" s="55" t="s">
        <v>89</v>
      </c>
      <c r="AC28" s="54">
        <f t="shared" si="9"/>
        <v>80000</v>
      </c>
      <c r="AD28" s="56">
        <v>0</v>
      </c>
      <c r="AE28" s="52" t="str">
        <f t="shared" si="10"/>
        <v>4323110024</v>
      </c>
      <c r="AF28" s="58">
        <f t="shared" si="11"/>
        <v>66666.666666666672</v>
      </c>
      <c r="AG28" s="71">
        <f>SUM(AF27:AF29)</f>
        <v>200000</v>
      </c>
      <c r="AH28" s="58">
        <f t="shared" si="29"/>
        <v>66666.666666666672</v>
      </c>
      <c r="AI28" s="60">
        <f t="shared" si="12"/>
        <v>80000</v>
      </c>
      <c r="AJ28" s="49" t="str">
        <f t="shared" si="13"/>
        <v>2020-01-31</v>
      </c>
      <c r="AK28" s="61" t="str">
        <f t="shared" si="14"/>
        <v>8884323110024</v>
      </c>
      <c r="AL28" s="56" t="str">
        <f t="shared" si="15"/>
        <v>12310000061</v>
      </c>
      <c r="AM28" s="62"/>
      <c r="AN28" s="62"/>
      <c r="AO28" s="56" t="s">
        <v>89</v>
      </c>
      <c r="AP28" s="56" t="s">
        <v>89</v>
      </c>
      <c r="AQ28" s="56"/>
      <c r="AR28" s="56"/>
      <c r="AS28" s="63" t="str">
        <f t="shared" si="16"/>
        <v>8884323110024</v>
      </c>
      <c r="AT28" s="61" t="str">
        <f t="shared" si="17"/>
        <v>55323110024</v>
      </c>
      <c r="AU28" s="53" t="str">
        <f t="shared" si="18"/>
        <v>99323110024</v>
      </c>
      <c r="AV28" s="53">
        <f t="shared" si="19"/>
        <v>1</v>
      </c>
      <c r="AW28" s="53" t="str">
        <f t="shared" si="20"/>
        <v>77323110024</v>
      </c>
      <c r="AX28" s="53" t="str">
        <f t="shared" si="30"/>
        <v>774323110024</v>
      </c>
      <c r="AY28" s="53">
        <v>0</v>
      </c>
      <c r="AZ28" s="53">
        <v>0</v>
      </c>
      <c r="BA28" s="49" t="str">
        <f t="shared" si="21"/>
        <v>2020-01-01</v>
      </c>
      <c r="BB28" s="49" t="str">
        <f t="shared" si="22"/>
        <v>2020-01-31</v>
      </c>
      <c r="BC28" s="64" t="s">
        <v>90</v>
      </c>
      <c r="BD28" s="65" t="str">
        <f>"a"&amp;J28</f>
        <v>a323110024</v>
      </c>
      <c r="BE28" s="61"/>
      <c r="BF28" s="61"/>
      <c r="BG28" s="55"/>
      <c r="BH28" s="53"/>
      <c r="BI28" s="53"/>
      <c r="BJ28" s="53"/>
      <c r="BK28" s="53"/>
      <c r="BL28" s="53"/>
      <c r="BM28" s="53"/>
      <c r="BN28" s="53"/>
      <c r="BO28" s="336" t="s">
        <v>103</v>
      </c>
      <c r="BP28" s="325"/>
      <c r="BQ28" s="50"/>
      <c r="BR28" s="68"/>
      <c r="BS28" s="68">
        <v>0</v>
      </c>
      <c r="BU28" s="357" t="str">
        <f t="shared" ca="1" si="23"/>
        <v>insert into x_t_invoice (TMP_ID,ID,DT, CLIENT_ID,EXTERNAL_ID,CONTRACT_ID,TOTAL_SUM,CURRENCY,DISCOUNT_TYPE,COMMISSION_TYPE,TYPE,LOYAL_CLIENTS,NDS,NDS_PCT,PERSON_ID) values (s_x_t_invoice.NEXTVAL, 323110024, date'2020-01-01',21231000006,'Б-323110024-1',1231000006,80000,'RUR',1,1,'y_invoice',0,1,20, 774323110024);insert into x_t_person (TMP_ID,ID) values (s_x_t_person.NEXTVAL, 774323110024);insert into x_t_act_internal(TMP_ID,ID,DT,CLIENT_ID,INVOICE_ID,HIDDEN,AMOUNT,EXTERNAL_ID,PAYMENT_TERM_DT,IS_LOYAL,TYPE) values (s_x_t_act_internal.NEXTVAL, 43231100241,date'2020-01-05',21231000006, 323110024    ,1,  80000  ,'432311002411',null, 0,'generic');insert into x_t_act_trans(TMP_ID, ACT_ID, CONSUME_ID, AMOUNT, AMOUNT_NDS, AMOUNT_NSP, NETTING, COMMISSION_TYPE) values (s_x_t_act_trans.NEXTVAL, 43231100241,  55323110024, 80000, 13333.3333333333,  0,null, 1);insert into x_t_consume (TMP_ID, ID, PARENT_ORDER_ID) values (s_x_t_consume.NEXTVAL, 55323110024,  99323110024);insert into x_t_order(TMP_ID, ID, SERVICE_ID, SERVICE_ORDER_ID, CLIENT_ID) values (s_x_t_order.NEXTVAL, 99323110024,  1,  77323110024,  4323110024 );insert into x_mv_oebs_receipts_2(TMP_ID, INVOICE_EID, SUM, DT, DOC_DATE, COMISS_DATE, PAYMENT_NUMBER, SOURCE_TYPE) values (s_x_mv_oebs_receipts_2.NEXTVAL, 'Б-323110024-1', 80000, date'2020-01-31',date'2020-01-31', null, '8884323110024' ,'PAYCASH');insert into x_yt_ar_direct_domain_stats (ID,IS_GRAY,DOMAIN,IS_BLACKLIST,SERVICE_ID,COST,BILLING_EXPORT_ID,FROM_DT,TILL_DT,SERVICE_ORDER_ID) values(s_x_yt_ar_direct_domain_stats.NEXTVAL, 0, 'a323110024', 0,1,3330000000,77323110024,  date'2020-01-01',to_date('2020-01-31'||' '||'23:59:59','YYYY-MM-DD HH24:MI:SS'),77323110024);</v>
      </c>
    </row>
    <row r="29" spans="1:73" s="100" customFormat="1" ht="15" customHeight="1" thickBot="1" x14ac:dyDescent="0.4">
      <c r="A29" s="74">
        <v>6</v>
      </c>
      <c r="B29" s="75"/>
      <c r="C29" s="76" t="str">
        <f t="shared" si="0"/>
        <v>1231000006</v>
      </c>
      <c r="D29" s="76" t="str">
        <f t="shared" si="1"/>
        <v>1231000006/20</v>
      </c>
      <c r="E29" s="77" t="str">
        <f t="shared" si="24"/>
        <v>2020-01-01</v>
      </c>
      <c r="F29" s="77" t="str">
        <f t="shared" si="2"/>
        <v>2021-01-01</v>
      </c>
      <c r="G29" s="78" t="str">
        <f t="shared" si="3"/>
        <v>21231000006</v>
      </c>
      <c r="H29" s="79">
        <f t="shared" si="34"/>
        <v>23</v>
      </c>
      <c r="I29" s="80">
        <v>3</v>
      </c>
      <c r="J29" s="81">
        <f t="shared" si="32"/>
        <v>323110025</v>
      </c>
      <c r="K29" s="82" t="str">
        <f t="shared" si="26"/>
        <v>Б-323110025-1</v>
      </c>
      <c r="L29" s="83" t="str">
        <f t="shared" si="4"/>
        <v>2020-01-01</v>
      </c>
      <c r="M29" s="82" t="s">
        <v>87</v>
      </c>
      <c r="N29" s="84">
        <f t="shared" si="27"/>
        <v>80000</v>
      </c>
      <c r="O29" s="82" t="s">
        <v>88</v>
      </c>
      <c r="P29" s="80">
        <v>1</v>
      </c>
      <c r="Q29" s="82">
        <v>20</v>
      </c>
      <c r="R29" s="86">
        <f t="shared" si="35"/>
        <v>37</v>
      </c>
      <c r="S29" s="86">
        <v>37</v>
      </c>
      <c r="T29" s="81" t="str">
        <f t="shared" si="6"/>
        <v>43231100251</v>
      </c>
      <c r="U29" s="87" t="str">
        <f t="shared" si="28"/>
        <v>432311002511</v>
      </c>
      <c r="V29" s="82">
        <v>1</v>
      </c>
      <c r="W29" s="83" t="str">
        <f t="shared" ca="1" si="7"/>
        <v>2020-01-02</v>
      </c>
      <c r="X29" s="82"/>
      <c r="Y29" s="88">
        <v>80000</v>
      </c>
      <c r="Z29" s="88">
        <f t="shared" si="8"/>
        <v>13333.333333333328</v>
      </c>
      <c r="AA29" s="82">
        <v>0</v>
      </c>
      <c r="AB29" s="89" t="s">
        <v>89</v>
      </c>
      <c r="AC29" s="88">
        <f t="shared" si="9"/>
        <v>80000</v>
      </c>
      <c r="AD29" s="90">
        <v>0</v>
      </c>
      <c r="AE29" s="81" t="str">
        <f t="shared" si="10"/>
        <v>4323110025</v>
      </c>
      <c r="AF29" s="91">
        <f t="shared" si="11"/>
        <v>66666.666666666672</v>
      </c>
      <c r="AG29" s="92"/>
      <c r="AH29" s="91">
        <f t="shared" si="29"/>
        <v>66666.666666666672</v>
      </c>
      <c r="AI29" s="93">
        <f t="shared" si="12"/>
        <v>80000</v>
      </c>
      <c r="AJ29" s="83" t="str">
        <f t="shared" si="13"/>
        <v>2020-01-31</v>
      </c>
      <c r="AK29" s="94" t="str">
        <f t="shared" si="14"/>
        <v>8884323110025</v>
      </c>
      <c r="AL29" s="90" t="str">
        <f t="shared" si="15"/>
        <v>12310000061</v>
      </c>
      <c r="AM29" s="95"/>
      <c r="AN29" s="95"/>
      <c r="AO29" s="90" t="s">
        <v>89</v>
      </c>
      <c r="AP29" s="90" t="s">
        <v>89</v>
      </c>
      <c r="AQ29" s="90"/>
      <c r="AR29" s="90"/>
      <c r="AS29" s="96" t="str">
        <f t="shared" si="16"/>
        <v>8884323110025</v>
      </c>
      <c r="AT29" s="94" t="str">
        <f t="shared" si="17"/>
        <v>55323110025</v>
      </c>
      <c r="AU29" s="87" t="str">
        <f t="shared" si="18"/>
        <v>99323110025</v>
      </c>
      <c r="AV29" s="87">
        <f t="shared" si="19"/>
        <v>37</v>
      </c>
      <c r="AW29" s="87" t="str">
        <f t="shared" si="20"/>
        <v>77323110025</v>
      </c>
      <c r="AX29" s="87" t="str">
        <f t="shared" si="30"/>
        <v>774323110025</v>
      </c>
      <c r="AY29" s="87">
        <v>0</v>
      </c>
      <c r="AZ29" s="87">
        <v>0</v>
      </c>
      <c r="BA29" s="83" t="str">
        <f t="shared" si="21"/>
        <v>2020-01-01</v>
      </c>
      <c r="BB29" s="83" t="str">
        <f t="shared" si="22"/>
        <v>2020-01-31</v>
      </c>
      <c r="BC29" s="97" t="s">
        <v>90</v>
      </c>
      <c r="BD29" s="98" t="str">
        <f>"d"&amp;J29</f>
        <v>d323110025</v>
      </c>
      <c r="BE29" s="98"/>
      <c r="BF29" s="98"/>
      <c r="BG29" s="98"/>
      <c r="BH29" s="87"/>
      <c r="BI29" s="87"/>
      <c r="BJ29" s="87"/>
      <c r="BK29" s="87"/>
      <c r="BL29" s="87"/>
      <c r="BM29" s="87"/>
      <c r="BN29" s="87"/>
      <c r="BO29" s="338" t="s">
        <v>104</v>
      </c>
      <c r="BP29" s="326"/>
      <c r="BQ29" s="84"/>
      <c r="BR29" s="101"/>
      <c r="BS29" s="99"/>
      <c r="BU29" s="358" t="str">
        <f t="shared" ca="1" si="23"/>
        <v>insert into x_t_invoice (TMP_ID,ID,DT, CLIENT_ID,EXTERNAL_ID,CONTRACT_ID,TOTAL_SUM,CURRENCY,DISCOUNT_TYPE,COMMISSION_TYPE,TYPE,LOYAL_CLIENTS,NDS,NDS_PCT,PERSON_ID) values (s_x_t_invoice.NEXTVAL, 323110025, date'2020-01-01',21231000006,'Б-323110025-1',1231000006,80000,'RUR',37,37,'y_invoice',0,1,20, 774323110025);insert into x_t_person (TMP_ID,ID) values (s_x_t_person.NEXTVAL, 774323110025);insert into x_t_act_internal(TMP_ID,ID,DT,CLIENT_ID,INVOICE_ID,HIDDEN,AMOUNT,EXTERNAL_ID,PAYMENT_TERM_DT,IS_LOYAL,TYPE) values (s_x_t_act_internal.NEXTVAL, 43231100251,date'2020-01-02',21231000006, 323110025    ,1,  80000  ,'432311002511',null, 0,'generic');insert into x_t_act_trans(TMP_ID, ACT_ID, CONSUME_ID, AMOUNT, AMOUNT_NDS, AMOUNT_NSP, NETTING, COMMISSION_TYPE) values (s_x_t_act_trans.NEXTVAL, 43231100251,  55323110025, 80000, 13333.3333333333,  0,null, 37);insert into x_t_consume (TMP_ID, ID, PARENT_ORDER_ID) values (s_x_t_consume.NEXTVAL, 55323110025,  99323110025);insert into x_t_order(TMP_ID, ID, SERVICE_ID, SERVICE_ORDER_ID, CLIENT_ID) values (s_x_t_order.NEXTVAL, 99323110025,  37,  77323110025,  4323110025 );insert into x_mv_oebs_receipts_2(TMP_ID, INVOICE_EID, SUM, DT, DOC_DATE, COMISS_DATE, PAYMENT_NUMBER, SOURCE_TYPE) values (s_x_mv_oebs_receipts_2.NEXTVAL, 'Б-323110025-1', 80000, date'2020-01-31',date'2020-01-31', null, '8884323110025' ,'PAYCASH');insert into x_yt_ar_direct_domain_stats (ID,IS_GRAY,DOMAIN,IS_BLACKLIST,SERVICE_ID,COST,BILLING_EXPORT_ID,FROM_DT,TILL_DT,SERVICE_ORDER_ID) values(s_x_yt_ar_direct_domain_stats.NEXTVAL, 0, 'd323110025', 0,37,3330000000,77323110025,  date'2020-01-01',to_date('2020-01-31'||' '||'23:59:59','YYYY-MM-DD HH24:MI:SS'),77323110025);</v>
      </c>
    </row>
    <row r="30" spans="1:73" s="67" customFormat="1" x14ac:dyDescent="0.35">
      <c r="A30" s="40">
        <v>7</v>
      </c>
      <c r="B30" s="41"/>
      <c r="C30" s="42" t="str">
        <f t="shared" si="0"/>
        <v>1231000007</v>
      </c>
      <c r="D30" s="42" t="str">
        <f t="shared" si="1"/>
        <v>1231000007/20</v>
      </c>
      <c r="E30" s="43" t="str">
        <f t="shared" si="24"/>
        <v>2020-01-01</v>
      </c>
      <c r="F30" s="43" t="str">
        <f t="shared" si="2"/>
        <v>2021-01-01</v>
      </c>
      <c r="G30" s="44" t="str">
        <f t="shared" si="3"/>
        <v>21231000007</v>
      </c>
      <c r="H30" s="45">
        <f t="shared" si="34"/>
        <v>23</v>
      </c>
      <c r="I30" s="107">
        <v>2</v>
      </c>
      <c r="J30" s="52">
        <f t="shared" si="32"/>
        <v>323110026</v>
      </c>
      <c r="K30" s="48" t="str">
        <f t="shared" si="26"/>
        <v>Б-323110026-1</v>
      </c>
      <c r="L30" s="49" t="str">
        <f t="shared" si="4"/>
        <v>2020-01-01</v>
      </c>
      <c r="M30" s="48" t="s">
        <v>87</v>
      </c>
      <c r="N30" s="50">
        <f t="shared" si="27"/>
        <v>80000</v>
      </c>
      <c r="O30" s="48" t="s">
        <v>88</v>
      </c>
      <c r="P30" s="46">
        <v>1</v>
      </c>
      <c r="Q30" s="48">
        <v>20</v>
      </c>
      <c r="R30" s="51">
        <f t="shared" si="35"/>
        <v>7</v>
      </c>
      <c r="S30" s="51">
        <v>7</v>
      </c>
      <c r="T30" s="52" t="str">
        <f t="shared" si="6"/>
        <v>43231100261</v>
      </c>
      <c r="U30" s="53" t="str">
        <f t="shared" si="28"/>
        <v>432311002611</v>
      </c>
      <c r="V30" s="48">
        <v>1</v>
      </c>
      <c r="W30" s="49" t="str">
        <f t="shared" ca="1" si="7"/>
        <v>2020-01-06</v>
      </c>
      <c r="X30" s="48"/>
      <c r="Y30" s="54">
        <v>80000</v>
      </c>
      <c r="Z30" s="54">
        <f t="shared" si="8"/>
        <v>13333.333333333328</v>
      </c>
      <c r="AA30" s="48">
        <v>0</v>
      </c>
      <c r="AB30" s="55" t="s">
        <v>89</v>
      </c>
      <c r="AC30" s="54">
        <f t="shared" si="9"/>
        <v>80000</v>
      </c>
      <c r="AD30" s="56">
        <v>0</v>
      </c>
      <c r="AE30" s="52" t="str">
        <f t="shared" si="10"/>
        <v>4323110026</v>
      </c>
      <c r="AF30" s="58">
        <f t="shared" si="11"/>
        <v>66666.666666666672</v>
      </c>
      <c r="AG30" s="59"/>
      <c r="AH30" s="58">
        <f t="shared" si="29"/>
        <v>66666.666666666672</v>
      </c>
      <c r="AI30" s="60">
        <f t="shared" si="12"/>
        <v>80000</v>
      </c>
      <c r="AJ30" s="49" t="str">
        <f t="shared" si="13"/>
        <v>2020-01-31</v>
      </c>
      <c r="AK30" s="61" t="str">
        <f t="shared" si="14"/>
        <v>8884323110026</v>
      </c>
      <c r="AL30" s="56" t="str">
        <f t="shared" si="15"/>
        <v>12310000071</v>
      </c>
      <c r="AM30" s="62"/>
      <c r="AN30" s="62"/>
      <c r="AO30" s="56" t="s">
        <v>89</v>
      </c>
      <c r="AP30" s="56" t="s">
        <v>89</v>
      </c>
      <c r="AQ30" s="56"/>
      <c r="AR30" s="56"/>
      <c r="AS30" s="63" t="str">
        <f t="shared" si="16"/>
        <v>8884323110026</v>
      </c>
      <c r="AT30" s="61" t="str">
        <f t="shared" si="17"/>
        <v>55323110026</v>
      </c>
      <c r="AU30" s="53" t="str">
        <f t="shared" si="18"/>
        <v>99323110026</v>
      </c>
      <c r="AV30" s="53">
        <f t="shared" si="19"/>
        <v>7</v>
      </c>
      <c r="AW30" s="53" t="str">
        <f t="shared" si="20"/>
        <v>77323110026</v>
      </c>
      <c r="AX30" s="53" t="str">
        <f t="shared" si="30"/>
        <v>774323110026</v>
      </c>
      <c r="AY30" s="53">
        <v>0</v>
      </c>
      <c r="AZ30" s="53">
        <v>0</v>
      </c>
      <c r="BA30" s="49" t="str">
        <f t="shared" si="21"/>
        <v>2020-01-01</v>
      </c>
      <c r="BB30" s="49" t="str">
        <f t="shared" si="22"/>
        <v>2020-01-31</v>
      </c>
      <c r="BC30" s="64" t="s">
        <v>90</v>
      </c>
      <c r="BD30" s="65" t="str">
        <f>"a"&amp;J30</f>
        <v>a323110026</v>
      </c>
      <c r="BE30" s="61"/>
      <c r="BF30" s="61"/>
      <c r="BG30" s="55"/>
      <c r="BH30" s="53"/>
      <c r="BI30" s="53"/>
      <c r="BJ30" s="53"/>
      <c r="BK30" s="53"/>
      <c r="BL30" s="53"/>
      <c r="BM30" s="53"/>
      <c r="BN30" s="53"/>
      <c r="BO30" s="336" t="s">
        <v>105</v>
      </c>
      <c r="BP30" s="325">
        <v>1</v>
      </c>
      <c r="BQ30" s="50">
        <f>AF31</f>
        <v>66666.666666666672</v>
      </c>
      <c r="BR30" s="68">
        <f>BQ30*0.13</f>
        <v>8666.6666666666679</v>
      </c>
      <c r="BS30" s="68">
        <f>BR30</f>
        <v>8666.6666666666679</v>
      </c>
      <c r="BU30" s="357" t="str">
        <f t="shared" ca="1" si="23"/>
        <v>insert into x_t_contract2(TMP_ID,ID,EXTERNAL_ID,CLIENT_ID) values(s_x_t_contract2.NEXTVAL, 1231000007, '1231000007/20',21231000007);insert into x_t_contract_collateral(TMP_ID,ID,CONTRACT2_ID,DT,IS_SIGNED) values(s_x_t_contract_collateral.NEXTVAL, 12310000071, 1231000007, date'2020-01-01', date'2020-01-01');insert into x_mv_contract_signed_attr (TMP_ID,CONTRACT_ID,COLLATERAL_ID,CODE,VALUE_DT) values (s_x_mv_contract_signed_attr.NEXTVAL, 1231000007, 12310000071,'FINISH_DT' ,date'2021-01-01');insert into x_mv_contract_signed_attr_hist(TMP_ID,VALUE_NUM,UPDATE_DT,CONTRACT2_ID,CODE,CL_DT,STAMP,DT) values(s_x_mv_contract_signed_attr_hist.NEXTVAL, 1, date'2020-01-01', 1231000007,'FIRM',date'2020-01-01',8884323110026,date'2020-01-01');insert into x_mv_contract_signed_attr_hist(TMP_ID,VALUE_NUM,UPDATE_DT,CONTRACT2_ID,CODE,CL_DT,STAMP,DT) values(s_x_mv_contract_signed_attr_hist.NEXTVAL, 23, date'2020-01-01', 1231000007,'WHOLESALE_AGENT_PREMIUM_AWARDS_SCALE_TYPE',date'2020-01-01',8884323110026,date'2020-01-01');insert into x_mv_contract_signed_attr_hist(TMP_ID,VALUE_NUM,UPDATE_DT,CONTRACT2_ID,CODE,CL_DT,STAMP,DT) values(s_x_mv_contract_signed_attr_hist.NEXTVAL, 2, date'2020-01-01', 1231000007,'PAYMENT_TYPE',date'2020-01-01',8884323110026,date'2020-01-01');insert into x_t_invoice (TMP_ID,ID,DT, CLIENT_ID,EXTERNAL_ID,CONTRACT_ID,TOTAL_SUM,CURRENCY,DISCOUNT_TYPE,COMMISSION_TYPE,TYPE,LOYAL_CLIENTS,NDS,NDS_PCT,PERSON_ID) values (s_x_t_invoice.NEXTVAL, 323110026, date'2020-01-01',21231000007,'Б-323110026-1',1231000007,80000,'RUR',7,7,'y_invoice',0,1,20, 774323110026);insert into x_t_person (TMP_ID,ID) values (s_x_t_person.NEXTVAL, 774323110026);insert into x_t_act_internal(TMP_ID,ID,DT,CLIENT_ID,INVOICE_ID,HIDDEN,AMOUNT,EXTERNAL_ID,PAYMENT_TERM_DT,IS_LOYAL,TYPE) values (s_x_t_act_internal.NEXTVAL, 43231100261,date'2020-01-06',21231000007, 323110026    ,1,  80000  ,'432311002611',null, 0,'generic');insert into x_t_act_trans(TMP_ID, ACT_ID, CONSUME_ID, AMOUNT, AMOUNT_NDS, AMOUNT_NSP, NETTING, COMMISSION_TYPE) values (s_x_t_act_trans.NEXTVAL, 43231100261,  55323110026, 80000, 13333.3333333333,  0,null, 7);insert into x_t_consume (TMP_ID, ID, PARENT_ORDER_ID) values (s_x_t_consume.NEXTVAL, 55323110026,  99323110026);insert into x_t_order(TMP_ID, ID, SERVICE_ID, SERVICE_ORDER_ID, CLIENT_ID) values (s_x_t_order.NEXTVAL, 99323110026,  7,  77323110026,  4323110026 );insert into x_mv_oebs_receipts_2(TMP_ID, INVOICE_EID, SUM, DT, DOC_DATE, COMISS_DATE, PAYMENT_NUMBER, SOURCE_TYPE) values (s_x_mv_oebs_receipts_2.NEXTVAL, 'Б-323110026-1', 80000, date'2020-01-31',date'2020-01-31', null, '8884323110026' ,'PAYCASH');insert into x_yt_ar_direct_domain_stats (ID,IS_GRAY,DOMAIN,IS_BLACKLIST,SERVICE_ID,COST,BILLING_EXPORT_ID,FROM_DT,TILL_DT,SERVICE_ORDER_ID) values(s_x_yt_ar_direct_domain_stats.NEXTVAL, 0, 'a323110026', 0,7,3330000000,77323110026,  date'2020-01-01',to_date('2020-01-31'||' '||'23:59:59','YYYY-MM-DD HH24:MI:SS'),77323110026);</v>
      </c>
    </row>
    <row r="31" spans="1:73" s="67" customFormat="1" x14ac:dyDescent="0.35">
      <c r="A31" s="40">
        <v>7</v>
      </c>
      <c r="B31" s="41"/>
      <c r="C31" s="42" t="str">
        <f t="shared" si="0"/>
        <v>1231000007</v>
      </c>
      <c r="D31" s="42" t="str">
        <f t="shared" si="1"/>
        <v>1231000007/20</v>
      </c>
      <c r="E31" s="43" t="str">
        <f t="shared" si="24"/>
        <v>2020-01-01</v>
      </c>
      <c r="F31" s="43" t="str">
        <f t="shared" si="2"/>
        <v>2021-01-01</v>
      </c>
      <c r="G31" s="44" t="str">
        <f t="shared" si="3"/>
        <v>21231000007</v>
      </c>
      <c r="H31" s="45">
        <f t="shared" si="34"/>
        <v>23</v>
      </c>
      <c r="I31" s="107">
        <v>2</v>
      </c>
      <c r="J31" s="52">
        <f t="shared" si="32"/>
        <v>323110027</v>
      </c>
      <c r="K31" s="48" t="str">
        <f t="shared" si="26"/>
        <v>Б-323110027-1</v>
      </c>
      <c r="L31" s="49" t="str">
        <f t="shared" si="4"/>
        <v>2020-01-01</v>
      </c>
      <c r="M31" s="48" t="s">
        <v>87</v>
      </c>
      <c r="N31" s="50">
        <f t="shared" si="27"/>
        <v>80000</v>
      </c>
      <c r="O31" s="48" t="s">
        <v>88</v>
      </c>
      <c r="P31" s="46">
        <v>1</v>
      </c>
      <c r="Q31" s="48">
        <v>20</v>
      </c>
      <c r="R31" s="70">
        <f t="shared" si="35"/>
        <v>1</v>
      </c>
      <c r="S31" s="70">
        <v>1</v>
      </c>
      <c r="T31" s="52" t="str">
        <f t="shared" si="6"/>
        <v>43231100271</v>
      </c>
      <c r="U31" s="53" t="str">
        <f t="shared" si="28"/>
        <v>432311002711</v>
      </c>
      <c r="V31" s="48">
        <v>1</v>
      </c>
      <c r="W31" s="49" t="str">
        <f t="shared" ca="1" si="7"/>
        <v>2020-01-05</v>
      </c>
      <c r="X31" s="48"/>
      <c r="Y31" s="54">
        <v>80000</v>
      </c>
      <c r="Z31" s="54">
        <f t="shared" si="8"/>
        <v>13333.333333333328</v>
      </c>
      <c r="AA31" s="48">
        <v>0</v>
      </c>
      <c r="AB31" s="55" t="s">
        <v>89</v>
      </c>
      <c r="AC31" s="54">
        <f t="shared" si="9"/>
        <v>80000</v>
      </c>
      <c r="AD31" s="56">
        <v>0</v>
      </c>
      <c r="AE31" s="52" t="str">
        <f t="shared" si="10"/>
        <v>4323110027</v>
      </c>
      <c r="AF31" s="58">
        <f t="shared" si="11"/>
        <v>66666.666666666672</v>
      </c>
      <c r="AG31" s="71">
        <f>SUM(AF30:AF32)</f>
        <v>200000</v>
      </c>
      <c r="AH31" s="58">
        <f t="shared" si="29"/>
        <v>66666.666666666672</v>
      </c>
      <c r="AI31" s="60">
        <f t="shared" si="12"/>
        <v>80000</v>
      </c>
      <c r="AJ31" s="49" t="str">
        <f t="shared" si="13"/>
        <v>2020-01-31</v>
      </c>
      <c r="AK31" s="61" t="str">
        <f t="shared" si="14"/>
        <v>8884323110027</v>
      </c>
      <c r="AL31" s="56" t="str">
        <f t="shared" si="15"/>
        <v>12310000071</v>
      </c>
      <c r="AM31" s="62"/>
      <c r="AN31" s="62"/>
      <c r="AO31" s="56" t="s">
        <v>89</v>
      </c>
      <c r="AP31" s="56" t="s">
        <v>89</v>
      </c>
      <c r="AQ31" s="56"/>
      <c r="AR31" s="56"/>
      <c r="AS31" s="63" t="str">
        <f t="shared" si="16"/>
        <v>8884323110027</v>
      </c>
      <c r="AT31" s="61" t="str">
        <f t="shared" si="17"/>
        <v>55323110027</v>
      </c>
      <c r="AU31" s="53" t="str">
        <f t="shared" si="18"/>
        <v>99323110027</v>
      </c>
      <c r="AV31" s="53">
        <f t="shared" si="19"/>
        <v>1</v>
      </c>
      <c r="AW31" s="53" t="str">
        <f t="shared" si="20"/>
        <v>77323110027</v>
      </c>
      <c r="AX31" s="53" t="str">
        <f t="shared" si="30"/>
        <v>774323110027</v>
      </c>
      <c r="AY31" s="53">
        <v>0</v>
      </c>
      <c r="AZ31" s="53">
        <v>0</v>
      </c>
      <c r="BA31" s="49" t="str">
        <f t="shared" si="21"/>
        <v>2020-01-01</v>
      </c>
      <c r="BB31" s="49" t="str">
        <f t="shared" si="22"/>
        <v>2020-01-31</v>
      </c>
      <c r="BC31" s="64" t="s">
        <v>90</v>
      </c>
      <c r="BD31" s="65" t="str">
        <f>"a"&amp;J31</f>
        <v>a323110027</v>
      </c>
      <c r="BE31" s="61"/>
      <c r="BF31" s="61"/>
      <c r="BG31" s="55"/>
      <c r="BH31" s="53"/>
      <c r="BI31" s="53"/>
      <c r="BJ31" s="53"/>
      <c r="BK31" s="53"/>
      <c r="BL31" s="53"/>
      <c r="BM31" s="53"/>
      <c r="BN31" s="53"/>
      <c r="BO31" s="336" t="s">
        <v>106</v>
      </c>
      <c r="BP31" s="325">
        <v>37</v>
      </c>
      <c r="BQ31" s="50">
        <f>AF32</f>
        <v>66666.666666666672</v>
      </c>
      <c r="BR31" s="68">
        <f>BQ31*0.13</f>
        <v>8666.6666666666679</v>
      </c>
      <c r="BS31" s="68">
        <f>BR31</f>
        <v>8666.6666666666679</v>
      </c>
      <c r="BU31" s="357" t="str">
        <f t="shared" ca="1" si="23"/>
        <v>insert into x_t_invoice (TMP_ID,ID,DT, CLIENT_ID,EXTERNAL_ID,CONTRACT_ID,TOTAL_SUM,CURRENCY,DISCOUNT_TYPE,COMMISSION_TYPE,TYPE,LOYAL_CLIENTS,NDS,NDS_PCT,PERSON_ID) values (s_x_t_invoice.NEXTVAL, 323110027, date'2020-01-01',21231000007,'Б-323110027-1',1231000007,80000,'RUR',1,1,'y_invoice',0,1,20, 774323110027);insert into x_t_person (TMP_ID,ID) values (s_x_t_person.NEXTVAL, 774323110027);insert into x_t_act_internal(TMP_ID,ID,DT,CLIENT_ID,INVOICE_ID,HIDDEN,AMOUNT,EXTERNAL_ID,PAYMENT_TERM_DT,IS_LOYAL,TYPE) values (s_x_t_act_internal.NEXTVAL, 43231100271,date'2020-01-05',21231000007, 323110027    ,1,  80000  ,'432311002711',null, 0,'generic');insert into x_t_act_trans(TMP_ID, ACT_ID, CONSUME_ID, AMOUNT, AMOUNT_NDS, AMOUNT_NSP, NETTING, COMMISSION_TYPE) values (s_x_t_act_trans.NEXTVAL, 43231100271,  55323110027, 80000, 13333.3333333333,  0,null, 1);insert into x_t_consume (TMP_ID, ID, PARENT_ORDER_ID) values (s_x_t_consume.NEXTVAL, 55323110027,  99323110027);insert into x_t_order(TMP_ID, ID, SERVICE_ID, SERVICE_ORDER_ID, CLIENT_ID) values (s_x_t_order.NEXTVAL, 99323110027,  1,  77323110027,  4323110027 );insert into x_mv_oebs_receipts_2(TMP_ID, INVOICE_EID, SUM, DT, DOC_DATE, COMISS_DATE, PAYMENT_NUMBER, SOURCE_TYPE) values (s_x_mv_oebs_receipts_2.NEXTVAL, 'Б-323110027-1', 80000, date'2020-01-31',date'2020-01-31', null, '8884323110027' ,'PAYCASH');insert into x_yt_ar_direct_domain_stats (ID,IS_GRAY,DOMAIN,IS_BLACKLIST,SERVICE_ID,COST,BILLING_EXPORT_ID,FROM_DT,TILL_DT,SERVICE_ORDER_ID) values(s_x_yt_ar_direct_domain_stats.NEXTVAL, 0, 'a323110027', 0,1,3330000000,77323110027,  date'2020-01-01',to_date('2020-01-31'||' '||'23:59:59','YYYY-MM-DD HH24:MI:SS'),77323110027);</v>
      </c>
    </row>
    <row r="32" spans="1:73" s="100" customFormat="1" ht="15" customHeight="1" thickBot="1" x14ac:dyDescent="0.4">
      <c r="A32" s="74">
        <v>7</v>
      </c>
      <c r="B32" s="75"/>
      <c r="C32" s="76" t="str">
        <f t="shared" si="0"/>
        <v>1231000007</v>
      </c>
      <c r="D32" s="76" t="str">
        <f t="shared" si="1"/>
        <v>1231000007/20</v>
      </c>
      <c r="E32" s="77" t="str">
        <f t="shared" si="24"/>
        <v>2020-01-01</v>
      </c>
      <c r="F32" s="77" t="str">
        <f t="shared" si="2"/>
        <v>2021-01-01</v>
      </c>
      <c r="G32" s="78" t="str">
        <f t="shared" si="3"/>
        <v>21231000007</v>
      </c>
      <c r="H32" s="79">
        <f t="shared" si="34"/>
        <v>23</v>
      </c>
      <c r="I32" s="108">
        <v>2</v>
      </c>
      <c r="J32" s="81">
        <f t="shared" si="32"/>
        <v>323110028</v>
      </c>
      <c r="K32" s="82" t="str">
        <f t="shared" si="26"/>
        <v>Б-323110028-1</v>
      </c>
      <c r="L32" s="83" t="str">
        <f t="shared" si="4"/>
        <v>2020-01-01</v>
      </c>
      <c r="M32" s="82" t="s">
        <v>87</v>
      </c>
      <c r="N32" s="84">
        <f t="shared" si="27"/>
        <v>80000</v>
      </c>
      <c r="O32" s="82" t="s">
        <v>88</v>
      </c>
      <c r="P32" s="80">
        <v>1</v>
      </c>
      <c r="Q32" s="82">
        <v>20</v>
      </c>
      <c r="R32" s="86">
        <f t="shared" si="35"/>
        <v>37</v>
      </c>
      <c r="S32" s="86">
        <v>37</v>
      </c>
      <c r="T32" s="81" t="str">
        <f t="shared" si="6"/>
        <v>43231100281</v>
      </c>
      <c r="U32" s="87" t="str">
        <f t="shared" si="28"/>
        <v>432311002811</v>
      </c>
      <c r="V32" s="82">
        <v>1</v>
      </c>
      <c r="W32" s="83" t="str">
        <f t="shared" ca="1" si="7"/>
        <v>2020-01-03</v>
      </c>
      <c r="X32" s="82"/>
      <c r="Y32" s="88">
        <v>80000</v>
      </c>
      <c r="Z32" s="88">
        <f t="shared" si="8"/>
        <v>13333.333333333328</v>
      </c>
      <c r="AA32" s="82">
        <v>0</v>
      </c>
      <c r="AB32" s="89" t="s">
        <v>89</v>
      </c>
      <c r="AC32" s="88">
        <f t="shared" si="9"/>
        <v>80000</v>
      </c>
      <c r="AD32" s="90">
        <v>0</v>
      </c>
      <c r="AE32" s="81" t="str">
        <f t="shared" si="10"/>
        <v>4323110028</v>
      </c>
      <c r="AF32" s="91">
        <f t="shared" si="11"/>
        <v>66666.666666666672</v>
      </c>
      <c r="AG32" s="92"/>
      <c r="AH32" s="91">
        <f t="shared" si="29"/>
        <v>66666.666666666672</v>
      </c>
      <c r="AI32" s="93">
        <f t="shared" si="12"/>
        <v>80000</v>
      </c>
      <c r="AJ32" s="83" t="str">
        <f t="shared" si="13"/>
        <v>2020-01-31</v>
      </c>
      <c r="AK32" s="94" t="str">
        <f t="shared" si="14"/>
        <v>8884323110028</v>
      </c>
      <c r="AL32" s="90" t="str">
        <f t="shared" si="15"/>
        <v>12310000071</v>
      </c>
      <c r="AM32" s="95"/>
      <c r="AN32" s="95"/>
      <c r="AO32" s="90" t="s">
        <v>89</v>
      </c>
      <c r="AP32" s="90" t="s">
        <v>89</v>
      </c>
      <c r="AQ32" s="90"/>
      <c r="AR32" s="90"/>
      <c r="AS32" s="96" t="str">
        <f t="shared" si="16"/>
        <v>8884323110028</v>
      </c>
      <c r="AT32" s="94" t="str">
        <f t="shared" si="17"/>
        <v>55323110028</v>
      </c>
      <c r="AU32" s="87" t="str">
        <f t="shared" si="18"/>
        <v>99323110028</v>
      </c>
      <c r="AV32" s="87">
        <f t="shared" si="19"/>
        <v>37</v>
      </c>
      <c r="AW32" s="87" t="str">
        <f t="shared" si="20"/>
        <v>77323110028</v>
      </c>
      <c r="AX32" s="87" t="str">
        <f t="shared" si="30"/>
        <v>774323110028</v>
      </c>
      <c r="AY32" s="87">
        <v>0</v>
      </c>
      <c r="AZ32" s="87">
        <v>0</v>
      </c>
      <c r="BA32" s="83" t="str">
        <f t="shared" si="21"/>
        <v>2020-01-01</v>
      </c>
      <c r="BB32" s="83" t="str">
        <f t="shared" si="22"/>
        <v>2020-01-31</v>
      </c>
      <c r="BC32" s="97" t="s">
        <v>90</v>
      </c>
      <c r="BD32" s="98" t="str">
        <f>"d"&amp;J32</f>
        <v>d323110028</v>
      </c>
      <c r="BE32" s="98"/>
      <c r="BF32" s="98"/>
      <c r="BG32" s="98"/>
      <c r="BH32" s="87"/>
      <c r="BI32" s="87"/>
      <c r="BJ32" s="87"/>
      <c r="BK32" s="87"/>
      <c r="BL32" s="87"/>
      <c r="BM32" s="87"/>
      <c r="BN32" s="87"/>
      <c r="BO32" s="338"/>
      <c r="BP32" s="326"/>
      <c r="BQ32" s="84"/>
      <c r="BR32" s="101"/>
      <c r="BS32" s="99"/>
      <c r="BU32" s="358" t="str">
        <f t="shared" ca="1" si="23"/>
        <v>insert into x_t_invoice (TMP_ID,ID,DT, CLIENT_ID,EXTERNAL_ID,CONTRACT_ID,TOTAL_SUM,CURRENCY,DISCOUNT_TYPE,COMMISSION_TYPE,TYPE,LOYAL_CLIENTS,NDS,NDS_PCT,PERSON_ID) values (s_x_t_invoice.NEXTVAL, 323110028, date'2020-01-01',21231000007,'Б-323110028-1',1231000007,80000,'RUR',37,37,'y_invoice',0,1,20, 774323110028);insert into x_t_person (TMP_ID,ID) values (s_x_t_person.NEXTVAL, 774323110028);insert into x_t_act_internal(TMP_ID,ID,DT,CLIENT_ID,INVOICE_ID,HIDDEN,AMOUNT,EXTERNAL_ID,PAYMENT_TERM_DT,IS_LOYAL,TYPE) values (s_x_t_act_internal.NEXTVAL, 43231100281,date'2020-01-03',21231000007, 323110028    ,1,  80000  ,'432311002811',null, 0,'generic');insert into x_t_act_trans(TMP_ID, ACT_ID, CONSUME_ID, AMOUNT, AMOUNT_NDS, AMOUNT_NSP, NETTING, COMMISSION_TYPE) values (s_x_t_act_trans.NEXTVAL, 43231100281,  55323110028, 80000, 13333.3333333333,  0,null, 37);insert into x_t_consume (TMP_ID, ID, PARENT_ORDER_ID) values (s_x_t_consume.NEXTVAL, 55323110028,  99323110028);insert into x_t_order(TMP_ID, ID, SERVICE_ID, SERVICE_ORDER_ID, CLIENT_ID) values (s_x_t_order.NEXTVAL, 99323110028,  37,  77323110028,  4323110028 );insert into x_mv_oebs_receipts_2(TMP_ID, INVOICE_EID, SUM, DT, DOC_DATE, COMISS_DATE, PAYMENT_NUMBER, SOURCE_TYPE) values (s_x_mv_oebs_receipts_2.NEXTVAL, 'Б-323110028-1', 80000, date'2020-01-31',date'2020-01-31', null, '8884323110028' ,'PAYCASH');insert into x_yt_ar_direct_domain_stats (ID,IS_GRAY,DOMAIN,IS_BLACKLIST,SERVICE_ID,COST,BILLING_EXPORT_ID,FROM_DT,TILL_DT,SERVICE_ORDER_ID) values(s_x_yt_ar_direct_domain_stats.NEXTVAL, 0, 'd323110028', 0,37,3330000000,77323110028,  date'2020-01-01',to_date('2020-01-31'||' '||'23:59:59','YYYY-MM-DD HH24:MI:SS'),77323110028);</v>
      </c>
    </row>
    <row r="33" spans="1:73" s="67" customFormat="1" x14ac:dyDescent="0.35">
      <c r="A33" s="40">
        <v>8</v>
      </c>
      <c r="B33" s="41"/>
      <c r="C33" s="42" t="str">
        <f t="shared" si="0"/>
        <v>1231000008</v>
      </c>
      <c r="D33" s="42" t="str">
        <f t="shared" si="1"/>
        <v>1231000008/20</v>
      </c>
      <c r="E33" s="43" t="str">
        <f t="shared" si="24"/>
        <v>2020-01-01</v>
      </c>
      <c r="F33" s="43" t="str">
        <f t="shared" si="2"/>
        <v>2021-01-01</v>
      </c>
      <c r="G33" s="44" t="str">
        <f t="shared" si="3"/>
        <v>21231000008</v>
      </c>
      <c r="H33" s="45">
        <f t="shared" si="34"/>
        <v>23</v>
      </c>
      <c r="I33" s="46">
        <v>3</v>
      </c>
      <c r="J33" s="52">
        <f t="shared" si="32"/>
        <v>323110029</v>
      </c>
      <c r="K33" s="48" t="str">
        <f t="shared" si="26"/>
        <v>Б-323110029-1</v>
      </c>
      <c r="L33" s="49" t="str">
        <f t="shared" si="4"/>
        <v>2020-01-01</v>
      </c>
      <c r="M33" s="48" t="s">
        <v>87</v>
      </c>
      <c r="N33" s="50">
        <f t="shared" si="27"/>
        <v>4000</v>
      </c>
      <c r="O33" s="48" t="s">
        <v>88</v>
      </c>
      <c r="P33" s="46">
        <v>1</v>
      </c>
      <c r="Q33" s="48">
        <v>20</v>
      </c>
      <c r="R33" s="51">
        <f t="shared" si="35"/>
        <v>7</v>
      </c>
      <c r="S33" s="51">
        <v>7</v>
      </c>
      <c r="T33" s="52" t="str">
        <f t="shared" si="6"/>
        <v>43231100291</v>
      </c>
      <c r="U33" s="53" t="str">
        <f t="shared" si="28"/>
        <v>432311002911</v>
      </c>
      <c r="V33" s="48">
        <v>1</v>
      </c>
      <c r="W33" s="49" t="str">
        <f t="shared" ca="1" si="7"/>
        <v>2020-01-08</v>
      </c>
      <c r="X33" s="48"/>
      <c r="Y33" s="54">
        <v>4000</v>
      </c>
      <c r="Z33" s="54">
        <f t="shared" si="8"/>
        <v>666.66666666666652</v>
      </c>
      <c r="AA33" s="48">
        <v>0</v>
      </c>
      <c r="AB33" s="55" t="s">
        <v>89</v>
      </c>
      <c r="AC33" s="54">
        <f t="shared" si="9"/>
        <v>4000</v>
      </c>
      <c r="AD33" s="56">
        <v>0</v>
      </c>
      <c r="AE33" s="52" t="str">
        <f t="shared" si="10"/>
        <v>4323110029</v>
      </c>
      <c r="AF33" s="58">
        <f t="shared" si="11"/>
        <v>3333.3333333333335</v>
      </c>
      <c r="AG33" s="59"/>
      <c r="AH33" s="58">
        <f t="shared" si="29"/>
        <v>3333.3333333333335</v>
      </c>
      <c r="AI33" s="60">
        <f t="shared" si="12"/>
        <v>4000</v>
      </c>
      <c r="AJ33" s="49" t="str">
        <f t="shared" si="13"/>
        <v>2020-01-31</v>
      </c>
      <c r="AK33" s="61" t="str">
        <f t="shared" si="14"/>
        <v>8884323110029</v>
      </c>
      <c r="AL33" s="56" t="str">
        <f t="shared" si="15"/>
        <v>12310000081</v>
      </c>
      <c r="AM33" s="62"/>
      <c r="AN33" s="62"/>
      <c r="AO33" s="56" t="s">
        <v>89</v>
      </c>
      <c r="AP33" s="56" t="s">
        <v>89</v>
      </c>
      <c r="AQ33" s="56"/>
      <c r="AR33" s="56"/>
      <c r="AS33" s="63" t="str">
        <f t="shared" si="16"/>
        <v>8884323110029</v>
      </c>
      <c r="AT33" s="61" t="str">
        <f t="shared" si="17"/>
        <v>55323110029</v>
      </c>
      <c r="AU33" s="53" t="str">
        <f t="shared" si="18"/>
        <v>99323110029</v>
      </c>
      <c r="AV33" s="53">
        <f t="shared" si="19"/>
        <v>7</v>
      </c>
      <c r="AW33" s="53" t="str">
        <f t="shared" si="20"/>
        <v>77323110029</v>
      </c>
      <c r="AX33" s="53" t="str">
        <f t="shared" si="30"/>
        <v>774323110029</v>
      </c>
      <c r="AY33" s="53">
        <v>0</v>
      </c>
      <c r="AZ33" s="53">
        <v>0</v>
      </c>
      <c r="BA33" s="49" t="str">
        <f t="shared" si="21"/>
        <v>2020-01-01</v>
      </c>
      <c r="BB33" s="49" t="str">
        <f t="shared" si="22"/>
        <v>2020-01-31</v>
      </c>
      <c r="BC33" s="64" t="s">
        <v>90</v>
      </c>
      <c r="BD33" s="65" t="str">
        <f>"a"&amp;J33</f>
        <v>a323110029</v>
      </c>
      <c r="BE33" s="61"/>
      <c r="BF33" s="61"/>
      <c r="BG33" s="55"/>
      <c r="BH33" s="53"/>
      <c r="BI33" s="53"/>
      <c r="BJ33" s="53"/>
      <c r="BK33" s="53"/>
      <c r="BL33" s="53"/>
      <c r="BM33" s="53"/>
      <c r="BN33" s="53"/>
      <c r="BO33" s="336" t="s">
        <v>107</v>
      </c>
      <c r="BP33" s="325"/>
      <c r="BQ33" s="50"/>
      <c r="BR33" s="68"/>
      <c r="BS33" s="68"/>
      <c r="BU33" s="357" t="str">
        <f t="shared" ca="1" si="23"/>
        <v>insert into x_t_contract2(TMP_ID,ID,EXTERNAL_ID,CLIENT_ID) values(s_x_t_contract2.NEXTVAL, 1231000008, '1231000008/20',21231000008);insert into x_t_contract_collateral(TMP_ID,ID,CONTRACT2_ID,DT,IS_SIGNED) values(s_x_t_contract_collateral.NEXTVAL, 12310000081, 1231000008, date'2020-01-01', date'2020-01-01');insert into x_mv_contract_signed_attr (TMP_ID,CONTRACT_ID,COLLATERAL_ID,CODE,VALUE_DT) values (s_x_mv_contract_signed_attr.NEXTVAL, 1231000008, 12310000081,'FINISH_DT' ,date'2021-01-01');insert into x_mv_contract_signed_attr_hist(TMP_ID,VALUE_NUM,UPDATE_DT,CONTRACT2_ID,CODE,CL_DT,STAMP,DT) values(s_x_mv_contract_signed_attr_hist.NEXTVAL, 1, date'2020-01-01', 1231000008,'FIRM',date'2020-01-01',8884323110029,date'2020-01-01');insert into x_mv_contract_signed_attr_hist(TMP_ID,VALUE_NUM,UPDATE_DT,CONTRACT2_ID,CODE,CL_DT,STAMP,DT) values(s_x_mv_contract_signed_attr_hist.NEXTVAL, 23, date'2020-01-01', 1231000008,'WHOLESALE_AGENT_PREMIUM_AWARDS_SCALE_TYPE',date'2020-01-01',8884323110029,date'2020-01-01');insert into x_mv_contract_signed_attr_hist(TMP_ID,VALUE_NUM,UPDATE_DT,CONTRACT2_ID,CODE,CL_DT,STAMP,DT) values(s_x_mv_contract_signed_attr_hist.NEXTVAL, 3, date'2020-01-01', 1231000008,'PAYMENT_TYPE',date'2020-01-01',8884323110029,date'2020-01-01');insert into x_t_invoice (TMP_ID,ID,DT, CLIENT_ID,EXTERNAL_ID,CONTRACT_ID,TOTAL_SUM,CURRENCY,DISCOUNT_TYPE,COMMISSION_TYPE,TYPE,LOYAL_CLIENTS,NDS,NDS_PCT,PERSON_ID) values (s_x_t_invoice.NEXTVAL, 323110029, date'2020-01-01',21231000008,'Б-323110029-1',1231000008,4000,'RUR',7,7,'y_invoice',0,1,20, 774323110029);insert into x_t_person (TMP_ID,ID) values (s_x_t_person.NEXTVAL, 774323110029);insert into x_t_act_internal(TMP_ID,ID,DT,CLIENT_ID,INVOICE_ID,HIDDEN,AMOUNT,EXTERNAL_ID,PAYMENT_TERM_DT,IS_LOYAL,TYPE) values (s_x_t_act_internal.NEXTVAL, 43231100291,date'2020-01-08',21231000008, 323110029    ,1,  4000  ,'432311002911',null, 0,'generic');insert into x_t_act_trans(TMP_ID, ACT_ID, CONSUME_ID, AMOUNT, AMOUNT_NDS, AMOUNT_NSP, NETTING, COMMISSION_TYPE) values (s_x_t_act_trans.NEXTVAL, 43231100291,  55323110029, 4000, 666.666666666667,  0,null, 7);insert into x_t_consume (TMP_ID, ID, PARENT_ORDER_ID) values (s_x_t_consume.NEXTVAL, 55323110029,  99323110029);insert into x_t_order(TMP_ID, ID, SERVICE_ID, SERVICE_ORDER_ID, CLIENT_ID) values (s_x_t_order.NEXTVAL, 99323110029,  7,  77323110029,  4323110029 );insert into x_mv_oebs_receipts_2(TMP_ID, INVOICE_EID, SUM, DT, DOC_DATE, COMISS_DATE, PAYMENT_NUMBER, SOURCE_TYPE) values (s_x_mv_oebs_receipts_2.NEXTVAL, 'Б-323110029-1', 4000, date'2020-01-31',date'2020-01-31', null, '8884323110029' ,'PAYCASH');insert into x_yt_ar_direct_domain_stats (ID,IS_GRAY,DOMAIN,IS_BLACKLIST,SERVICE_ID,COST,BILLING_EXPORT_ID,FROM_DT,TILL_DT,SERVICE_ORDER_ID) values(s_x_yt_ar_direct_domain_stats.NEXTVAL, 0, 'a323110029', 0,7,3330000000,77323110029,  date'2020-01-01',to_date('2020-01-31'||' '||'23:59:59','YYYY-MM-DD HH24:MI:SS'),77323110029);</v>
      </c>
    </row>
    <row r="34" spans="1:73" s="67" customFormat="1" x14ac:dyDescent="0.35">
      <c r="A34" s="40">
        <v>8</v>
      </c>
      <c r="B34" s="41"/>
      <c r="C34" s="42" t="str">
        <f t="shared" si="0"/>
        <v>1231000008</v>
      </c>
      <c r="D34" s="42" t="str">
        <f t="shared" si="1"/>
        <v>1231000008/20</v>
      </c>
      <c r="E34" s="43" t="str">
        <f t="shared" si="24"/>
        <v>2020-01-01</v>
      </c>
      <c r="F34" s="43" t="str">
        <f t="shared" si="2"/>
        <v>2021-01-01</v>
      </c>
      <c r="G34" s="44" t="str">
        <f t="shared" si="3"/>
        <v>21231000008</v>
      </c>
      <c r="H34" s="45">
        <f t="shared" si="34"/>
        <v>23</v>
      </c>
      <c r="I34" s="46">
        <v>3</v>
      </c>
      <c r="J34" s="52">
        <f t="shared" si="32"/>
        <v>323110030</v>
      </c>
      <c r="K34" s="48" t="str">
        <f t="shared" si="26"/>
        <v>Б-323110030-1</v>
      </c>
      <c r="L34" s="49" t="str">
        <f t="shared" si="4"/>
        <v>2020-01-01</v>
      </c>
      <c r="M34" s="48" t="s">
        <v>87</v>
      </c>
      <c r="N34" s="50">
        <f t="shared" si="27"/>
        <v>4000</v>
      </c>
      <c r="O34" s="48" t="s">
        <v>88</v>
      </c>
      <c r="P34" s="46">
        <v>1</v>
      </c>
      <c r="Q34" s="48">
        <v>20</v>
      </c>
      <c r="R34" s="70">
        <f t="shared" si="35"/>
        <v>1</v>
      </c>
      <c r="S34" s="70">
        <v>1</v>
      </c>
      <c r="T34" s="52" t="str">
        <f t="shared" si="6"/>
        <v>43231100301</v>
      </c>
      <c r="U34" s="53" t="str">
        <f t="shared" si="28"/>
        <v>432311003011</v>
      </c>
      <c r="V34" s="48">
        <v>1</v>
      </c>
      <c r="W34" s="49" t="str">
        <f t="shared" ca="1" si="7"/>
        <v>2020-01-03</v>
      </c>
      <c r="X34" s="48"/>
      <c r="Y34" s="54">
        <v>4000</v>
      </c>
      <c r="Z34" s="54">
        <f t="shared" si="8"/>
        <v>666.66666666666652</v>
      </c>
      <c r="AA34" s="48">
        <v>0</v>
      </c>
      <c r="AB34" s="55" t="s">
        <v>89</v>
      </c>
      <c r="AC34" s="54">
        <f t="shared" si="9"/>
        <v>4000</v>
      </c>
      <c r="AD34" s="56">
        <v>0</v>
      </c>
      <c r="AE34" s="52" t="str">
        <f t="shared" si="10"/>
        <v>4323110030</v>
      </c>
      <c r="AF34" s="58">
        <f t="shared" si="11"/>
        <v>3333.3333333333335</v>
      </c>
      <c r="AG34" s="71">
        <f>SUM(AF33:AF35)</f>
        <v>10000</v>
      </c>
      <c r="AH34" s="58">
        <f t="shared" si="29"/>
        <v>3333.3333333333335</v>
      </c>
      <c r="AI34" s="60">
        <f t="shared" si="12"/>
        <v>4000</v>
      </c>
      <c r="AJ34" s="49" t="str">
        <f t="shared" si="13"/>
        <v>2020-01-31</v>
      </c>
      <c r="AK34" s="61" t="str">
        <f t="shared" si="14"/>
        <v>8884323110030</v>
      </c>
      <c r="AL34" s="56" t="str">
        <f t="shared" si="15"/>
        <v>12310000081</v>
      </c>
      <c r="AM34" s="62"/>
      <c r="AN34" s="62"/>
      <c r="AO34" s="56" t="s">
        <v>89</v>
      </c>
      <c r="AP34" s="56" t="s">
        <v>89</v>
      </c>
      <c r="AQ34" s="56"/>
      <c r="AR34" s="56"/>
      <c r="AS34" s="63" t="str">
        <f t="shared" si="16"/>
        <v>8884323110030</v>
      </c>
      <c r="AT34" s="61" t="str">
        <f t="shared" si="17"/>
        <v>55323110030</v>
      </c>
      <c r="AU34" s="53" t="str">
        <f t="shared" si="18"/>
        <v>99323110030</v>
      </c>
      <c r="AV34" s="53">
        <f t="shared" si="19"/>
        <v>1</v>
      </c>
      <c r="AW34" s="53" t="str">
        <f t="shared" si="20"/>
        <v>77323110030</v>
      </c>
      <c r="AX34" s="53" t="str">
        <f t="shared" si="30"/>
        <v>774323110030</v>
      </c>
      <c r="AY34" s="53">
        <v>0</v>
      </c>
      <c r="AZ34" s="53">
        <v>0</v>
      </c>
      <c r="BA34" s="49" t="str">
        <f t="shared" si="21"/>
        <v>2020-01-01</v>
      </c>
      <c r="BB34" s="49" t="str">
        <f t="shared" si="22"/>
        <v>2020-01-31</v>
      </c>
      <c r="BC34" s="64" t="s">
        <v>90</v>
      </c>
      <c r="BD34" s="65" t="str">
        <f>"a"&amp;J34</f>
        <v>a323110030</v>
      </c>
      <c r="BE34" s="61"/>
      <c r="BF34" s="61"/>
      <c r="BG34" s="55"/>
      <c r="BH34" s="55"/>
      <c r="BI34" s="55"/>
      <c r="BJ34" s="55"/>
      <c r="BK34" s="55"/>
      <c r="BL34" s="55"/>
      <c r="BM34" s="53"/>
      <c r="BN34" s="53"/>
      <c r="BO34" s="336"/>
      <c r="BP34" s="325"/>
      <c r="BQ34" s="50"/>
      <c r="BR34" s="68"/>
      <c r="BS34" s="68">
        <v>0</v>
      </c>
      <c r="BU34" s="357" t="str">
        <f t="shared" ca="1" si="23"/>
        <v>insert into x_t_invoice (TMP_ID,ID,DT, CLIENT_ID,EXTERNAL_ID,CONTRACT_ID,TOTAL_SUM,CURRENCY,DISCOUNT_TYPE,COMMISSION_TYPE,TYPE,LOYAL_CLIENTS,NDS,NDS_PCT,PERSON_ID) values (s_x_t_invoice.NEXTVAL, 323110030, date'2020-01-01',21231000008,'Б-323110030-1',1231000008,4000,'RUR',1,1,'y_invoice',0,1,20, 774323110030);insert into x_t_person (TMP_ID,ID) values (s_x_t_person.NEXTVAL, 774323110030);insert into x_t_act_internal(TMP_ID,ID,DT,CLIENT_ID,INVOICE_ID,HIDDEN,AMOUNT,EXTERNAL_ID,PAYMENT_TERM_DT,IS_LOYAL,TYPE) values (s_x_t_act_internal.NEXTVAL, 43231100301,date'2020-01-03',21231000008, 323110030    ,1,  4000  ,'432311003011',null, 0,'generic');insert into x_t_act_trans(TMP_ID, ACT_ID, CONSUME_ID, AMOUNT, AMOUNT_NDS, AMOUNT_NSP, NETTING, COMMISSION_TYPE) values (s_x_t_act_trans.NEXTVAL, 43231100301,  55323110030, 4000, 666.666666666667,  0,null, 1);insert into x_t_consume (TMP_ID, ID, PARENT_ORDER_ID) values (s_x_t_consume.NEXTVAL, 55323110030,  99323110030);insert into x_t_order(TMP_ID, ID, SERVICE_ID, SERVICE_ORDER_ID, CLIENT_ID) values (s_x_t_order.NEXTVAL, 99323110030,  1,  77323110030,  4323110030 );insert into x_mv_oebs_receipts_2(TMP_ID, INVOICE_EID, SUM, DT, DOC_DATE, COMISS_DATE, PAYMENT_NUMBER, SOURCE_TYPE) values (s_x_mv_oebs_receipts_2.NEXTVAL, 'Б-323110030-1', 4000, date'2020-01-31',date'2020-01-31', null, '8884323110030' ,'PAYCASH');insert into x_yt_ar_direct_domain_stats (ID,IS_GRAY,DOMAIN,IS_BLACKLIST,SERVICE_ID,COST,BILLING_EXPORT_ID,FROM_DT,TILL_DT,SERVICE_ORDER_ID) values(s_x_yt_ar_direct_domain_stats.NEXTVAL, 0, 'a323110030', 0,1,3330000000,77323110030,  date'2020-01-01',to_date('2020-01-31'||' '||'23:59:59','YYYY-MM-DD HH24:MI:SS'),77323110030);</v>
      </c>
    </row>
    <row r="35" spans="1:73" s="100" customFormat="1" ht="15" customHeight="1" thickBot="1" x14ac:dyDescent="0.4">
      <c r="A35" s="74">
        <v>8</v>
      </c>
      <c r="B35" s="75"/>
      <c r="C35" s="76" t="str">
        <f t="shared" si="0"/>
        <v>1231000008</v>
      </c>
      <c r="D35" s="76" t="str">
        <f t="shared" si="1"/>
        <v>1231000008/20</v>
      </c>
      <c r="E35" s="77" t="str">
        <f t="shared" si="24"/>
        <v>2020-01-01</v>
      </c>
      <c r="F35" s="77" t="str">
        <f t="shared" si="2"/>
        <v>2021-01-01</v>
      </c>
      <c r="G35" s="78" t="str">
        <f t="shared" si="3"/>
        <v>21231000008</v>
      </c>
      <c r="H35" s="79">
        <f t="shared" si="34"/>
        <v>23</v>
      </c>
      <c r="I35" s="80">
        <v>3</v>
      </c>
      <c r="J35" s="81">
        <f t="shared" si="32"/>
        <v>323110031</v>
      </c>
      <c r="K35" s="82" t="str">
        <f t="shared" si="26"/>
        <v>Б-323110031-1</v>
      </c>
      <c r="L35" s="83" t="str">
        <f t="shared" si="4"/>
        <v>2020-01-01</v>
      </c>
      <c r="M35" s="82" t="s">
        <v>87</v>
      </c>
      <c r="N35" s="84">
        <f t="shared" si="27"/>
        <v>4000</v>
      </c>
      <c r="O35" s="82" t="s">
        <v>88</v>
      </c>
      <c r="P35" s="80">
        <v>1</v>
      </c>
      <c r="Q35" s="82">
        <v>20</v>
      </c>
      <c r="R35" s="86">
        <f t="shared" si="35"/>
        <v>37</v>
      </c>
      <c r="S35" s="86">
        <v>37</v>
      </c>
      <c r="T35" s="81" t="str">
        <f t="shared" si="6"/>
        <v>43231100311</v>
      </c>
      <c r="U35" s="87" t="str">
        <f t="shared" si="28"/>
        <v>432311003111</v>
      </c>
      <c r="V35" s="85">
        <v>4</v>
      </c>
      <c r="W35" s="83" t="str">
        <f t="shared" ca="1" si="7"/>
        <v>2020-01-09</v>
      </c>
      <c r="X35" s="82"/>
      <c r="Y35" s="88">
        <v>4000</v>
      </c>
      <c r="Z35" s="88">
        <f t="shared" si="8"/>
        <v>666.66666666666652</v>
      </c>
      <c r="AA35" s="82">
        <v>0</v>
      </c>
      <c r="AB35" s="89" t="s">
        <v>89</v>
      </c>
      <c r="AC35" s="88">
        <f t="shared" si="9"/>
        <v>4000</v>
      </c>
      <c r="AD35" s="90">
        <v>0</v>
      </c>
      <c r="AE35" s="81" t="str">
        <f t="shared" si="10"/>
        <v>4323110031</v>
      </c>
      <c r="AF35" s="91">
        <f t="shared" si="11"/>
        <v>3333.3333333333335</v>
      </c>
      <c r="AG35" s="92"/>
      <c r="AH35" s="91">
        <f t="shared" si="29"/>
        <v>3333.3333333333335</v>
      </c>
      <c r="AI35" s="93">
        <f t="shared" si="12"/>
        <v>4000</v>
      </c>
      <c r="AJ35" s="83" t="str">
        <f t="shared" si="13"/>
        <v>2020-01-31</v>
      </c>
      <c r="AK35" s="94" t="str">
        <f t="shared" si="14"/>
        <v>8884323110031</v>
      </c>
      <c r="AL35" s="90" t="str">
        <f t="shared" si="15"/>
        <v>12310000081</v>
      </c>
      <c r="AM35" s="95"/>
      <c r="AN35" s="95"/>
      <c r="AO35" s="90" t="s">
        <v>89</v>
      </c>
      <c r="AP35" s="90" t="s">
        <v>89</v>
      </c>
      <c r="AQ35" s="90"/>
      <c r="AR35" s="90"/>
      <c r="AS35" s="96" t="str">
        <f t="shared" si="16"/>
        <v>8884323110031</v>
      </c>
      <c r="AT35" s="94" t="str">
        <f t="shared" si="17"/>
        <v>55323110031</v>
      </c>
      <c r="AU35" s="87" t="str">
        <f t="shared" si="18"/>
        <v>99323110031</v>
      </c>
      <c r="AV35" s="87">
        <f t="shared" si="19"/>
        <v>37</v>
      </c>
      <c r="AW35" s="87" t="str">
        <f t="shared" si="20"/>
        <v>77323110031</v>
      </c>
      <c r="AX35" s="87" t="str">
        <f t="shared" si="30"/>
        <v>774323110031</v>
      </c>
      <c r="AY35" s="87">
        <v>0</v>
      </c>
      <c r="AZ35" s="87">
        <v>0</v>
      </c>
      <c r="BA35" s="83" t="str">
        <f t="shared" si="21"/>
        <v>2020-01-01</v>
      </c>
      <c r="BB35" s="83" t="str">
        <f t="shared" si="22"/>
        <v>2020-01-31</v>
      </c>
      <c r="BC35" s="97" t="s">
        <v>90</v>
      </c>
      <c r="BD35" s="98" t="str">
        <f>"d"&amp;J35</f>
        <v>d323110031</v>
      </c>
      <c r="BE35" s="98"/>
      <c r="BF35" s="98"/>
      <c r="BG35" s="98"/>
      <c r="BH35" s="87"/>
      <c r="BI35" s="87"/>
      <c r="BJ35" s="87"/>
      <c r="BK35" s="87"/>
      <c r="BL35" s="87"/>
      <c r="BM35" s="87"/>
      <c r="BN35" s="87"/>
      <c r="BO35" s="338"/>
      <c r="BP35" s="326"/>
      <c r="BQ35" s="84"/>
      <c r="BR35" s="101"/>
      <c r="BS35" s="99"/>
      <c r="BU35" s="358" t="str">
        <f t="shared" ca="1" si="23"/>
        <v>insert into x_t_invoice (TMP_ID,ID,DT, CLIENT_ID,EXTERNAL_ID,CONTRACT_ID,TOTAL_SUM,CURRENCY,DISCOUNT_TYPE,COMMISSION_TYPE,TYPE,LOYAL_CLIENTS,NDS,NDS_PCT,PERSON_ID) values (s_x_t_invoice.NEXTVAL, 323110031, date'2020-01-01',21231000008,'Б-323110031-1',1231000008,4000,'RUR',37,37,'y_invoice',0,1,20, 774323110031);insert into x_t_person (TMP_ID,ID) values (s_x_t_person.NEXTVAL, 774323110031);insert into x_t_act_internal(TMP_ID,ID,DT,CLIENT_ID,INVOICE_ID,HIDDEN,AMOUNT,EXTERNAL_ID,PAYMENT_TERM_DT,IS_LOYAL,TYPE) values (s_x_t_act_internal.NEXTVAL, 43231100311,date'2020-01-09',21231000008, 323110031    ,4,  4000  ,'432311003111',null, 0,'generic');insert into x_t_act_trans(TMP_ID, ACT_ID, CONSUME_ID, AMOUNT, AMOUNT_NDS, AMOUNT_NSP, NETTING, COMMISSION_TYPE) values (s_x_t_act_trans.NEXTVAL, 43231100311,  55323110031, 4000, 666.666666666667,  0,null, 37);insert into x_t_consume (TMP_ID, ID, PARENT_ORDER_ID) values (s_x_t_consume.NEXTVAL, 55323110031,  99323110031);insert into x_t_order(TMP_ID, ID, SERVICE_ID, SERVICE_ORDER_ID, CLIENT_ID) values (s_x_t_order.NEXTVAL, 99323110031,  37,  77323110031,  4323110031 );insert into x_mv_oebs_receipts_2(TMP_ID, INVOICE_EID, SUM, DT, DOC_DATE, COMISS_DATE, PAYMENT_NUMBER, SOURCE_TYPE) values (s_x_mv_oebs_receipts_2.NEXTVAL, 'Б-323110031-1', 4000, date'2020-01-31',date'2020-01-31', null, '8884323110031' ,'PAYCASH');insert into x_yt_ar_direct_domain_stats (ID,IS_GRAY,DOMAIN,IS_BLACKLIST,SERVICE_ID,COST,BILLING_EXPORT_ID,FROM_DT,TILL_DT,SERVICE_ORDER_ID) values(s_x_yt_ar_direct_domain_stats.NEXTVAL, 0, 'd323110031', 0,37,3330000000,77323110031,  date'2020-01-01',to_date('2020-01-31'||' '||'23:59:59','YYYY-MM-DD HH24:MI:SS'),77323110031);</v>
      </c>
    </row>
    <row r="36" spans="1:73" s="67" customFormat="1" x14ac:dyDescent="0.35">
      <c r="A36" s="40">
        <v>9</v>
      </c>
      <c r="B36" s="41"/>
      <c r="C36" s="42" t="str">
        <f t="shared" si="0"/>
        <v>1231000009</v>
      </c>
      <c r="D36" s="42" t="str">
        <f t="shared" si="1"/>
        <v>1231000009/20</v>
      </c>
      <c r="E36" s="43" t="str">
        <f t="shared" si="24"/>
        <v>2020-01-01</v>
      </c>
      <c r="F36" s="43" t="str">
        <f t="shared" si="2"/>
        <v>2021-01-01</v>
      </c>
      <c r="G36" s="44" t="str">
        <f t="shared" si="3"/>
        <v>21231000009</v>
      </c>
      <c r="H36" s="45">
        <f t="shared" si="34"/>
        <v>23</v>
      </c>
      <c r="I36" s="46">
        <v>3</v>
      </c>
      <c r="J36" s="52">
        <f t="shared" si="32"/>
        <v>323110032</v>
      </c>
      <c r="K36" s="48" t="str">
        <f t="shared" si="26"/>
        <v>Б-323110032-1</v>
      </c>
      <c r="L36" s="49" t="str">
        <f t="shared" si="4"/>
        <v>2020-01-01</v>
      </c>
      <c r="M36" s="48" t="s">
        <v>87</v>
      </c>
      <c r="N36" s="50">
        <f t="shared" si="27"/>
        <v>4000</v>
      </c>
      <c r="O36" s="48" t="s">
        <v>88</v>
      </c>
      <c r="P36" s="46">
        <v>1</v>
      </c>
      <c r="Q36" s="48">
        <v>20</v>
      </c>
      <c r="R36" s="51">
        <f t="shared" si="35"/>
        <v>7</v>
      </c>
      <c r="S36" s="51">
        <v>7</v>
      </c>
      <c r="T36" s="52" t="str">
        <f t="shared" si="6"/>
        <v>43231100321</v>
      </c>
      <c r="U36" s="53" t="str">
        <f t="shared" si="28"/>
        <v>432311003211</v>
      </c>
      <c r="V36" s="48">
        <v>1</v>
      </c>
      <c r="W36" s="49" t="str">
        <f t="shared" ca="1" si="7"/>
        <v>2020-01-08</v>
      </c>
      <c r="X36" s="48"/>
      <c r="Y36" s="54">
        <v>4000</v>
      </c>
      <c r="Z36" s="54">
        <f t="shared" si="8"/>
        <v>666.66666666666652</v>
      </c>
      <c r="AA36" s="48">
        <v>0</v>
      </c>
      <c r="AB36" s="55" t="s">
        <v>89</v>
      </c>
      <c r="AC36" s="54">
        <f t="shared" si="9"/>
        <v>4000</v>
      </c>
      <c r="AD36" s="56">
        <v>0</v>
      </c>
      <c r="AE36" s="52" t="str">
        <f t="shared" si="10"/>
        <v>4323110032</v>
      </c>
      <c r="AF36" s="58">
        <f t="shared" si="11"/>
        <v>3333.3333333333335</v>
      </c>
      <c r="AG36" s="59"/>
      <c r="AH36" s="58">
        <f t="shared" si="29"/>
        <v>3333.3333333333335</v>
      </c>
      <c r="AI36" s="60">
        <f t="shared" si="12"/>
        <v>4000</v>
      </c>
      <c r="AJ36" s="49" t="str">
        <f t="shared" si="13"/>
        <v>2020-01-31</v>
      </c>
      <c r="AK36" s="61" t="str">
        <f t="shared" si="14"/>
        <v>8884323110032</v>
      </c>
      <c r="AL36" s="56" t="str">
        <f t="shared" si="15"/>
        <v>12310000091</v>
      </c>
      <c r="AM36" s="62"/>
      <c r="AN36" s="62"/>
      <c r="AO36" s="56" t="s">
        <v>89</v>
      </c>
      <c r="AP36" s="56" t="s">
        <v>89</v>
      </c>
      <c r="AQ36" s="56"/>
      <c r="AR36" s="56"/>
      <c r="AS36" s="63" t="str">
        <f t="shared" si="16"/>
        <v>8884323110032</v>
      </c>
      <c r="AT36" s="61" t="str">
        <f t="shared" si="17"/>
        <v>55323110032</v>
      </c>
      <c r="AU36" s="53" t="str">
        <f t="shared" si="18"/>
        <v>99323110032</v>
      </c>
      <c r="AV36" s="53">
        <f t="shared" si="19"/>
        <v>7</v>
      </c>
      <c r="AW36" s="53" t="str">
        <f t="shared" si="20"/>
        <v>77323110032</v>
      </c>
      <c r="AX36" s="53" t="str">
        <f t="shared" si="30"/>
        <v>774323110032</v>
      </c>
      <c r="AY36" s="53">
        <v>0</v>
      </c>
      <c r="AZ36" s="53">
        <v>0</v>
      </c>
      <c r="BA36" s="49" t="str">
        <f t="shared" si="21"/>
        <v>2020-01-01</v>
      </c>
      <c r="BB36" s="49" t="str">
        <f t="shared" si="22"/>
        <v>2020-01-31</v>
      </c>
      <c r="BC36" s="64" t="s">
        <v>90</v>
      </c>
      <c r="BD36" s="65" t="str">
        <f>"a"&amp;J36</f>
        <v>a323110032</v>
      </c>
      <c r="BE36" s="61"/>
      <c r="BF36" s="61"/>
      <c r="BG36" s="55"/>
      <c r="BH36" s="53"/>
      <c r="BI36" s="53"/>
      <c r="BJ36" s="53"/>
      <c r="BK36" s="53"/>
      <c r="BL36" s="53"/>
      <c r="BM36" s="53"/>
      <c r="BN36" s="53"/>
      <c r="BO36" s="336" t="s">
        <v>108</v>
      </c>
      <c r="BP36" s="325"/>
      <c r="BQ36" s="50"/>
      <c r="BR36" s="68"/>
      <c r="BS36" s="68"/>
      <c r="BU36" s="357" t="str">
        <f t="shared" ca="1" si="23"/>
        <v>insert into x_t_contract2(TMP_ID,ID,EXTERNAL_ID,CLIENT_ID) values(s_x_t_contract2.NEXTVAL, 1231000009, '1231000009/20',21231000009);insert into x_t_contract_collateral(TMP_ID,ID,CONTRACT2_ID,DT,IS_SIGNED) values(s_x_t_contract_collateral.NEXTVAL, 12310000091, 1231000009, date'2020-01-01', date'2020-01-01');insert into x_mv_contract_signed_attr (TMP_ID,CONTRACT_ID,COLLATERAL_ID,CODE,VALUE_DT) values (s_x_mv_contract_signed_attr.NEXTVAL, 1231000009, 12310000091,'FINISH_DT' ,date'2021-01-01');insert into x_mv_contract_signed_attr_hist(TMP_ID,VALUE_NUM,UPDATE_DT,CONTRACT2_ID,CODE,CL_DT,STAMP,DT) values(s_x_mv_contract_signed_attr_hist.NEXTVAL, 1, date'2020-01-01', 1231000009,'FIRM',date'2020-01-01',8884323110032,date'2020-01-01');insert into x_mv_contract_signed_attr_hist(TMP_ID,VALUE_NUM,UPDATE_DT,CONTRACT2_ID,CODE,CL_DT,STAMP,DT) values(s_x_mv_contract_signed_attr_hist.NEXTVAL, 23, date'2020-01-01', 1231000009,'WHOLESALE_AGENT_PREMIUM_AWARDS_SCALE_TYPE',date'2020-01-01',8884323110032,date'2020-01-01');insert into x_mv_contract_signed_attr_hist(TMP_ID,VALUE_NUM,UPDATE_DT,CONTRACT2_ID,CODE,CL_DT,STAMP,DT) values(s_x_mv_contract_signed_attr_hist.NEXTVAL, 3, date'2020-01-01', 1231000009,'PAYMENT_TYPE',date'2020-01-01',8884323110032,date'2020-01-01');insert into x_t_invoice (TMP_ID,ID,DT, CLIENT_ID,EXTERNAL_ID,CONTRACT_ID,TOTAL_SUM,CURRENCY,DISCOUNT_TYPE,COMMISSION_TYPE,TYPE,LOYAL_CLIENTS,NDS,NDS_PCT,PERSON_ID) values (s_x_t_invoice.NEXTVAL, 323110032, date'2020-01-01',21231000009,'Б-323110032-1',1231000009,4000,'RUR',7,7,'y_invoice',0,1,20, 774323110032);insert into x_t_person (TMP_ID,ID) values (s_x_t_person.NEXTVAL, 774323110032);insert into x_t_act_internal(TMP_ID,ID,DT,CLIENT_ID,INVOICE_ID,HIDDEN,AMOUNT,EXTERNAL_ID,PAYMENT_TERM_DT,IS_LOYAL,TYPE) values (s_x_t_act_internal.NEXTVAL, 43231100321,date'2020-01-08',21231000009, 323110032    ,1,  4000  ,'432311003211',null, 0,'generic');insert into x_t_act_trans(TMP_ID, ACT_ID, CONSUME_ID, AMOUNT, AMOUNT_NDS, AMOUNT_NSP, NETTING, COMMISSION_TYPE) values (s_x_t_act_trans.NEXTVAL, 43231100321,  55323110032, 4000, 666.666666666667,  0,null, 7);insert into x_t_consume (TMP_ID, ID, PARENT_ORDER_ID) values (s_x_t_consume.NEXTVAL, 55323110032,  99323110032);insert into x_t_order(TMP_ID, ID, SERVICE_ID, SERVICE_ORDER_ID, CLIENT_ID) values (s_x_t_order.NEXTVAL, 99323110032,  7,  77323110032,  4323110032 );insert into x_mv_oebs_receipts_2(TMP_ID, INVOICE_EID, SUM, DT, DOC_DATE, COMISS_DATE, PAYMENT_NUMBER, SOURCE_TYPE) values (s_x_mv_oebs_receipts_2.NEXTVAL, 'Б-323110032-1', 4000, date'2020-01-31',date'2020-01-31', null, '8884323110032' ,'PAYCASH');insert into x_yt_ar_direct_domain_stats (ID,IS_GRAY,DOMAIN,IS_BLACKLIST,SERVICE_ID,COST,BILLING_EXPORT_ID,FROM_DT,TILL_DT,SERVICE_ORDER_ID) values(s_x_yt_ar_direct_domain_stats.NEXTVAL, 0, 'a323110032', 0,7,3330000000,77323110032,  date'2020-01-01',to_date('2020-01-31'||' '||'23:59:59','YYYY-MM-DD HH24:MI:SS'),77323110032);</v>
      </c>
    </row>
    <row r="37" spans="1:73" s="67" customFormat="1" x14ac:dyDescent="0.35">
      <c r="A37" s="40">
        <v>9</v>
      </c>
      <c r="B37" s="41"/>
      <c r="C37" s="42" t="str">
        <f t="shared" si="0"/>
        <v>1231000009</v>
      </c>
      <c r="D37" s="42" t="str">
        <f t="shared" si="1"/>
        <v>1231000009/20</v>
      </c>
      <c r="E37" s="43" t="str">
        <f t="shared" si="24"/>
        <v>2020-01-01</v>
      </c>
      <c r="F37" s="43" t="str">
        <f t="shared" si="2"/>
        <v>2021-01-01</v>
      </c>
      <c r="G37" s="44" t="str">
        <f t="shared" si="3"/>
        <v>21231000009</v>
      </c>
      <c r="H37" s="45">
        <f t="shared" si="34"/>
        <v>23</v>
      </c>
      <c r="I37" s="46">
        <v>3</v>
      </c>
      <c r="J37" s="52">
        <f t="shared" si="32"/>
        <v>323110033</v>
      </c>
      <c r="K37" s="48" t="str">
        <f t="shared" si="26"/>
        <v>Б-323110033-1</v>
      </c>
      <c r="L37" s="49" t="str">
        <f t="shared" si="4"/>
        <v>2020-01-01</v>
      </c>
      <c r="M37" s="48" t="s">
        <v>87</v>
      </c>
      <c r="N37" s="50">
        <f t="shared" si="27"/>
        <v>4000</v>
      </c>
      <c r="O37" s="48" t="s">
        <v>88</v>
      </c>
      <c r="P37" s="46">
        <v>1</v>
      </c>
      <c r="Q37" s="48">
        <v>20</v>
      </c>
      <c r="R37" s="70">
        <f t="shared" si="35"/>
        <v>1</v>
      </c>
      <c r="S37" s="70">
        <v>1</v>
      </c>
      <c r="T37" s="52" t="str">
        <f t="shared" si="6"/>
        <v>43231100331</v>
      </c>
      <c r="U37" s="53" t="str">
        <f t="shared" si="28"/>
        <v>432311003311</v>
      </c>
      <c r="V37" s="48">
        <v>1</v>
      </c>
      <c r="W37" s="49" t="str">
        <f t="shared" ca="1" si="7"/>
        <v>2020-01-01</v>
      </c>
      <c r="X37" s="48"/>
      <c r="Y37" s="54">
        <v>4000</v>
      </c>
      <c r="Z37" s="54">
        <f t="shared" si="8"/>
        <v>666.66666666666652</v>
      </c>
      <c r="AA37" s="48">
        <v>0</v>
      </c>
      <c r="AB37" s="55" t="s">
        <v>89</v>
      </c>
      <c r="AC37" s="54">
        <f t="shared" si="9"/>
        <v>4000</v>
      </c>
      <c r="AD37" s="104">
        <v>1</v>
      </c>
      <c r="AE37" s="52" t="str">
        <f t="shared" si="10"/>
        <v>4323110033</v>
      </c>
      <c r="AF37" s="58">
        <f t="shared" si="11"/>
        <v>3333.3333333333335</v>
      </c>
      <c r="AG37" s="71">
        <f>SUM(AF36:AF38)</f>
        <v>10000</v>
      </c>
      <c r="AH37" s="58">
        <f t="shared" si="29"/>
        <v>3333.3333333333335</v>
      </c>
      <c r="AI37" s="60">
        <f t="shared" si="12"/>
        <v>4000</v>
      </c>
      <c r="AJ37" s="49" t="str">
        <f t="shared" si="13"/>
        <v>2020-01-31</v>
      </c>
      <c r="AK37" s="61" t="str">
        <f t="shared" si="14"/>
        <v>8884323110033</v>
      </c>
      <c r="AL37" s="56" t="str">
        <f t="shared" si="15"/>
        <v>12310000091</v>
      </c>
      <c r="AM37" s="62"/>
      <c r="AN37" s="62"/>
      <c r="AO37" s="56" t="s">
        <v>89</v>
      </c>
      <c r="AP37" s="56" t="s">
        <v>89</v>
      </c>
      <c r="AQ37" s="56"/>
      <c r="AR37" s="56"/>
      <c r="AS37" s="63" t="str">
        <f t="shared" si="16"/>
        <v>8884323110033</v>
      </c>
      <c r="AT37" s="61" t="str">
        <f t="shared" si="17"/>
        <v>55323110033</v>
      </c>
      <c r="AU37" s="53" t="str">
        <f t="shared" si="18"/>
        <v>99323110033</v>
      </c>
      <c r="AV37" s="53">
        <f t="shared" si="19"/>
        <v>1</v>
      </c>
      <c r="AW37" s="53" t="str">
        <f t="shared" si="20"/>
        <v>77323110033</v>
      </c>
      <c r="AX37" s="53" t="str">
        <f t="shared" si="30"/>
        <v>774323110033</v>
      </c>
      <c r="AY37" s="53">
        <v>0</v>
      </c>
      <c r="AZ37" s="53">
        <v>0</v>
      </c>
      <c r="BA37" s="49" t="str">
        <f t="shared" si="21"/>
        <v>2020-01-01</v>
      </c>
      <c r="BB37" s="49" t="str">
        <f t="shared" si="22"/>
        <v>2020-01-31</v>
      </c>
      <c r="BC37" s="64" t="s">
        <v>90</v>
      </c>
      <c r="BD37" s="65" t="str">
        <f>"a"&amp;J37</f>
        <v>a323110033</v>
      </c>
      <c r="BE37" s="61"/>
      <c r="BF37" s="61"/>
      <c r="BG37" s="55"/>
      <c r="BH37" s="53"/>
      <c r="BI37" s="53"/>
      <c r="BJ37" s="53"/>
      <c r="BK37" s="53"/>
      <c r="BL37" s="53"/>
      <c r="BM37" s="53"/>
      <c r="BN37" s="53"/>
      <c r="BO37" s="336" t="s">
        <v>109</v>
      </c>
      <c r="BP37" s="325"/>
      <c r="BQ37" s="50"/>
      <c r="BR37" s="68"/>
      <c r="BS37" s="68">
        <v>0</v>
      </c>
      <c r="BU37" s="357" t="str">
        <f t="shared" ca="1" si="23"/>
        <v>insert into x_t_invoice (TMP_ID,ID,DT, CLIENT_ID,EXTERNAL_ID,CONTRACT_ID,TOTAL_SUM,CURRENCY,DISCOUNT_TYPE,COMMISSION_TYPE,TYPE,LOYAL_CLIENTS,NDS,NDS_PCT,PERSON_ID) values (s_x_t_invoice.NEXTVAL, 323110033, date'2020-01-01',21231000009,'Б-323110033-1',1231000009,4000,'RUR',1,1,'y_invoice',1,1,20, 774323110033);insert into x_t_person (TMP_ID,ID) values (s_x_t_person.NEXTVAL, 774323110033);insert into x_t_act_internal(TMP_ID,ID,DT,CLIENT_ID,INVOICE_ID,HIDDEN,AMOUNT,EXTERNAL_ID,PAYMENT_TERM_DT,IS_LOYAL,TYPE) values (s_x_t_act_internal.NEXTVAL, 43231100331,date'2020-01-01',21231000009, 323110033    ,1,  4000  ,'432311003311',null, 1,'generic');insert into x_t_act_trans(TMP_ID, ACT_ID, CONSUME_ID, AMOUNT, AMOUNT_NDS, AMOUNT_NSP, NETTING, COMMISSION_TYPE) values (s_x_t_act_trans.NEXTVAL, 43231100331,  55323110033, 4000, 666.666666666667,  0,null, 1);insert into x_t_consume (TMP_ID, ID, PARENT_ORDER_ID) values (s_x_t_consume.NEXTVAL, 55323110033,  99323110033);insert into x_t_order(TMP_ID, ID, SERVICE_ID, SERVICE_ORDER_ID, CLIENT_ID) values (s_x_t_order.NEXTVAL, 99323110033,  1,  77323110033,  4323110033 );insert into x_mv_oebs_receipts_2(TMP_ID, INVOICE_EID, SUM, DT, DOC_DATE, COMISS_DATE, PAYMENT_NUMBER, SOURCE_TYPE) values (s_x_mv_oebs_receipts_2.NEXTVAL, 'Б-323110033-1', 4000, date'2020-01-31',date'2020-01-31', null, '8884323110033' ,'PAYCASH');insert into x_yt_ar_direct_domain_stats (ID,IS_GRAY,DOMAIN,IS_BLACKLIST,SERVICE_ID,COST,BILLING_EXPORT_ID,FROM_DT,TILL_DT,SERVICE_ORDER_ID) values(s_x_yt_ar_direct_domain_stats.NEXTVAL, 0, 'a323110033', 0,1,3330000000,77323110033,  date'2020-01-01',to_date('2020-01-31'||' '||'23:59:59','YYYY-MM-DD HH24:MI:SS'),77323110033);</v>
      </c>
    </row>
    <row r="38" spans="1:73" s="100" customFormat="1" ht="15" customHeight="1" thickBot="1" x14ac:dyDescent="0.4">
      <c r="A38" s="74">
        <v>9</v>
      </c>
      <c r="B38" s="75"/>
      <c r="C38" s="76" t="str">
        <f t="shared" si="0"/>
        <v>1231000009</v>
      </c>
      <c r="D38" s="76" t="str">
        <f t="shared" si="1"/>
        <v>1231000009/20</v>
      </c>
      <c r="E38" s="77" t="str">
        <f t="shared" si="24"/>
        <v>2020-01-01</v>
      </c>
      <c r="F38" s="77" t="str">
        <f t="shared" si="2"/>
        <v>2021-01-01</v>
      </c>
      <c r="G38" s="78" t="str">
        <f t="shared" si="3"/>
        <v>21231000009</v>
      </c>
      <c r="H38" s="79">
        <f t="shared" si="34"/>
        <v>23</v>
      </c>
      <c r="I38" s="80">
        <v>3</v>
      </c>
      <c r="J38" s="81">
        <f t="shared" si="32"/>
        <v>323110034</v>
      </c>
      <c r="K38" s="82" t="str">
        <f t="shared" si="26"/>
        <v>Б-323110034-1</v>
      </c>
      <c r="L38" s="83" t="str">
        <f t="shared" si="4"/>
        <v>2020-01-01</v>
      </c>
      <c r="M38" s="82" t="s">
        <v>87</v>
      </c>
      <c r="N38" s="84">
        <f t="shared" si="27"/>
        <v>4000</v>
      </c>
      <c r="O38" s="82" t="s">
        <v>88</v>
      </c>
      <c r="P38" s="80">
        <v>1</v>
      </c>
      <c r="Q38" s="82">
        <v>20</v>
      </c>
      <c r="R38" s="86">
        <f t="shared" si="35"/>
        <v>37</v>
      </c>
      <c r="S38" s="86">
        <v>37</v>
      </c>
      <c r="T38" s="81" t="str">
        <f t="shared" si="6"/>
        <v>43231100341</v>
      </c>
      <c r="U38" s="87" t="str">
        <f t="shared" si="28"/>
        <v>432311003411</v>
      </c>
      <c r="V38" s="82">
        <v>1</v>
      </c>
      <c r="W38" s="83" t="str">
        <f t="shared" ca="1" si="7"/>
        <v>2020-01-07</v>
      </c>
      <c r="X38" s="82"/>
      <c r="Y38" s="88">
        <v>4000</v>
      </c>
      <c r="Z38" s="88">
        <f t="shared" si="8"/>
        <v>666.66666666666652</v>
      </c>
      <c r="AA38" s="82">
        <v>0</v>
      </c>
      <c r="AB38" s="89" t="s">
        <v>89</v>
      </c>
      <c r="AC38" s="88">
        <f t="shared" si="9"/>
        <v>4000</v>
      </c>
      <c r="AD38" s="90">
        <v>0</v>
      </c>
      <c r="AE38" s="81" t="str">
        <f t="shared" si="10"/>
        <v>4323110034</v>
      </c>
      <c r="AF38" s="91">
        <f t="shared" si="11"/>
        <v>3333.3333333333335</v>
      </c>
      <c r="AG38" s="92"/>
      <c r="AH38" s="91">
        <f t="shared" si="29"/>
        <v>3333.3333333333335</v>
      </c>
      <c r="AI38" s="93">
        <f t="shared" si="12"/>
        <v>4000</v>
      </c>
      <c r="AJ38" s="83" t="str">
        <f t="shared" si="13"/>
        <v>2020-01-31</v>
      </c>
      <c r="AK38" s="94" t="str">
        <f t="shared" si="14"/>
        <v>8884323110034</v>
      </c>
      <c r="AL38" s="90" t="str">
        <f t="shared" si="15"/>
        <v>12310000091</v>
      </c>
      <c r="AM38" s="95"/>
      <c r="AN38" s="95"/>
      <c r="AO38" s="90" t="s">
        <v>89</v>
      </c>
      <c r="AP38" s="90" t="s">
        <v>89</v>
      </c>
      <c r="AQ38" s="90"/>
      <c r="AR38" s="90"/>
      <c r="AS38" s="96" t="str">
        <f t="shared" si="16"/>
        <v>8884323110034</v>
      </c>
      <c r="AT38" s="94" t="str">
        <f t="shared" si="17"/>
        <v>55323110034</v>
      </c>
      <c r="AU38" s="87" t="str">
        <f t="shared" si="18"/>
        <v>99323110034</v>
      </c>
      <c r="AV38" s="87">
        <f t="shared" si="19"/>
        <v>37</v>
      </c>
      <c r="AW38" s="87" t="str">
        <f t="shared" si="20"/>
        <v>77323110034</v>
      </c>
      <c r="AX38" s="87" t="str">
        <f t="shared" si="30"/>
        <v>774323110034</v>
      </c>
      <c r="AY38" s="87">
        <v>0</v>
      </c>
      <c r="AZ38" s="87">
        <v>0</v>
      </c>
      <c r="BA38" s="83" t="str">
        <f t="shared" si="21"/>
        <v>2020-01-01</v>
      </c>
      <c r="BB38" s="83" t="str">
        <f t="shared" si="22"/>
        <v>2020-01-31</v>
      </c>
      <c r="BC38" s="97" t="s">
        <v>90</v>
      </c>
      <c r="BD38" s="98" t="str">
        <f>"d"&amp;J38</f>
        <v>d323110034</v>
      </c>
      <c r="BE38" s="98"/>
      <c r="BF38" s="98"/>
      <c r="BG38" s="98"/>
      <c r="BH38" s="87"/>
      <c r="BI38" s="87"/>
      <c r="BJ38" s="87"/>
      <c r="BK38" s="87"/>
      <c r="BL38" s="87"/>
      <c r="BM38" s="87"/>
      <c r="BN38" s="87"/>
      <c r="BO38" s="338"/>
      <c r="BP38" s="326"/>
      <c r="BQ38" s="84"/>
      <c r="BR38" s="101"/>
      <c r="BS38" s="99"/>
      <c r="BU38" s="358" t="str">
        <f t="shared" ca="1" si="23"/>
        <v>insert into x_t_invoice (TMP_ID,ID,DT, CLIENT_ID,EXTERNAL_ID,CONTRACT_ID,TOTAL_SUM,CURRENCY,DISCOUNT_TYPE,COMMISSION_TYPE,TYPE,LOYAL_CLIENTS,NDS,NDS_PCT,PERSON_ID) values (s_x_t_invoice.NEXTVAL, 323110034, date'2020-01-01',21231000009,'Б-323110034-1',1231000009,4000,'RUR',37,37,'y_invoice',0,1,20, 774323110034);insert into x_t_person (TMP_ID,ID) values (s_x_t_person.NEXTVAL, 774323110034);insert into x_t_act_internal(TMP_ID,ID,DT,CLIENT_ID,INVOICE_ID,HIDDEN,AMOUNT,EXTERNAL_ID,PAYMENT_TERM_DT,IS_LOYAL,TYPE) values (s_x_t_act_internal.NEXTVAL, 43231100341,date'2020-01-07',21231000009, 323110034    ,1,  4000  ,'432311003411',null, 0,'generic');insert into x_t_act_trans(TMP_ID, ACT_ID, CONSUME_ID, AMOUNT, AMOUNT_NDS, AMOUNT_NSP, NETTING, COMMISSION_TYPE) values (s_x_t_act_trans.NEXTVAL, 43231100341,  55323110034, 4000, 666.666666666667,  0,null, 37);insert into x_t_consume (TMP_ID, ID, PARENT_ORDER_ID) values (s_x_t_consume.NEXTVAL, 55323110034,  99323110034);insert into x_t_order(TMP_ID, ID, SERVICE_ID, SERVICE_ORDER_ID, CLIENT_ID) values (s_x_t_order.NEXTVAL, 99323110034,  37,  77323110034,  4323110034 );insert into x_mv_oebs_receipts_2(TMP_ID, INVOICE_EID, SUM, DT, DOC_DATE, COMISS_DATE, PAYMENT_NUMBER, SOURCE_TYPE) values (s_x_mv_oebs_receipts_2.NEXTVAL, 'Б-323110034-1', 4000, date'2020-01-31',date'2020-01-31', null, '8884323110034' ,'PAYCASH');insert into x_yt_ar_direct_domain_stats (ID,IS_GRAY,DOMAIN,IS_BLACKLIST,SERVICE_ID,COST,BILLING_EXPORT_ID,FROM_DT,TILL_DT,SERVICE_ORDER_ID) values(s_x_yt_ar_direct_domain_stats.NEXTVAL, 0, 'd323110034', 0,37,3330000000,77323110034,  date'2020-01-01',to_date('2020-01-31'||' '||'23:59:59','YYYY-MM-DD HH24:MI:SS'),77323110034);</v>
      </c>
    </row>
    <row r="39" spans="1:73" s="67" customFormat="1" ht="15" thickBot="1" x14ac:dyDescent="0.4">
      <c r="A39" s="40">
        <v>10</v>
      </c>
      <c r="B39" s="41"/>
      <c r="C39" s="42" t="str">
        <f t="shared" si="0"/>
        <v>12310000010</v>
      </c>
      <c r="D39" s="42" t="str">
        <f t="shared" si="1"/>
        <v>12310000010/20</v>
      </c>
      <c r="E39" s="43" t="str">
        <f t="shared" si="24"/>
        <v>2020-01-01</v>
      </c>
      <c r="F39" s="43" t="str">
        <f t="shared" si="2"/>
        <v>2021-01-01</v>
      </c>
      <c r="G39" s="44" t="str">
        <f t="shared" si="3"/>
        <v>212310000010</v>
      </c>
      <c r="H39" s="45">
        <f t="shared" si="34"/>
        <v>23</v>
      </c>
      <c r="I39" s="46">
        <v>3</v>
      </c>
      <c r="J39" s="52">
        <f t="shared" si="32"/>
        <v>323110035</v>
      </c>
      <c r="K39" s="48" t="str">
        <f t="shared" si="26"/>
        <v>Б-323110035-1</v>
      </c>
      <c r="L39" s="49" t="str">
        <f t="shared" si="4"/>
        <v>2020-01-01</v>
      </c>
      <c r="M39" s="48" t="s">
        <v>87</v>
      </c>
      <c r="N39" s="50">
        <f t="shared" si="27"/>
        <v>3999</v>
      </c>
      <c r="O39" s="48" t="s">
        <v>88</v>
      </c>
      <c r="P39" s="46">
        <v>1</v>
      </c>
      <c r="Q39" s="48">
        <v>20</v>
      </c>
      <c r="R39" s="51">
        <f t="shared" si="35"/>
        <v>7</v>
      </c>
      <c r="S39" s="51">
        <v>7</v>
      </c>
      <c r="T39" s="52" t="str">
        <f t="shared" si="6"/>
        <v>43231100351</v>
      </c>
      <c r="U39" s="53" t="str">
        <f t="shared" si="28"/>
        <v>432311003511</v>
      </c>
      <c r="V39" s="48">
        <v>1</v>
      </c>
      <c r="W39" s="49" t="str">
        <f t="shared" ca="1" si="7"/>
        <v>2020-01-09</v>
      </c>
      <c r="X39" s="48"/>
      <c r="Y39" s="109">
        <v>3999</v>
      </c>
      <c r="Z39" s="54">
        <f t="shared" si="8"/>
        <v>666.5</v>
      </c>
      <c r="AA39" s="48">
        <v>0</v>
      </c>
      <c r="AB39" s="55" t="s">
        <v>89</v>
      </c>
      <c r="AC39" s="54">
        <f t="shared" si="9"/>
        <v>3999</v>
      </c>
      <c r="AD39" s="56">
        <v>0</v>
      </c>
      <c r="AE39" s="52" t="str">
        <f t="shared" si="10"/>
        <v>4323110035</v>
      </c>
      <c r="AF39" s="58">
        <f t="shared" si="11"/>
        <v>3332.5</v>
      </c>
      <c r="AG39" s="59"/>
      <c r="AH39" s="58">
        <f t="shared" si="29"/>
        <v>3332.5</v>
      </c>
      <c r="AI39" s="60">
        <f t="shared" si="12"/>
        <v>3999</v>
      </c>
      <c r="AJ39" s="49" t="str">
        <f t="shared" si="13"/>
        <v>2020-01-31</v>
      </c>
      <c r="AK39" s="61" t="str">
        <f t="shared" si="14"/>
        <v>8884323110035</v>
      </c>
      <c r="AL39" s="56" t="str">
        <f t="shared" si="15"/>
        <v>123100000101</v>
      </c>
      <c r="AM39" s="62"/>
      <c r="AN39" s="62"/>
      <c r="AO39" s="56" t="s">
        <v>89</v>
      </c>
      <c r="AP39" s="56" t="s">
        <v>89</v>
      </c>
      <c r="AQ39" s="56"/>
      <c r="AR39" s="56"/>
      <c r="AS39" s="63" t="str">
        <f t="shared" si="16"/>
        <v>8884323110035</v>
      </c>
      <c r="AT39" s="61" t="str">
        <f t="shared" si="17"/>
        <v>55323110035</v>
      </c>
      <c r="AU39" s="53" t="str">
        <f t="shared" si="18"/>
        <v>99323110035</v>
      </c>
      <c r="AV39" s="53">
        <f t="shared" si="19"/>
        <v>7</v>
      </c>
      <c r="AW39" s="53" t="str">
        <f t="shared" si="20"/>
        <v>77323110035</v>
      </c>
      <c r="AX39" s="53" t="str">
        <f t="shared" si="30"/>
        <v>774323110035</v>
      </c>
      <c r="AY39" s="53">
        <v>0</v>
      </c>
      <c r="AZ39" s="53">
        <v>0</v>
      </c>
      <c r="BA39" s="49" t="str">
        <f t="shared" si="21"/>
        <v>2020-01-01</v>
      </c>
      <c r="BB39" s="49" t="str">
        <f t="shared" si="22"/>
        <v>2020-01-31</v>
      </c>
      <c r="BC39" s="64" t="s">
        <v>90</v>
      </c>
      <c r="BD39" s="65" t="str">
        <f>"a"&amp;J39</f>
        <v>a323110035</v>
      </c>
      <c r="BE39" s="61"/>
      <c r="BF39" s="61"/>
      <c r="BG39" s="55"/>
      <c r="BH39" s="87"/>
      <c r="BI39" s="87"/>
      <c r="BJ39" s="87"/>
      <c r="BK39" s="87"/>
      <c r="BL39" s="53"/>
      <c r="BM39" s="53"/>
      <c r="BN39" s="53"/>
      <c r="BO39" s="336" t="s">
        <v>110</v>
      </c>
      <c r="BP39" s="325"/>
      <c r="BQ39" s="50"/>
      <c r="BR39" s="68"/>
      <c r="BS39" s="68"/>
      <c r="BU39" s="357" t="str">
        <f t="shared" ca="1" si="23"/>
        <v>insert into x_t_contract2(TMP_ID,ID,EXTERNAL_ID,CLIENT_ID) values(s_x_t_contract2.NEXTVAL, 12310000010, '12310000010/20',212310000010);insert into x_t_contract_collateral(TMP_ID,ID,CONTRACT2_ID,DT,IS_SIGNED) values(s_x_t_contract_collateral.NEXTVAL, 123100000101, 12310000010, date'2020-01-01', date'2020-01-01');insert into x_mv_contract_signed_attr (TMP_ID,CONTRACT_ID,COLLATERAL_ID,CODE,VALUE_DT) values (s_x_mv_contract_signed_attr.NEXTVAL, 12310000010, 123100000101,'FINISH_DT' ,date'2021-01-01');insert into x_mv_contract_signed_attr_hist(TMP_ID,VALUE_NUM,UPDATE_DT,CONTRACT2_ID,CODE,CL_DT,STAMP,DT) values(s_x_mv_contract_signed_attr_hist.NEXTVAL, 1, date'2020-01-01', 12310000010,'FIRM',date'2020-01-01',8884323110035,date'2020-01-01');insert into x_mv_contract_signed_attr_hist(TMP_ID,VALUE_NUM,UPDATE_DT,CONTRACT2_ID,CODE,CL_DT,STAMP,DT) values(s_x_mv_contract_signed_attr_hist.NEXTVAL, 23, date'2020-01-01', 12310000010,'WHOLESALE_AGENT_PREMIUM_AWARDS_SCALE_TYPE',date'2020-01-01',8884323110035,date'2020-01-01');insert into x_mv_contract_signed_attr_hist(TMP_ID,VALUE_NUM,UPDATE_DT,CONTRACT2_ID,CODE,CL_DT,STAMP,DT) values(s_x_mv_contract_signed_attr_hist.NEXTVAL, 3, date'2020-01-01', 12310000010,'PAYMENT_TYPE',date'2020-01-01',8884323110035,date'2020-01-01');insert into x_t_invoice (TMP_ID,ID,DT, CLIENT_ID,EXTERNAL_ID,CONTRACT_ID,TOTAL_SUM,CURRENCY,DISCOUNT_TYPE,COMMISSION_TYPE,TYPE,LOYAL_CLIENTS,NDS,NDS_PCT,PERSON_ID) values (s_x_t_invoice.NEXTVAL, 323110035, date'2020-01-01',212310000010,'Б-323110035-1',12310000010,3999,'RUR',7,7,'y_invoice',0,1,20, 774323110035);insert into x_t_person (TMP_ID,ID) values (s_x_t_person.NEXTVAL, 774323110035);insert into x_t_act_internal(TMP_ID,ID,DT,CLIENT_ID,INVOICE_ID,HIDDEN,AMOUNT,EXTERNAL_ID,PAYMENT_TERM_DT,IS_LOYAL,TYPE) values (s_x_t_act_internal.NEXTVAL, 43231100351,date'2020-01-09',212310000010, 323110035    ,1,  3999  ,'432311003511',null, 0,'generic');insert into x_t_act_trans(TMP_ID, ACT_ID, CONSUME_ID, AMOUNT, AMOUNT_NDS, AMOUNT_NSP, NETTING, COMMISSION_TYPE) values (s_x_t_act_trans.NEXTVAL, 43231100351,  55323110035, 3999, 666.5,  0,null, 7);insert into x_t_consume (TMP_ID, ID, PARENT_ORDER_ID) values (s_x_t_consume.NEXTVAL, 55323110035,  99323110035);insert into x_t_order(TMP_ID, ID, SERVICE_ID, SERVICE_ORDER_ID, CLIENT_ID) values (s_x_t_order.NEXTVAL, 99323110035,  7,  77323110035,  4323110035 );insert into x_mv_oebs_receipts_2(TMP_ID, INVOICE_EID, SUM, DT, DOC_DATE, COMISS_DATE, PAYMENT_NUMBER, SOURCE_TYPE) values (s_x_mv_oebs_receipts_2.NEXTVAL, 'Б-323110035-1', 3999, date'2020-01-31',date'2020-01-31', null, '8884323110035' ,'PAYCASH');insert into x_yt_ar_direct_domain_stats (ID,IS_GRAY,DOMAIN,IS_BLACKLIST,SERVICE_ID,COST,BILLING_EXPORT_ID,FROM_DT,TILL_DT,SERVICE_ORDER_ID) values(s_x_yt_ar_direct_domain_stats.NEXTVAL, 0, 'a323110035', 0,7,3330000000,77323110035,  date'2020-01-01',to_date('2020-01-31'||' '||'23:59:59','YYYY-MM-DD HH24:MI:SS'),77323110035);</v>
      </c>
    </row>
    <row r="40" spans="1:73" s="67" customFormat="1" x14ac:dyDescent="0.35">
      <c r="A40" s="40">
        <v>10</v>
      </c>
      <c r="B40" s="41"/>
      <c r="C40" s="42" t="str">
        <f t="shared" si="0"/>
        <v>12310000010</v>
      </c>
      <c r="D40" s="42" t="str">
        <f t="shared" si="1"/>
        <v>12310000010/20</v>
      </c>
      <c r="E40" s="43" t="str">
        <f t="shared" si="24"/>
        <v>2020-01-01</v>
      </c>
      <c r="F40" s="43" t="str">
        <f t="shared" si="2"/>
        <v>2021-01-01</v>
      </c>
      <c r="G40" s="44" t="str">
        <f t="shared" si="3"/>
        <v>212310000010</v>
      </c>
      <c r="H40" s="45">
        <f t="shared" si="34"/>
        <v>23</v>
      </c>
      <c r="I40" s="46">
        <v>3</v>
      </c>
      <c r="J40" s="52">
        <f t="shared" si="32"/>
        <v>323110036</v>
      </c>
      <c r="K40" s="48" t="str">
        <f t="shared" si="26"/>
        <v>Б-323110036-1</v>
      </c>
      <c r="L40" s="49" t="str">
        <f t="shared" si="4"/>
        <v>2020-01-01</v>
      </c>
      <c r="M40" s="48" t="s">
        <v>87</v>
      </c>
      <c r="N40" s="50">
        <f t="shared" si="27"/>
        <v>4000</v>
      </c>
      <c r="O40" s="48" t="s">
        <v>88</v>
      </c>
      <c r="P40" s="46">
        <v>1</v>
      </c>
      <c r="Q40" s="48">
        <v>20</v>
      </c>
      <c r="R40" s="70">
        <f t="shared" si="35"/>
        <v>1</v>
      </c>
      <c r="S40" s="70">
        <v>1</v>
      </c>
      <c r="T40" s="52" t="str">
        <f t="shared" si="6"/>
        <v>43231100361</v>
      </c>
      <c r="U40" s="53" t="str">
        <f t="shared" si="28"/>
        <v>432311003611</v>
      </c>
      <c r="V40" s="48">
        <v>1</v>
      </c>
      <c r="W40" s="49" t="str">
        <f t="shared" ca="1" si="7"/>
        <v>2020-01-07</v>
      </c>
      <c r="X40" s="48"/>
      <c r="Y40" s="54">
        <v>4000</v>
      </c>
      <c r="Z40" s="54">
        <f t="shared" si="8"/>
        <v>666.66666666666652</v>
      </c>
      <c r="AA40" s="48">
        <v>0</v>
      </c>
      <c r="AB40" s="55" t="s">
        <v>89</v>
      </c>
      <c r="AC40" s="54">
        <f t="shared" si="9"/>
        <v>4000</v>
      </c>
      <c r="AD40" s="56">
        <v>0</v>
      </c>
      <c r="AE40" s="52" t="str">
        <f t="shared" si="10"/>
        <v>4323110036</v>
      </c>
      <c r="AF40" s="58">
        <f t="shared" si="11"/>
        <v>3333.3333333333335</v>
      </c>
      <c r="AG40" s="110">
        <f>SUM(AF39:AF41)</f>
        <v>9999.1666666666679</v>
      </c>
      <c r="AH40" s="58">
        <f t="shared" si="29"/>
        <v>3333.3333333333335</v>
      </c>
      <c r="AI40" s="60">
        <f t="shared" si="12"/>
        <v>4000</v>
      </c>
      <c r="AJ40" s="49" t="str">
        <f t="shared" si="13"/>
        <v>2020-01-31</v>
      </c>
      <c r="AK40" s="61" t="str">
        <f t="shared" si="14"/>
        <v>8884323110036</v>
      </c>
      <c r="AL40" s="56" t="str">
        <f t="shared" si="15"/>
        <v>123100000101</v>
      </c>
      <c r="AM40" s="62"/>
      <c r="AN40" s="62"/>
      <c r="AO40" s="56" t="s">
        <v>89</v>
      </c>
      <c r="AP40" s="56" t="s">
        <v>89</v>
      </c>
      <c r="AQ40" s="56"/>
      <c r="AR40" s="56"/>
      <c r="AS40" s="63" t="str">
        <f t="shared" si="16"/>
        <v>8884323110036</v>
      </c>
      <c r="AT40" s="61" t="str">
        <f t="shared" si="17"/>
        <v>55323110036</v>
      </c>
      <c r="AU40" s="53" t="str">
        <f t="shared" si="18"/>
        <v>99323110036</v>
      </c>
      <c r="AV40" s="53">
        <f t="shared" si="19"/>
        <v>1</v>
      </c>
      <c r="AW40" s="53" t="str">
        <f t="shared" si="20"/>
        <v>77323110036</v>
      </c>
      <c r="AX40" s="53" t="str">
        <f t="shared" si="30"/>
        <v>774323110036</v>
      </c>
      <c r="AY40" s="53">
        <v>0</v>
      </c>
      <c r="AZ40" s="53">
        <v>0</v>
      </c>
      <c r="BA40" s="49" t="str">
        <f t="shared" si="21"/>
        <v>2020-01-01</v>
      </c>
      <c r="BB40" s="49" t="str">
        <f t="shared" si="22"/>
        <v>2020-01-31</v>
      </c>
      <c r="BC40" s="64" t="s">
        <v>90</v>
      </c>
      <c r="BD40" s="65" t="str">
        <f>"a"&amp;J40</f>
        <v>a323110036</v>
      </c>
      <c r="BE40" s="61"/>
      <c r="BF40" s="61"/>
      <c r="BG40" s="55"/>
      <c r="BH40" s="53"/>
      <c r="BI40" s="53"/>
      <c r="BJ40" s="53"/>
      <c r="BK40" s="53"/>
      <c r="BL40" s="53"/>
      <c r="BM40" s="53"/>
      <c r="BN40" s="53"/>
      <c r="BO40" s="336" t="s">
        <v>111</v>
      </c>
      <c r="BP40" s="325"/>
      <c r="BQ40" s="50"/>
      <c r="BR40" s="68"/>
      <c r="BS40" s="68">
        <v>0</v>
      </c>
      <c r="BU40" s="357" t="str">
        <f t="shared" ca="1" si="23"/>
        <v>insert into x_t_invoice (TMP_ID,ID,DT, CLIENT_ID,EXTERNAL_ID,CONTRACT_ID,TOTAL_SUM,CURRENCY,DISCOUNT_TYPE,COMMISSION_TYPE,TYPE,LOYAL_CLIENTS,NDS,NDS_PCT,PERSON_ID) values (s_x_t_invoice.NEXTVAL, 323110036, date'2020-01-01',212310000010,'Б-323110036-1',12310000010,4000,'RUR',1,1,'y_invoice',0,1,20, 774323110036);insert into x_t_person (TMP_ID,ID) values (s_x_t_person.NEXTVAL, 774323110036);insert into x_t_act_internal(TMP_ID,ID,DT,CLIENT_ID,INVOICE_ID,HIDDEN,AMOUNT,EXTERNAL_ID,PAYMENT_TERM_DT,IS_LOYAL,TYPE) values (s_x_t_act_internal.NEXTVAL, 43231100361,date'2020-01-07',212310000010, 323110036    ,1,  4000  ,'432311003611',null, 0,'generic');insert into x_t_act_trans(TMP_ID, ACT_ID, CONSUME_ID, AMOUNT, AMOUNT_NDS, AMOUNT_NSP, NETTING, COMMISSION_TYPE) values (s_x_t_act_trans.NEXTVAL, 43231100361,  55323110036, 4000, 666.666666666667,  0,null, 1);insert into x_t_consume (TMP_ID, ID, PARENT_ORDER_ID) values (s_x_t_consume.NEXTVAL, 55323110036,  99323110036);insert into x_t_order(TMP_ID, ID, SERVICE_ID, SERVICE_ORDER_ID, CLIENT_ID) values (s_x_t_order.NEXTVAL, 99323110036,  1,  77323110036,  4323110036 );insert into x_mv_oebs_receipts_2(TMP_ID, INVOICE_EID, SUM, DT, DOC_DATE, COMISS_DATE, PAYMENT_NUMBER, SOURCE_TYPE) values (s_x_mv_oebs_receipts_2.NEXTVAL, 'Б-323110036-1', 4000, date'2020-01-31',date'2020-01-31', null, '8884323110036' ,'PAYCASH');insert into x_yt_ar_direct_domain_stats (ID,IS_GRAY,DOMAIN,IS_BLACKLIST,SERVICE_ID,COST,BILLING_EXPORT_ID,FROM_DT,TILL_DT,SERVICE_ORDER_ID) values(s_x_yt_ar_direct_domain_stats.NEXTVAL, 0, 'a323110036', 0,1,3330000000,77323110036,  date'2020-01-01',to_date('2020-01-31'||' '||'23:59:59','YYYY-MM-DD HH24:MI:SS'),77323110036);</v>
      </c>
    </row>
    <row r="41" spans="1:73" s="100" customFormat="1" ht="15" customHeight="1" thickBot="1" x14ac:dyDescent="0.4">
      <c r="A41" s="74">
        <v>10</v>
      </c>
      <c r="B41" s="75"/>
      <c r="C41" s="76" t="str">
        <f t="shared" si="0"/>
        <v>12310000010</v>
      </c>
      <c r="D41" s="76" t="str">
        <f t="shared" si="1"/>
        <v>12310000010/20</v>
      </c>
      <c r="E41" s="77" t="str">
        <f t="shared" si="24"/>
        <v>2020-01-01</v>
      </c>
      <c r="F41" s="77" t="str">
        <f t="shared" si="2"/>
        <v>2021-01-01</v>
      </c>
      <c r="G41" s="78" t="str">
        <f t="shared" si="3"/>
        <v>212310000010</v>
      </c>
      <c r="H41" s="79">
        <f t="shared" si="34"/>
        <v>23</v>
      </c>
      <c r="I41" s="80">
        <v>3</v>
      </c>
      <c r="J41" s="81">
        <f t="shared" si="32"/>
        <v>323110037</v>
      </c>
      <c r="K41" s="82" t="str">
        <f t="shared" si="26"/>
        <v>Б-323110037-1</v>
      </c>
      <c r="L41" s="83" t="str">
        <f t="shared" si="4"/>
        <v>2020-01-01</v>
      </c>
      <c r="M41" s="82" t="s">
        <v>87</v>
      </c>
      <c r="N41" s="84">
        <f t="shared" si="27"/>
        <v>4000</v>
      </c>
      <c r="O41" s="82" t="s">
        <v>88</v>
      </c>
      <c r="P41" s="80">
        <v>1</v>
      </c>
      <c r="Q41" s="82">
        <v>20</v>
      </c>
      <c r="R41" s="86">
        <f t="shared" si="35"/>
        <v>37</v>
      </c>
      <c r="S41" s="86">
        <v>37</v>
      </c>
      <c r="T41" s="81" t="str">
        <f t="shared" si="6"/>
        <v>43231100371</v>
      </c>
      <c r="U41" s="87" t="str">
        <f t="shared" si="28"/>
        <v>432311003711</v>
      </c>
      <c r="V41" s="82">
        <v>1</v>
      </c>
      <c r="W41" s="83" t="str">
        <f t="shared" ca="1" si="7"/>
        <v>2020-01-02</v>
      </c>
      <c r="X41" s="82"/>
      <c r="Y41" s="88">
        <v>4000</v>
      </c>
      <c r="Z41" s="88">
        <f t="shared" si="8"/>
        <v>666.66666666666652</v>
      </c>
      <c r="AA41" s="82">
        <v>0</v>
      </c>
      <c r="AB41" s="89" t="s">
        <v>89</v>
      </c>
      <c r="AC41" s="88">
        <f t="shared" si="9"/>
        <v>4000</v>
      </c>
      <c r="AD41" s="90">
        <v>0</v>
      </c>
      <c r="AE41" s="81" t="str">
        <f t="shared" si="10"/>
        <v>4323110037</v>
      </c>
      <c r="AF41" s="91">
        <f t="shared" si="11"/>
        <v>3333.3333333333335</v>
      </c>
      <c r="AG41" s="92"/>
      <c r="AH41" s="91">
        <f t="shared" si="29"/>
        <v>3333.3333333333335</v>
      </c>
      <c r="AI41" s="93">
        <f t="shared" si="12"/>
        <v>4000</v>
      </c>
      <c r="AJ41" s="83" t="str">
        <f t="shared" si="13"/>
        <v>2020-01-31</v>
      </c>
      <c r="AK41" s="94" t="str">
        <f t="shared" si="14"/>
        <v>8884323110037</v>
      </c>
      <c r="AL41" s="90" t="str">
        <f t="shared" si="15"/>
        <v>123100000101</v>
      </c>
      <c r="AM41" s="95"/>
      <c r="AN41" s="95"/>
      <c r="AO41" s="90" t="s">
        <v>89</v>
      </c>
      <c r="AP41" s="90" t="s">
        <v>89</v>
      </c>
      <c r="AQ41" s="90"/>
      <c r="AR41" s="90"/>
      <c r="AS41" s="96" t="str">
        <f t="shared" si="16"/>
        <v>8884323110037</v>
      </c>
      <c r="AT41" s="94" t="str">
        <f t="shared" si="17"/>
        <v>55323110037</v>
      </c>
      <c r="AU41" s="87" t="str">
        <f t="shared" si="18"/>
        <v>99323110037</v>
      </c>
      <c r="AV41" s="87">
        <f t="shared" si="19"/>
        <v>37</v>
      </c>
      <c r="AW41" s="87" t="str">
        <f t="shared" si="20"/>
        <v>77323110037</v>
      </c>
      <c r="AX41" s="87" t="str">
        <f t="shared" si="30"/>
        <v>774323110037</v>
      </c>
      <c r="AY41" s="87">
        <v>0</v>
      </c>
      <c r="AZ41" s="87">
        <v>0</v>
      </c>
      <c r="BA41" s="83" t="str">
        <f t="shared" si="21"/>
        <v>2020-01-01</v>
      </c>
      <c r="BB41" s="83" t="str">
        <f t="shared" si="22"/>
        <v>2020-01-31</v>
      </c>
      <c r="BC41" s="97" t="s">
        <v>90</v>
      </c>
      <c r="BD41" s="98" t="str">
        <f>"d"&amp;J41</f>
        <v>d323110037</v>
      </c>
      <c r="BE41" s="98"/>
      <c r="BF41" s="98"/>
      <c r="BG41" s="98"/>
      <c r="BH41" s="87"/>
      <c r="BI41" s="87"/>
      <c r="BJ41" s="87"/>
      <c r="BK41" s="87"/>
      <c r="BL41" s="87"/>
      <c r="BM41" s="87"/>
      <c r="BN41" s="87"/>
      <c r="BO41" s="338"/>
      <c r="BP41" s="326"/>
      <c r="BQ41" s="84"/>
      <c r="BR41" s="101"/>
      <c r="BS41" s="99"/>
      <c r="BU41" s="358" t="str">
        <f t="shared" ca="1" si="23"/>
        <v>insert into x_t_invoice (TMP_ID,ID,DT, CLIENT_ID,EXTERNAL_ID,CONTRACT_ID,TOTAL_SUM,CURRENCY,DISCOUNT_TYPE,COMMISSION_TYPE,TYPE,LOYAL_CLIENTS,NDS,NDS_PCT,PERSON_ID) values (s_x_t_invoice.NEXTVAL, 323110037, date'2020-01-01',212310000010,'Б-323110037-1',12310000010,4000,'RUR',37,37,'y_invoice',0,1,20, 774323110037);insert into x_t_person (TMP_ID,ID) values (s_x_t_person.NEXTVAL, 774323110037);insert into x_t_act_internal(TMP_ID,ID,DT,CLIENT_ID,INVOICE_ID,HIDDEN,AMOUNT,EXTERNAL_ID,PAYMENT_TERM_DT,IS_LOYAL,TYPE) values (s_x_t_act_internal.NEXTVAL, 43231100371,date'2020-01-02',212310000010, 323110037    ,1,  4000  ,'432311003711',null, 0,'generic');insert into x_t_act_trans(TMP_ID, ACT_ID, CONSUME_ID, AMOUNT, AMOUNT_NDS, AMOUNT_NSP, NETTING, COMMISSION_TYPE) values (s_x_t_act_trans.NEXTVAL, 43231100371,  55323110037, 4000, 666.666666666667,  0,null, 37);insert into x_t_consume (TMP_ID, ID, PARENT_ORDER_ID) values (s_x_t_consume.NEXTVAL, 55323110037,  99323110037);insert into x_t_order(TMP_ID, ID, SERVICE_ID, SERVICE_ORDER_ID, CLIENT_ID) values (s_x_t_order.NEXTVAL, 99323110037,  37,  77323110037,  4323110037 );insert into x_mv_oebs_receipts_2(TMP_ID, INVOICE_EID, SUM, DT, DOC_DATE, COMISS_DATE, PAYMENT_NUMBER, SOURCE_TYPE) values (s_x_mv_oebs_receipts_2.NEXTVAL, 'Б-323110037-1', 4000, date'2020-01-31',date'2020-01-31', null, '8884323110037' ,'PAYCASH');insert into x_yt_ar_direct_domain_stats (ID,IS_GRAY,DOMAIN,IS_BLACKLIST,SERVICE_ID,COST,BILLING_EXPORT_ID,FROM_DT,TILL_DT,SERVICE_ORDER_ID) values(s_x_yt_ar_direct_domain_stats.NEXTVAL, 0, 'd323110037', 0,37,3330000000,77323110037,  date'2020-01-01',to_date('2020-01-31'||' '||'23:59:59','YYYY-MM-DD HH24:MI:SS'),77323110037);</v>
      </c>
    </row>
    <row r="42" spans="1:73" s="67" customFormat="1" x14ac:dyDescent="0.35">
      <c r="A42" s="40">
        <v>11</v>
      </c>
      <c r="B42" s="41"/>
      <c r="C42" s="42" t="str">
        <f t="shared" si="0"/>
        <v>12310000011</v>
      </c>
      <c r="D42" s="42" t="str">
        <f t="shared" si="1"/>
        <v>12310000011/20</v>
      </c>
      <c r="E42" s="43" t="str">
        <f t="shared" si="24"/>
        <v>2020-01-01</v>
      </c>
      <c r="F42" s="43" t="str">
        <f t="shared" si="2"/>
        <v>2021-01-01</v>
      </c>
      <c r="G42" s="44" t="str">
        <f t="shared" si="3"/>
        <v>212310000011</v>
      </c>
      <c r="H42" s="45">
        <f t="shared" si="34"/>
        <v>23</v>
      </c>
      <c r="I42" s="46">
        <v>3</v>
      </c>
      <c r="J42" s="52">
        <f t="shared" si="32"/>
        <v>323110038</v>
      </c>
      <c r="K42" s="48" t="str">
        <f t="shared" si="26"/>
        <v>Б-323110038-1</v>
      </c>
      <c r="L42" s="49" t="str">
        <f t="shared" si="4"/>
        <v>2020-01-01</v>
      </c>
      <c r="M42" s="48" t="s">
        <v>87</v>
      </c>
      <c r="N42" s="50">
        <f t="shared" si="27"/>
        <v>4000</v>
      </c>
      <c r="O42" s="48" t="s">
        <v>88</v>
      </c>
      <c r="P42" s="46">
        <v>1</v>
      </c>
      <c r="Q42" s="48">
        <v>20</v>
      </c>
      <c r="R42" s="51">
        <f t="shared" si="35"/>
        <v>7</v>
      </c>
      <c r="S42" s="51">
        <v>7</v>
      </c>
      <c r="T42" s="52" t="str">
        <f t="shared" si="6"/>
        <v>43231100381</v>
      </c>
      <c r="U42" s="53" t="str">
        <f t="shared" si="28"/>
        <v>432311003811</v>
      </c>
      <c r="V42" s="48">
        <v>1</v>
      </c>
      <c r="W42" s="49" t="str">
        <f t="shared" ca="1" si="7"/>
        <v>2020-01-08</v>
      </c>
      <c r="X42" s="48"/>
      <c r="Y42" s="54">
        <v>4000</v>
      </c>
      <c r="Z42" s="54">
        <f t="shared" si="8"/>
        <v>666.66666666666652</v>
      </c>
      <c r="AA42" s="48">
        <v>0</v>
      </c>
      <c r="AB42" s="111" t="s">
        <v>112</v>
      </c>
      <c r="AC42" s="54">
        <f t="shared" si="9"/>
        <v>4000</v>
      </c>
      <c r="AD42" s="56">
        <v>0</v>
      </c>
      <c r="AE42" s="52" t="str">
        <f t="shared" si="10"/>
        <v>4323110038</v>
      </c>
      <c r="AF42" s="58">
        <f t="shared" si="11"/>
        <v>3333.3333333333335</v>
      </c>
      <c r="AG42" s="59"/>
      <c r="AH42" s="58">
        <f t="shared" si="29"/>
        <v>3333.3333333333335</v>
      </c>
      <c r="AI42" s="60">
        <f t="shared" si="12"/>
        <v>4000</v>
      </c>
      <c r="AJ42" s="49" t="str">
        <f t="shared" si="13"/>
        <v>2020-01-31</v>
      </c>
      <c r="AK42" s="61" t="str">
        <f t="shared" si="14"/>
        <v>8884323110038</v>
      </c>
      <c r="AL42" s="56" t="str">
        <f t="shared" si="15"/>
        <v>123100000111</v>
      </c>
      <c r="AM42" s="62"/>
      <c r="AN42" s="62"/>
      <c r="AO42" s="56" t="s">
        <v>89</v>
      </c>
      <c r="AP42" s="56" t="s">
        <v>89</v>
      </c>
      <c r="AQ42" s="56"/>
      <c r="AR42" s="56"/>
      <c r="AS42" s="63" t="str">
        <f t="shared" si="16"/>
        <v>8884323110038</v>
      </c>
      <c r="AT42" s="61" t="str">
        <f t="shared" si="17"/>
        <v>55323110038</v>
      </c>
      <c r="AU42" s="53" t="str">
        <f t="shared" si="18"/>
        <v>99323110038</v>
      </c>
      <c r="AV42" s="53">
        <f t="shared" si="19"/>
        <v>7</v>
      </c>
      <c r="AW42" s="53" t="str">
        <f t="shared" si="20"/>
        <v>77323110038</v>
      </c>
      <c r="AX42" s="53" t="str">
        <f t="shared" si="30"/>
        <v>774323110038</v>
      </c>
      <c r="AY42" s="53">
        <v>0</v>
      </c>
      <c r="AZ42" s="53">
        <v>0</v>
      </c>
      <c r="BA42" s="49" t="str">
        <f t="shared" si="21"/>
        <v>2020-01-01</v>
      </c>
      <c r="BB42" s="49" t="str">
        <f t="shared" si="22"/>
        <v>2020-01-31</v>
      </c>
      <c r="BC42" s="64" t="s">
        <v>90</v>
      </c>
      <c r="BD42" s="65" t="str">
        <f>"a"&amp;J42</f>
        <v>a323110038</v>
      </c>
      <c r="BE42" s="61"/>
      <c r="BF42" s="61"/>
      <c r="BG42" s="55"/>
      <c r="BH42" s="53"/>
      <c r="BI42" s="53"/>
      <c r="BJ42" s="53"/>
      <c r="BK42" s="53"/>
      <c r="BL42" s="53"/>
      <c r="BM42" s="53"/>
      <c r="BN42" s="53"/>
      <c r="BO42" s="336" t="s">
        <v>113</v>
      </c>
      <c r="BP42" s="325"/>
      <c r="BQ42" s="50"/>
      <c r="BR42" s="68"/>
      <c r="BS42" s="68"/>
      <c r="BU42" s="357" t="str">
        <f t="shared" ca="1" si="23"/>
        <v>insert into x_t_contract2(TMP_ID,ID,EXTERNAL_ID,CLIENT_ID) values(s_x_t_contract2.NEXTVAL, 12310000011, '12310000011/20',212310000011);insert into x_t_contract_collateral(TMP_ID,ID,CONTRACT2_ID,DT,IS_SIGNED) values(s_x_t_contract_collateral.NEXTVAL, 123100000111, 12310000011, date'2020-01-01', date'2020-01-01');insert into x_mv_contract_signed_attr (TMP_ID,CONTRACT_ID,COLLATERAL_ID,CODE,VALUE_DT) values (s_x_mv_contract_signed_attr.NEXTVAL, 12310000011, 123100000111,'FINISH_DT' ,date'2021-01-01');insert into x_mv_contract_signed_attr_hist(TMP_ID,VALUE_NUM,UPDATE_DT,CONTRACT2_ID,CODE,CL_DT,STAMP,DT) values(s_x_mv_contract_signed_attr_hist.NEXTVAL, 1, date'2020-01-01', 12310000011,'FIRM',date'2020-01-01',8884323110038,date'2020-01-01');insert into x_mv_contract_signed_attr_hist(TMP_ID,VALUE_NUM,UPDATE_DT,CONTRACT2_ID,CODE,CL_DT,STAMP,DT) values(s_x_mv_contract_signed_attr_hist.NEXTVAL, 23, date'2020-01-01', 12310000011,'WHOLESALE_AGENT_PREMIUM_AWARDS_SCALE_TYPE',date'2020-01-01',8884323110038,date'2020-01-01');insert into x_mv_contract_signed_attr_hist(TMP_ID,VALUE_NUM,UPDATE_DT,CONTRACT2_ID,CODE,CL_DT,STAMP,DT) values(s_x_mv_contract_signed_attr_hist.NEXTVAL, 3, date'2020-01-01', 12310000011,'PAYMENT_TYPE',date'2020-01-01',8884323110038,date'2020-01-01');insert into x_t_invoice (TMP_ID,ID,DT, CLIENT_ID,EXTERNAL_ID,CONTRACT_ID,TOTAL_SUM,CURRENCY,DISCOUNT_TYPE,COMMISSION_TYPE,TYPE,LOYAL_CLIENTS,NDS,NDS_PCT,PERSON_ID) values (s_x_t_invoice.NEXTVAL, 323110038, date'2020-01-01',212310000011,'Б-323110038-1',12310000011,4000,'RUR',7,7,'y_invoice',0,1,20, 774323110038);insert into x_t_person (TMP_ID,ID) values (s_x_t_person.NEXTVAL, 774323110038);insert into x_t_act_internal(TMP_ID,ID,DT,CLIENT_ID,INVOICE_ID,HIDDEN,AMOUNT,EXTERNAL_ID,PAYMENT_TERM_DT,IS_LOYAL,TYPE) values (s_x_t_act_internal.NEXTVAL, 43231100381,date'2020-01-08',212310000011, 323110038    ,1,  4000  ,'432311003811',null, 0,'generic');insert into x_t_act_trans(TMP_ID, ACT_ID, CONSUME_ID, AMOUNT, AMOUNT_NDS, AMOUNT_NSP, NETTING, COMMISSION_TYPE) values (s_x_t_act_trans.NEXTVAL, 43231100381,  55323110038, 4000, 666.666666666667,  0,13224, 7);insert into x_t_consume (TMP_ID, ID, PARENT_ORDER_ID) values (s_x_t_consume.NEXTVAL, 55323110038,  99323110038);insert into x_t_order(TMP_ID, ID, SERVICE_ID, SERVICE_ORDER_ID, CLIENT_ID) values (s_x_t_order.NEXTVAL, 99323110038,  7,  77323110038,  4323110038 );insert into x_mv_oebs_receipts_2(TMP_ID, INVOICE_EID, SUM, DT, DOC_DATE, COMISS_DATE, PAYMENT_NUMBER, SOURCE_TYPE) values (s_x_mv_oebs_receipts_2.NEXTVAL, 'Б-323110038-1', 4000, date'2020-01-31',date'2020-01-31', null, '8884323110038' ,'PAYCASH');insert into x_yt_ar_direct_domain_stats (ID,IS_GRAY,DOMAIN,IS_BLACKLIST,SERVICE_ID,COST,BILLING_EXPORT_ID,FROM_DT,TILL_DT,SERVICE_ORDER_ID) values(s_x_yt_ar_direct_domain_stats.NEXTVAL, 0, 'a323110038', 0,7,3330000000,77323110038,  date'2020-01-01',to_date('2020-01-31'||' '||'23:59:59','YYYY-MM-DD HH24:MI:SS'),77323110038);</v>
      </c>
    </row>
    <row r="43" spans="1:73" s="67" customFormat="1" x14ac:dyDescent="0.35">
      <c r="A43" s="40">
        <v>11</v>
      </c>
      <c r="B43" s="41"/>
      <c r="C43" s="42" t="str">
        <f t="shared" si="0"/>
        <v>12310000011</v>
      </c>
      <c r="D43" s="42" t="str">
        <f t="shared" si="1"/>
        <v>12310000011/20</v>
      </c>
      <c r="E43" s="43" t="str">
        <f t="shared" si="24"/>
        <v>2020-01-01</v>
      </c>
      <c r="F43" s="43" t="str">
        <f t="shared" si="2"/>
        <v>2021-01-01</v>
      </c>
      <c r="G43" s="44" t="str">
        <f t="shared" si="3"/>
        <v>212310000011</v>
      </c>
      <c r="H43" s="45">
        <f t="shared" si="34"/>
        <v>23</v>
      </c>
      <c r="I43" s="46">
        <v>3</v>
      </c>
      <c r="J43" s="52">
        <f t="shared" si="32"/>
        <v>323110039</v>
      </c>
      <c r="K43" s="48" t="str">
        <f t="shared" si="26"/>
        <v>Б-323110039-1</v>
      </c>
      <c r="L43" s="49" t="str">
        <f t="shared" si="4"/>
        <v>2020-01-01</v>
      </c>
      <c r="M43" s="48" t="s">
        <v>87</v>
      </c>
      <c r="N43" s="50">
        <f t="shared" si="27"/>
        <v>4000</v>
      </c>
      <c r="O43" s="48" t="s">
        <v>88</v>
      </c>
      <c r="P43" s="46">
        <v>1</v>
      </c>
      <c r="Q43" s="48">
        <v>20</v>
      </c>
      <c r="R43" s="70">
        <f t="shared" si="35"/>
        <v>1</v>
      </c>
      <c r="S43" s="70">
        <v>1</v>
      </c>
      <c r="T43" s="52" t="str">
        <f t="shared" si="6"/>
        <v>43231100391</v>
      </c>
      <c r="U43" s="53" t="str">
        <f t="shared" si="28"/>
        <v>432311003911</v>
      </c>
      <c r="V43" s="48">
        <v>1</v>
      </c>
      <c r="W43" s="49" t="str">
        <f t="shared" ca="1" si="7"/>
        <v>2020-01-03</v>
      </c>
      <c r="X43" s="48"/>
      <c r="Y43" s="54">
        <v>4000</v>
      </c>
      <c r="Z43" s="54">
        <f t="shared" si="8"/>
        <v>666.66666666666652</v>
      </c>
      <c r="AA43" s="48">
        <v>0</v>
      </c>
      <c r="AB43" s="55" t="s">
        <v>89</v>
      </c>
      <c r="AC43" s="54">
        <f t="shared" si="9"/>
        <v>4000</v>
      </c>
      <c r="AD43" s="56">
        <v>0</v>
      </c>
      <c r="AE43" s="52" t="str">
        <f t="shared" si="10"/>
        <v>4323110039</v>
      </c>
      <c r="AF43" s="58">
        <f t="shared" si="11"/>
        <v>3333.3333333333335</v>
      </c>
      <c r="AG43" s="71">
        <f>SUM(AF42:AF44)</f>
        <v>10000</v>
      </c>
      <c r="AH43" s="58">
        <f t="shared" si="29"/>
        <v>3333.3333333333335</v>
      </c>
      <c r="AI43" s="60">
        <f t="shared" si="12"/>
        <v>4000</v>
      </c>
      <c r="AJ43" s="49" t="str">
        <f t="shared" si="13"/>
        <v>2020-01-31</v>
      </c>
      <c r="AK43" s="61" t="str">
        <f t="shared" si="14"/>
        <v>8884323110039</v>
      </c>
      <c r="AL43" s="56" t="str">
        <f t="shared" si="15"/>
        <v>123100000111</v>
      </c>
      <c r="AM43" s="62"/>
      <c r="AN43" s="62"/>
      <c r="AO43" s="56" t="s">
        <v>89</v>
      </c>
      <c r="AP43" s="56" t="s">
        <v>89</v>
      </c>
      <c r="AQ43" s="56"/>
      <c r="AR43" s="56"/>
      <c r="AS43" s="63" t="str">
        <f t="shared" si="16"/>
        <v>8884323110039</v>
      </c>
      <c r="AT43" s="61" t="str">
        <f t="shared" si="17"/>
        <v>55323110039</v>
      </c>
      <c r="AU43" s="53" t="str">
        <f t="shared" si="18"/>
        <v>99323110039</v>
      </c>
      <c r="AV43" s="53">
        <f t="shared" si="19"/>
        <v>1</v>
      </c>
      <c r="AW43" s="53" t="str">
        <f t="shared" si="20"/>
        <v>77323110039</v>
      </c>
      <c r="AX43" s="53" t="str">
        <f t="shared" si="30"/>
        <v>774323110039</v>
      </c>
      <c r="AY43" s="53">
        <v>0</v>
      </c>
      <c r="AZ43" s="53">
        <v>0</v>
      </c>
      <c r="BA43" s="49" t="str">
        <f t="shared" si="21"/>
        <v>2020-01-01</v>
      </c>
      <c r="BB43" s="49" t="str">
        <f t="shared" si="22"/>
        <v>2020-01-31</v>
      </c>
      <c r="BC43" s="64" t="s">
        <v>90</v>
      </c>
      <c r="BD43" s="65" t="str">
        <f>"a"&amp;J43</f>
        <v>a323110039</v>
      </c>
      <c r="BE43" s="61"/>
      <c r="BF43" s="61"/>
      <c r="BG43" s="55"/>
      <c r="BH43" s="53"/>
      <c r="BI43" s="53"/>
      <c r="BJ43" s="53"/>
      <c r="BK43" s="53"/>
      <c r="BL43" s="53"/>
      <c r="BM43" s="53"/>
      <c r="BN43" s="53"/>
      <c r="BO43" s="336" t="s">
        <v>114</v>
      </c>
      <c r="BP43" s="325"/>
      <c r="BQ43" s="50"/>
      <c r="BR43" s="68"/>
      <c r="BS43" s="68">
        <v>0</v>
      </c>
      <c r="BU43" s="357" t="str">
        <f t="shared" ca="1" si="23"/>
        <v>insert into x_t_invoice (TMP_ID,ID,DT, CLIENT_ID,EXTERNAL_ID,CONTRACT_ID,TOTAL_SUM,CURRENCY,DISCOUNT_TYPE,COMMISSION_TYPE,TYPE,LOYAL_CLIENTS,NDS,NDS_PCT,PERSON_ID) values (s_x_t_invoice.NEXTVAL, 323110039, date'2020-01-01',212310000011,'Б-323110039-1',12310000011,4000,'RUR',1,1,'y_invoice',0,1,20, 774323110039);insert into x_t_person (TMP_ID,ID) values (s_x_t_person.NEXTVAL, 774323110039);insert into x_t_act_internal(TMP_ID,ID,DT,CLIENT_ID,INVOICE_ID,HIDDEN,AMOUNT,EXTERNAL_ID,PAYMENT_TERM_DT,IS_LOYAL,TYPE) values (s_x_t_act_internal.NEXTVAL, 43231100391,date'2020-01-03',212310000011, 323110039    ,1,  4000  ,'432311003911',null, 0,'generic');insert into x_t_act_trans(TMP_ID, ACT_ID, CONSUME_ID, AMOUNT, AMOUNT_NDS, AMOUNT_NSP, NETTING, COMMISSION_TYPE) values (s_x_t_act_trans.NEXTVAL, 43231100391,  55323110039, 4000, 666.666666666667,  0,null, 1);insert into x_t_consume (TMP_ID, ID, PARENT_ORDER_ID) values (s_x_t_consume.NEXTVAL, 55323110039,  99323110039);insert into x_t_order(TMP_ID, ID, SERVICE_ID, SERVICE_ORDER_ID, CLIENT_ID) values (s_x_t_order.NEXTVAL, 99323110039,  1,  77323110039,  4323110039 );insert into x_mv_oebs_receipts_2(TMP_ID, INVOICE_EID, SUM, DT, DOC_DATE, COMISS_DATE, PAYMENT_NUMBER, SOURCE_TYPE) values (s_x_mv_oebs_receipts_2.NEXTVAL, 'Б-323110039-1', 4000, date'2020-01-31',date'2020-01-31', null, '8884323110039' ,'PAYCASH');insert into x_yt_ar_direct_domain_stats (ID,IS_GRAY,DOMAIN,IS_BLACKLIST,SERVICE_ID,COST,BILLING_EXPORT_ID,FROM_DT,TILL_DT,SERVICE_ORDER_ID) values(s_x_yt_ar_direct_domain_stats.NEXTVAL, 0, 'a323110039', 0,1,3330000000,77323110039,  date'2020-01-01',to_date('2020-01-31'||' '||'23:59:59','YYYY-MM-DD HH24:MI:SS'),77323110039);</v>
      </c>
    </row>
    <row r="44" spans="1:73" s="100" customFormat="1" ht="15" customHeight="1" thickBot="1" x14ac:dyDescent="0.4">
      <c r="A44" s="74">
        <v>11</v>
      </c>
      <c r="B44" s="75"/>
      <c r="C44" s="76" t="str">
        <f t="shared" si="0"/>
        <v>12310000011</v>
      </c>
      <c r="D44" s="76" t="str">
        <f t="shared" si="1"/>
        <v>12310000011/20</v>
      </c>
      <c r="E44" s="77" t="str">
        <f t="shared" si="24"/>
        <v>2020-01-01</v>
      </c>
      <c r="F44" s="77" t="str">
        <f t="shared" si="2"/>
        <v>2021-01-01</v>
      </c>
      <c r="G44" s="78" t="str">
        <f t="shared" si="3"/>
        <v>212310000011</v>
      </c>
      <c r="H44" s="79">
        <f t="shared" si="34"/>
        <v>23</v>
      </c>
      <c r="I44" s="80">
        <v>3</v>
      </c>
      <c r="J44" s="81">
        <f t="shared" si="32"/>
        <v>323110040</v>
      </c>
      <c r="K44" s="82" t="str">
        <f t="shared" si="26"/>
        <v>Б-323110040-1</v>
      </c>
      <c r="L44" s="83" t="str">
        <f t="shared" si="4"/>
        <v>2020-01-01</v>
      </c>
      <c r="M44" s="82" t="s">
        <v>87</v>
      </c>
      <c r="N44" s="84">
        <f t="shared" si="27"/>
        <v>4000</v>
      </c>
      <c r="O44" s="82" t="s">
        <v>88</v>
      </c>
      <c r="P44" s="80">
        <v>1</v>
      </c>
      <c r="Q44" s="82">
        <v>20</v>
      </c>
      <c r="R44" s="86">
        <f t="shared" si="35"/>
        <v>37</v>
      </c>
      <c r="S44" s="86">
        <v>37</v>
      </c>
      <c r="T44" s="81" t="str">
        <f t="shared" si="6"/>
        <v>43231100401</v>
      </c>
      <c r="U44" s="87" t="str">
        <f t="shared" si="28"/>
        <v>432311004011</v>
      </c>
      <c r="V44" s="82">
        <v>1</v>
      </c>
      <c r="W44" s="83" t="str">
        <f t="shared" ca="1" si="7"/>
        <v>2020-01-07</v>
      </c>
      <c r="X44" s="82"/>
      <c r="Y44" s="88">
        <v>4000</v>
      </c>
      <c r="Z44" s="88">
        <f t="shared" si="8"/>
        <v>666.66666666666652</v>
      </c>
      <c r="AA44" s="82">
        <v>0</v>
      </c>
      <c r="AB44" s="89" t="s">
        <v>89</v>
      </c>
      <c r="AC44" s="88">
        <f t="shared" si="9"/>
        <v>4000</v>
      </c>
      <c r="AD44" s="90">
        <v>0</v>
      </c>
      <c r="AE44" s="81" t="str">
        <f t="shared" si="10"/>
        <v>4323110040</v>
      </c>
      <c r="AF44" s="91">
        <f t="shared" si="11"/>
        <v>3333.3333333333335</v>
      </c>
      <c r="AG44" s="92"/>
      <c r="AH44" s="91">
        <f>AI44/(1+Q44/100)</f>
        <v>3333.3333333333335</v>
      </c>
      <c r="AI44" s="93">
        <f t="shared" si="12"/>
        <v>4000</v>
      </c>
      <c r="AJ44" s="83" t="str">
        <f t="shared" si="13"/>
        <v>2020-01-31</v>
      </c>
      <c r="AK44" s="94" t="str">
        <f t="shared" si="14"/>
        <v>8884323110040</v>
      </c>
      <c r="AL44" s="90" t="str">
        <f t="shared" si="15"/>
        <v>123100000111</v>
      </c>
      <c r="AM44" s="95"/>
      <c r="AN44" s="95"/>
      <c r="AO44" s="90" t="s">
        <v>89</v>
      </c>
      <c r="AP44" s="90" t="s">
        <v>89</v>
      </c>
      <c r="AQ44" s="90"/>
      <c r="AR44" s="90"/>
      <c r="AS44" s="96" t="str">
        <f t="shared" si="16"/>
        <v>8884323110040</v>
      </c>
      <c r="AT44" s="94" t="str">
        <f t="shared" si="17"/>
        <v>55323110040</v>
      </c>
      <c r="AU44" s="87" t="str">
        <f t="shared" si="18"/>
        <v>99323110040</v>
      </c>
      <c r="AV44" s="87">
        <f t="shared" si="19"/>
        <v>37</v>
      </c>
      <c r="AW44" s="87" t="str">
        <f t="shared" si="20"/>
        <v>77323110040</v>
      </c>
      <c r="AX44" s="87" t="str">
        <f t="shared" si="30"/>
        <v>774323110040</v>
      </c>
      <c r="AY44" s="87">
        <v>0</v>
      </c>
      <c r="AZ44" s="87">
        <v>0</v>
      </c>
      <c r="BA44" s="83" t="str">
        <f t="shared" si="21"/>
        <v>2020-01-01</v>
      </c>
      <c r="BB44" s="83" t="str">
        <f t="shared" si="22"/>
        <v>2020-01-31</v>
      </c>
      <c r="BC44" s="97" t="s">
        <v>90</v>
      </c>
      <c r="BD44" s="98" t="str">
        <f>"d"&amp;J44</f>
        <v>d323110040</v>
      </c>
      <c r="BE44" s="98"/>
      <c r="BF44" s="98"/>
      <c r="BG44" s="98"/>
      <c r="BH44" s="87"/>
      <c r="BI44" s="87"/>
      <c r="BJ44" s="87"/>
      <c r="BK44" s="87"/>
      <c r="BL44" s="87"/>
      <c r="BM44" s="87"/>
      <c r="BN44" s="87"/>
      <c r="BO44" s="338"/>
      <c r="BP44" s="326"/>
      <c r="BQ44" s="84"/>
      <c r="BR44" s="101"/>
      <c r="BS44" s="99"/>
      <c r="BU44" s="358" t="str">
        <f t="shared" ca="1" si="23"/>
        <v>insert into x_t_invoice (TMP_ID,ID,DT, CLIENT_ID,EXTERNAL_ID,CONTRACT_ID,TOTAL_SUM,CURRENCY,DISCOUNT_TYPE,COMMISSION_TYPE,TYPE,LOYAL_CLIENTS,NDS,NDS_PCT,PERSON_ID) values (s_x_t_invoice.NEXTVAL, 323110040, date'2020-01-01',212310000011,'Б-323110040-1',12310000011,4000,'RUR',37,37,'y_invoice',0,1,20, 774323110040);insert into x_t_person (TMP_ID,ID) values (s_x_t_person.NEXTVAL, 774323110040);insert into x_t_act_internal(TMP_ID,ID,DT,CLIENT_ID,INVOICE_ID,HIDDEN,AMOUNT,EXTERNAL_ID,PAYMENT_TERM_DT,IS_LOYAL,TYPE) values (s_x_t_act_internal.NEXTVAL, 43231100401,date'2020-01-07',212310000011, 323110040    ,1,  4000  ,'432311004011',null, 0,'generic');insert into x_t_act_trans(TMP_ID, ACT_ID, CONSUME_ID, AMOUNT, AMOUNT_NDS, AMOUNT_NSP, NETTING, COMMISSION_TYPE) values (s_x_t_act_trans.NEXTVAL, 43231100401,  55323110040, 4000, 666.666666666667,  0,null, 37);insert into x_t_consume (TMP_ID, ID, PARENT_ORDER_ID) values (s_x_t_consume.NEXTVAL, 55323110040,  99323110040);insert into x_t_order(TMP_ID, ID, SERVICE_ID, SERVICE_ORDER_ID, CLIENT_ID) values (s_x_t_order.NEXTVAL, 99323110040,  37,  77323110040,  4323110040 );insert into x_mv_oebs_receipts_2(TMP_ID, INVOICE_EID, SUM, DT, DOC_DATE, COMISS_DATE, PAYMENT_NUMBER, SOURCE_TYPE) values (s_x_mv_oebs_receipts_2.NEXTVAL, 'Б-323110040-1', 4000, date'2020-01-31',date'2020-01-31', null, '8884323110040' ,'PAYCASH');insert into x_yt_ar_direct_domain_stats (ID,IS_GRAY,DOMAIN,IS_BLACKLIST,SERVICE_ID,COST,BILLING_EXPORT_ID,FROM_DT,TILL_DT,SERVICE_ORDER_ID) values(s_x_yt_ar_direct_domain_stats.NEXTVAL, 0, 'd323110040', 0,37,3330000000,77323110040,  date'2020-01-01',to_date('2020-01-31'||' '||'23:59:59','YYYY-MM-DD HH24:MI:SS'),77323110040);</v>
      </c>
    </row>
    <row r="45" spans="1:73" s="67" customFormat="1" x14ac:dyDescent="0.35">
      <c r="A45" s="40">
        <v>12</v>
      </c>
      <c r="B45" s="41"/>
      <c r="C45" s="42" t="str">
        <f t="shared" si="0"/>
        <v>12310000012</v>
      </c>
      <c r="D45" s="42" t="str">
        <f t="shared" si="1"/>
        <v>12310000012/20</v>
      </c>
      <c r="E45" s="43" t="str">
        <f t="shared" si="24"/>
        <v>2020-01-01</v>
      </c>
      <c r="F45" s="43" t="str">
        <f t="shared" si="2"/>
        <v>2021-01-01</v>
      </c>
      <c r="G45" s="44" t="str">
        <f t="shared" si="3"/>
        <v>212310000012</v>
      </c>
      <c r="H45" s="45">
        <f t="shared" si="34"/>
        <v>23</v>
      </c>
      <c r="I45" s="46">
        <v>3</v>
      </c>
      <c r="J45" s="52">
        <f t="shared" si="32"/>
        <v>323110041</v>
      </c>
      <c r="K45" s="48" t="str">
        <f t="shared" si="26"/>
        <v>Б-323110041-1</v>
      </c>
      <c r="L45" s="49" t="str">
        <f t="shared" si="4"/>
        <v>2020-01-01</v>
      </c>
      <c r="M45" s="48" t="s">
        <v>87</v>
      </c>
      <c r="N45" s="50">
        <f t="shared" si="27"/>
        <v>80000</v>
      </c>
      <c r="O45" s="48" t="s">
        <v>88</v>
      </c>
      <c r="P45" s="46">
        <v>1</v>
      </c>
      <c r="Q45" s="48">
        <v>20</v>
      </c>
      <c r="R45" s="51">
        <f t="shared" si="35"/>
        <v>7</v>
      </c>
      <c r="S45" s="51">
        <v>7</v>
      </c>
      <c r="T45" s="52" t="str">
        <f t="shared" si="6"/>
        <v>43231100411</v>
      </c>
      <c r="U45" s="53" t="str">
        <f t="shared" si="28"/>
        <v>432311004111</v>
      </c>
      <c r="V45" s="48">
        <v>1</v>
      </c>
      <c r="W45" s="49" t="str">
        <f t="shared" ca="1" si="7"/>
        <v>2020-01-06</v>
      </c>
      <c r="X45" s="48"/>
      <c r="Y45" s="54">
        <v>80000</v>
      </c>
      <c r="Z45" s="54">
        <f t="shared" si="8"/>
        <v>13333.333333333328</v>
      </c>
      <c r="AA45" s="48">
        <v>0</v>
      </c>
      <c r="AB45" s="55" t="s">
        <v>89</v>
      </c>
      <c r="AC45" s="54">
        <f t="shared" si="9"/>
        <v>80000</v>
      </c>
      <c r="AD45" s="56">
        <v>0</v>
      </c>
      <c r="AE45" s="52" t="str">
        <f t="shared" si="10"/>
        <v>4323110041</v>
      </c>
      <c r="AF45" s="58">
        <f t="shared" si="11"/>
        <v>66666.666666666672</v>
      </c>
      <c r="AG45" s="59"/>
      <c r="AH45" s="58">
        <f>AI45/1.2</f>
        <v>0</v>
      </c>
      <c r="AI45" s="109"/>
      <c r="AJ45" s="112"/>
      <c r="AK45" s="61" t="str">
        <f t="shared" si="14"/>
        <v>8884323110041</v>
      </c>
      <c r="AL45" s="56" t="str">
        <f t="shared" si="15"/>
        <v>123100000121</v>
      </c>
      <c r="AM45" s="62"/>
      <c r="AN45" s="62"/>
      <c r="AO45" s="56" t="s">
        <v>89</v>
      </c>
      <c r="AP45" s="56" t="s">
        <v>89</v>
      </c>
      <c r="AQ45" s="56"/>
      <c r="AR45" s="56"/>
      <c r="AS45" s="63" t="str">
        <f t="shared" si="16"/>
        <v>8884323110041</v>
      </c>
      <c r="AT45" s="61" t="str">
        <f t="shared" si="17"/>
        <v>55323110041</v>
      </c>
      <c r="AU45" s="53" t="str">
        <f t="shared" si="18"/>
        <v>99323110041</v>
      </c>
      <c r="AV45" s="53">
        <f t="shared" si="19"/>
        <v>7</v>
      </c>
      <c r="AW45" s="53" t="str">
        <f t="shared" si="20"/>
        <v>77323110041</v>
      </c>
      <c r="AX45" s="53" t="str">
        <f t="shared" si="30"/>
        <v>774323110041</v>
      </c>
      <c r="AY45" s="53">
        <v>0</v>
      </c>
      <c r="AZ45" s="53">
        <v>0</v>
      </c>
      <c r="BA45" s="49" t="str">
        <f t="shared" si="21"/>
        <v>2020-01-01</v>
      </c>
      <c r="BB45" s="49" t="str">
        <f t="shared" si="22"/>
        <v>2020-01-31</v>
      </c>
      <c r="BC45" s="64" t="s">
        <v>90</v>
      </c>
      <c r="BD45" s="65" t="str">
        <f>"a"&amp;J45</f>
        <v>a323110041</v>
      </c>
      <c r="BE45" s="61"/>
      <c r="BF45" s="61"/>
      <c r="BG45" s="55"/>
      <c r="BH45" s="53"/>
      <c r="BI45" s="53"/>
      <c r="BJ45" s="53"/>
      <c r="BK45" s="53"/>
      <c r="BL45" s="53"/>
      <c r="BM45" s="53"/>
      <c r="BN45" s="53"/>
      <c r="BO45" s="336" t="s">
        <v>115</v>
      </c>
      <c r="BP45" s="325">
        <v>1</v>
      </c>
      <c r="BQ45" s="50">
        <f>AF46</f>
        <v>66666.666666666672</v>
      </c>
      <c r="BR45" s="68">
        <f>BQ45*0.13</f>
        <v>8666.6666666666679</v>
      </c>
      <c r="BS45" s="68">
        <v>0</v>
      </c>
      <c r="BU45" s="357" t="str">
        <f t="shared" ca="1" si="23"/>
        <v>insert into x_t_contract2(TMP_ID,ID,EXTERNAL_ID,CLIENT_ID) values(s_x_t_contract2.NEXTVAL, 12310000012, '12310000012/20',212310000012);insert into x_t_contract_collateral(TMP_ID,ID,CONTRACT2_ID,DT,IS_SIGNED) values(s_x_t_contract_collateral.NEXTVAL, 123100000121, 12310000012, date'2020-01-01', date'2020-01-01');insert into x_mv_contract_signed_attr (TMP_ID,CONTRACT_ID,COLLATERAL_ID,CODE,VALUE_DT) values (s_x_mv_contract_signed_attr.NEXTVAL, 12310000012, 123100000121,'FINISH_DT' ,date'2021-01-01');insert into x_mv_contract_signed_attr_hist(TMP_ID,VALUE_NUM,UPDATE_DT,CONTRACT2_ID,CODE,CL_DT,STAMP,DT) values(s_x_mv_contract_signed_attr_hist.NEXTVAL, 1, date'2020-01-01', 12310000012,'FIRM',date'2020-01-01',8884323110041,date'2020-01-01');insert into x_mv_contract_signed_attr_hist(TMP_ID,VALUE_NUM,UPDATE_DT,CONTRACT2_ID,CODE,CL_DT,STAMP,DT) values(s_x_mv_contract_signed_attr_hist.NEXTVAL, 23, date'2020-01-01', 12310000012,'WHOLESALE_AGENT_PREMIUM_AWARDS_SCALE_TYPE',date'2020-01-01',8884323110041,date'2020-01-01');insert into x_mv_contract_signed_attr_hist(TMP_ID,VALUE_NUM,UPDATE_DT,CONTRACT2_ID,CODE,CL_DT,STAMP,DT) values(s_x_mv_contract_signed_attr_hist.NEXTVAL, 3, date'2020-01-01', 12310000012,'PAYMENT_TYPE',date'2020-01-01',8884323110041,date'2020-01-01');insert into x_t_invoice (TMP_ID,ID,DT, CLIENT_ID,EXTERNAL_ID,CONTRACT_ID,TOTAL_SUM,CURRENCY,DISCOUNT_TYPE,COMMISSION_TYPE,TYPE,LOYAL_CLIENTS,NDS,NDS_PCT,PERSON_ID) values (s_x_t_invoice.NEXTVAL, 323110041, date'2020-01-01',212310000012,'Б-323110041-1',12310000012,80000,'RUR',7,7,'y_invoice',0,1,20, 774323110041);insert into x_t_person (TMP_ID,ID) values (s_x_t_person.NEXTVAL, 774323110041);insert into x_t_act_internal(TMP_ID,ID,DT,CLIENT_ID,INVOICE_ID,HIDDEN,AMOUNT,EXTERNAL_ID,PAYMENT_TERM_DT,IS_LOYAL,TYPE) values (s_x_t_act_internal.NEXTVAL, 43231100411,date'2020-01-06',212310000012, 323110041    ,1,  80000  ,'432311004111',null, 0,'generic');insert into x_t_act_trans(TMP_ID, ACT_ID, CONSUME_ID, AMOUNT, AMOUNT_NDS, AMOUNT_NSP, NETTING, COMMISSION_TYPE) values (s_x_t_act_trans.NEXTVAL, 43231100411,  55323110041, 80000, 13333.3333333333,  0,null, 7);insert into x_t_consume (TMP_ID, ID, PARENT_ORDER_ID) values (s_x_t_consume.NEXTVAL, 55323110041,  99323110041);insert into x_t_order(TMP_ID, ID, SERVICE_ID, SERVICE_ORDER_ID, CLIENT_ID) values (s_x_t_order.NEXTVAL, 99323110041,  7,  77323110041,  4323110041 );insert into x_yt_ar_direct_domain_stats (ID,IS_GRAY,DOMAIN,IS_BLACKLIST,SERVICE_ID,COST,BILLING_EXPORT_ID,FROM_DT,TILL_DT,SERVICE_ORDER_ID) values(s_x_yt_ar_direct_domain_stats.NEXTVAL, 0, 'a323110041', 0,7,3330000000,77323110041,  date'2020-01-01',to_date('2020-01-31'||' '||'23:59:59','YYYY-MM-DD HH24:MI:SS'),77323110041);</v>
      </c>
    </row>
    <row r="46" spans="1:73" s="67" customFormat="1" x14ac:dyDescent="0.35">
      <c r="A46" s="40">
        <v>12</v>
      </c>
      <c r="B46" s="41"/>
      <c r="C46" s="42" t="str">
        <f t="shared" si="0"/>
        <v>12310000012</v>
      </c>
      <c r="D46" s="42" t="str">
        <f t="shared" si="1"/>
        <v>12310000012/20</v>
      </c>
      <c r="E46" s="43" t="str">
        <f t="shared" si="24"/>
        <v>2020-01-01</v>
      </c>
      <c r="F46" s="43" t="str">
        <f t="shared" si="2"/>
        <v>2021-01-01</v>
      </c>
      <c r="G46" s="44" t="str">
        <f t="shared" si="3"/>
        <v>212310000012</v>
      </c>
      <c r="H46" s="45">
        <f t="shared" si="34"/>
        <v>23</v>
      </c>
      <c r="I46" s="46">
        <v>3</v>
      </c>
      <c r="J46" s="52">
        <f t="shared" si="32"/>
        <v>323110042</v>
      </c>
      <c r="K46" s="48" t="str">
        <f t="shared" si="26"/>
        <v>Б-323110042-1</v>
      </c>
      <c r="L46" s="49" t="str">
        <f t="shared" si="4"/>
        <v>2020-01-01</v>
      </c>
      <c r="M46" s="48" t="s">
        <v>87</v>
      </c>
      <c r="N46" s="50">
        <f t="shared" si="27"/>
        <v>80000</v>
      </c>
      <c r="O46" s="48" t="s">
        <v>88</v>
      </c>
      <c r="P46" s="46">
        <v>1</v>
      </c>
      <c r="Q46" s="48">
        <v>20</v>
      </c>
      <c r="R46" s="70">
        <f t="shared" si="35"/>
        <v>1</v>
      </c>
      <c r="S46" s="70">
        <v>1</v>
      </c>
      <c r="T46" s="52" t="str">
        <f t="shared" si="6"/>
        <v>43231100421</v>
      </c>
      <c r="U46" s="53" t="str">
        <f t="shared" si="28"/>
        <v>432311004211</v>
      </c>
      <c r="V46" s="48">
        <v>1</v>
      </c>
      <c r="W46" s="49" t="str">
        <f t="shared" ca="1" si="7"/>
        <v>2020-01-08</v>
      </c>
      <c r="X46" s="48"/>
      <c r="Y46" s="54">
        <v>80000</v>
      </c>
      <c r="Z46" s="54">
        <f t="shared" si="8"/>
        <v>13333.333333333328</v>
      </c>
      <c r="AA46" s="48">
        <v>0</v>
      </c>
      <c r="AB46" s="55" t="s">
        <v>89</v>
      </c>
      <c r="AC46" s="54">
        <f t="shared" si="9"/>
        <v>80000</v>
      </c>
      <c r="AD46" s="56">
        <v>0</v>
      </c>
      <c r="AE46" s="52" t="str">
        <f t="shared" si="10"/>
        <v>4323110042</v>
      </c>
      <c r="AF46" s="58">
        <f t="shared" si="11"/>
        <v>66666.666666666672</v>
      </c>
      <c r="AG46" s="71">
        <f>SUM(AF45:AF47)</f>
        <v>200000</v>
      </c>
      <c r="AH46" s="58">
        <f>AI46/1.2</f>
        <v>0</v>
      </c>
      <c r="AI46" s="109"/>
      <c r="AJ46" s="112"/>
      <c r="AK46" s="61" t="str">
        <f t="shared" si="14"/>
        <v>8884323110042</v>
      </c>
      <c r="AL46" s="56" t="str">
        <f t="shared" si="15"/>
        <v>123100000121</v>
      </c>
      <c r="AM46" s="62"/>
      <c r="AN46" s="62"/>
      <c r="AO46" s="56" t="s">
        <v>89</v>
      </c>
      <c r="AP46" s="56" t="s">
        <v>89</v>
      </c>
      <c r="AQ46" s="56"/>
      <c r="AR46" s="56"/>
      <c r="AS46" s="63" t="str">
        <f t="shared" si="16"/>
        <v>8884323110042</v>
      </c>
      <c r="AT46" s="61" t="str">
        <f t="shared" si="17"/>
        <v>55323110042</v>
      </c>
      <c r="AU46" s="53" t="str">
        <f t="shared" si="18"/>
        <v>99323110042</v>
      </c>
      <c r="AV46" s="53">
        <f t="shared" si="19"/>
        <v>1</v>
      </c>
      <c r="AW46" s="53" t="str">
        <f t="shared" si="20"/>
        <v>77323110042</v>
      </c>
      <c r="AX46" s="53" t="str">
        <f t="shared" si="30"/>
        <v>774323110042</v>
      </c>
      <c r="AY46" s="53">
        <v>0</v>
      </c>
      <c r="AZ46" s="53">
        <v>0</v>
      </c>
      <c r="BA46" s="49" t="str">
        <f t="shared" si="21"/>
        <v>2020-01-01</v>
      </c>
      <c r="BB46" s="49" t="str">
        <f t="shared" si="22"/>
        <v>2020-01-31</v>
      </c>
      <c r="BC46" s="64" t="s">
        <v>90</v>
      </c>
      <c r="BD46" s="65" t="str">
        <f>"a"&amp;J46</f>
        <v>a323110042</v>
      </c>
      <c r="BE46" s="61"/>
      <c r="BF46" s="61"/>
      <c r="BG46" s="55"/>
      <c r="BH46" s="53"/>
      <c r="BI46" s="53"/>
      <c r="BJ46" s="53"/>
      <c r="BK46" s="53"/>
      <c r="BL46" s="53"/>
      <c r="BM46" s="53"/>
      <c r="BN46" s="53"/>
      <c r="BO46" s="336" t="s">
        <v>116</v>
      </c>
      <c r="BP46" s="325">
        <v>37</v>
      </c>
      <c r="BQ46" s="50">
        <f>AF47</f>
        <v>66666.666666666672</v>
      </c>
      <c r="BR46" s="68">
        <f>BQ46*0.13</f>
        <v>8666.6666666666679</v>
      </c>
      <c r="BS46" s="68">
        <v>0</v>
      </c>
      <c r="BU46" s="357" t="str">
        <f t="shared" ca="1" si="23"/>
        <v>insert into x_t_invoice (TMP_ID,ID,DT, CLIENT_ID,EXTERNAL_ID,CONTRACT_ID,TOTAL_SUM,CURRENCY,DISCOUNT_TYPE,COMMISSION_TYPE,TYPE,LOYAL_CLIENTS,NDS,NDS_PCT,PERSON_ID) values (s_x_t_invoice.NEXTVAL, 323110042, date'2020-01-01',212310000012,'Б-323110042-1',12310000012,80000,'RUR',1,1,'y_invoice',0,1,20, 774323110042);insert into x_t_person (TMP_ID,ID) values (s_x_t_person.NEXTVAL, 774323110042);insert into x_t_act_internal(TMP_ID,ID,DT,CLIENT_ID,INVOICE_ID,HIDDEN,AMOUNT,EXTERNAL_ID,PAYMENT_TERM_DT,IS_LOYAL,TYPE) values (s_x_t_act_internal.NEXTVAL, 43231100421,date'2020-01-08',212310000012, 323110042    ,1,  80000  ,'432311004211',null, 0,'generic');insert into x_t_act_trans(TMP_ID, ACT_ID, CONSUME_ID, AMOUNT, AMOUNT_NDS, AMOUNT_NSP, NETTING, COMMISSION_TYPE) values (s_x_t_act_trans.NEXTVAL, 43231100421,  55323110042, 80000, 13333.3333333333,  0,null, 1);insert into x_t_consume (TMP_ID, ID, PARENT_ORDER_ID) values (s_x_t_consume.NEXTVAL, 55323110042,  99323110042);insert into x_t_order(TMP_ID, ID, SERVICE_ID, SERVICE_ORDER_ID, CLIENT_ID) values (s_x_t_order.NEXTVAL, 99323110042,  1,  77323110042,  4323110042 );insert into x_yt_ar_direct_domain_stats (ID,IS_GRAY,DOMAIN,IS_BLACKLIST,SERVICE_ID,COST,BILLING_EXPORT_ID,FROM_DT,TILL_DT,SERVICE_ORDER_ID) values(s_x_yt_ar_direct_domain_stats.NEXTVAL, 0, 'a323110042', 0,1,3330000000,77323110042,  date'2020-01-01',to_date('2020-01-31'||' '||'23:59:59','YYYY-MM-DD HH24:MI:SS'),77323110042);</v>
      </c>
    </row>
    <row r="47" spans="1:73" s="100" customFormat="1" ht="15" customHeight="1" thickBot="1" x14ac:dyDescent="0.4">
      <c r="A47" s="74">
        <v>12</v>
      </c>
      <c r="B47" s="75"/>
      <c r="C47" s="76" t="str">
        <f t="shared" si="0"/>
        <v>12310000012</v>
      </c>
      <c r="D47" s="76" t="str">
        <f t="shared" si="1"/>
        <v>12310000012/20</v>
      </c>
      <c r="E47" s="77" t="str">
        <f t="shared" si="24"/>
        <v>2020-01-01</v>
      </c>
      <c r="F47" s="77" t="str">
        <f t="shared" si="2"/>
        <v>2021-01-01</v>
      </c>
      <c r="G47" s="78" t="str">
        <f t="shared" si="3"/>
        <v>212310000012</v>
      </c>
      <c r="H47" s="79">
        <f t="shared" si="34"/>
        <v>23</v>
      </c>
      <c r="I47" s="80">
        <v>3</v>
      </c>
      <c r="J47" s="81">
        <f t="shared" si="32"/>
        <v>323110043</v>
      </c>
      <c r="K47" s="82" t="str">
        <f t="shared" si="26"/>
        <v>Б-323110043-1</v>
      </c>
      <c r="L47" s="83" t="str">
        <f t="shared" si="4"/>
        <v>2020-01-01</v>
      </c>
      <c r="M47" s="82" t="s">
        <v>87</v>
      </c>
      <c r="N47" s="84">
        <f t="shared" si="27"/>
        <v>80000</v>
      </c>
      <c r="O47" s="82" t="s">
        <v>88</v>
      </c>
      <c r="P47" s="80">
        <v>1</v>
      </c>
      <c r="Q47" s="82">
        <v>20</v>
      </c>
      <c r="R47" s="86">
        <f t="shared" si="35"/>
        <v>37</v>
      </c>
      <c r="S47" s="86">
        <v>37</v>
      </c>
      <c r="T47" s="81" t="str">
        <f t="shared" si="6"/>
        <v>43231100431</v>
      </c>
      <c r="U47" s="87" t="str">
        <f t="shared" si="28"/>
        <v>432311004311</v>
      </c>
      <c r="V47" s="82">
        <v>1</v>
      </c>
      <c r="W47" s="83" t="str">
        <f t="shared" ca="1" si="7"/>
        <v>2020-01-02</v>
      </c>
      <c r="X47" s="82"/>
      <c r="Y47" s="88">
        <v>80000</v>
      </c>
      <c r="Z47" s="88">
        <f t="shared" si="8"/>
        <v>13333.333333333328</v>
      </c>
      <c r="AA47" s="82">
        <v>0</v>
      </c>
      <c r="AB47" s="89" t="s">
        <v>89</v>
      </c>
      <c r="AC47" s="88">
        <f t="shared" si="9"/>
        <v>80000</v>
      </c>
      <c r="AD47" s="90">
        <v>0</v>
      </c>
      <c r="AE47" s="81" t="str">
        <f t="shared" si="10"/>
        <v>4323110043</v>
      </c>
      <c r="AF47" s="91">
        <f t="shared" si="11"/>
        <v>66666.666666666672</v>
      </c>
      <c r="AG47" s="92"/>
      <c r="AH47" s="91">
        <f>AI47/1.2</f>
        <v>0</v>
      </c>
      <c r="AI47" s="113"/>
      <c r="AJ47" s="114"/>
      <c r="AK47" s="94" t="str">
        <f t="shared" si="14"/>
        <v>8884323110043</v>
      </c>
      <c r="AL47" s="90" t="str">
        <f t="shared" si="15"/>
        <v>123100000121</v>
      </c>
      <c r="AM47" s="95"/>
      <c r="AN47" s="95"/>
      <c r="AO47" s="90" t="s">
        <v>89</v>
      </c>
      <c r="AP47" s="90" t="s">
        <v>89</v>
      </c>
      <c r="AQ47" s="90"/>
      <c r="AR47" s="90"/>
      <c r="AS47" s="96" t="str">
        <f t="shared" si="16"/>
        <v>8884323110043</v>
      </c>
      <c r="AT47" s="94" t="str">
        <f t="shared" si="17"/>
        <v>55323110043</v>
      </c>
      <c r="AU47" s="87" t="str">
        <f t="shared" si="18"/>
        <v>99323110043</v>
      </c>
      <c r="AV47" s="87">
        <f t="shared" si="19"/>
        <v>37</v>
      </c>
      <c r="AW47" s="87" t="str">
        <f t="shared" si="20"/>
        <v>77323110043</v>
      </c>
      <c r="AX47" s="87" t="str">
        <f t="shared" si="30"/>
        <v>774323110043</v>
      </c>
      <c r="AY47" s="87">
        <v>0</v>
      </c>
      <c r="AZ47" s="87">
        <v>0</v>
      </c>
      <c r="BA47" s="83" t="str">
        <f t="shared" si="21"/>
        <v>2020-01-01</v>
      </c>
      <c r="BB47" s="83" t="str">
        <f t="shared" si="22"/>
        <v>2020-01-31</v>
      </c>
      <c r="BC47" s="97" t="s">
        <v>90</v>
      </c>
      <c r="BD47" s="98" t="str">
        <f>"d"&amp;J47</f>
        <v>d323110043</v>
      </c>
      <c r="BE47" s="98"/>
      <c r="BF47" s="98"/>
      <c r="BG47" s="98"/>
      <c r="BH47" s="87"/>
      <c r="BI47" s="87"/>
      <c r="BJ47" s="87"/>
      <c r="BK47" s="87"/>
      <c r="BL47" s="87"/>
      <c r="BM47" s="87"/>
      <c r="BN47" s="87"/>
      <c r="BO47" s="338"/>
      <c r="BP47" s="326"/>
      <c r="BQ47" s="84"/>
      <c r="BR47" s="101"/>
      <c r="BS47" s="99"/>
      <c r="BU47" s="358" t="str">
        <f t="shared" ca="1" si="23"/>
        <v>insert into x_t_invoice (TMP_ID,ID,DT, CLIENT_ID,EXTERNAL_ID,CONTRACT_ID,TOTAL_SUM,CURRENCY,DISCOUNT_TYPE,COMMISSION_TYPE,TYPE,LOYAL_CLIENTS,NDS,NDS_PCT,PERSON_ID) values (s_x_t_invoice.NEXTVAL, 323110043, date'2020-01-01',212310000012,'Б-323110043-1',12310000012,80000,'RUR',37,37,'y_invoice',0,1,20, 774323110043);insert into x_t_person (TMP_ID,ID) values (s_x_t_person.NEXTVAL, 774323110043);insert into x_t_act_internal(TMP_ID,ID,DT,CLIENT_ID,INVOICE_ID,HIDDEN,AMOUNT,EXTERNAL_ID,PAYMENT_TERM_DT,IS_LOYAL,TYPE) values (s_x_t_act_internal.NEXTVAL, 43231100431,date'2020-01-02',212310000012, 323110043    ,1,  80000  ,'432311004311',null, 0,'generic');insert into x_t_act_trans(TMP_ID, ACT_ID, CONSUME_ID, AMOUNT, AMOUNT_NDS, AMOUNT_NSP, NETTING, COMMISSION_TYPE) values (s_x_t_act_trans.NEXTVAL, 43231100431,  55323110043, 80000, 13333.3333333333,  0,null, 37);insert into x_t_consume (TMP_ID, ID, PARENT_ORDER_ID) values (s_x_t_consume.NEXTVAL, 55323110043,  99323110043);insert into x_t_order(TMP_ID, ID, SERVICE_ID, SERVICE_ORDER_ID, CLIENT_ID) values (s_x_t_order.NEXTVAL, 99323110043,  37,  77323110043,  4323110043 );insert into x_yt_ar_direct_domain_stats (ID,IS_GRAY,DOMAIN,IS_BLACKLIST,SERVICE_ID,COST,BILLING_EXPORT_ID,FROM_DT,TILL_DT,SERVICE_ORDER_ID) values(s_x_yt_ar_direct_domain_stats.NEXTVAL, 0, 'd323110043', 0,37,3330000000,77323110043,  date'2020-01-01',to_date('2020-01-31'||' '||'23:59:59','YYYY-MM-DD HH24:MI:SS'),77323110043);</v>
      </c>
    </row>
    <row r="48" spans="1:73" s="100" customFormat="1" ht="15" thickBot="1" x14ac:dyDescent="0.4">
      <c r="A48" s="74">
        <v>13</v>
      </c>
      <c r="B48" s="75"/>
      <c r="C48" s="76" t="str">
        <f t="shared" si="0"/>
        <v>12310000013</v>
      </c>
      <c r="D48" s="76" t="str">
        <f t="shared" si="1"/>
        <v>12310000013/20</v>
      </c>
      <c r="E48" s="77" t="str">
        <f t="shared" si="24"/>
        <v>2020-01-01</v>
      </c>
      <c r="F48" s="77" t="str">
        <f t="shared" si="2"/>
        <v>2021-01-01</v>
      </c>
      <c r="G48" s="78" t="str">
        <f t="shared" si="3"/>
        <v>212310000013</v>
      </c>
      <c r="H48" s="79">
        <f t="shared" si="34"/>
        <v>23</v>
      </c>
      <c r="I48" s="80">
        <v>3</v>
      </c>
      <c r="J48" s="81">
        <f t="shared" si="32"/>
        <v>323110044</v>
      </c>
      <c r="K48" s="82" t="str">
        <f t="shared" si="26"/>
        <v>Б-323110044-1</v>
      </c>
      <c r="L48" s="83" t="str">
        <f t="shared" si="4"/>
        <v>2020-01-01</v>
      </c>
      <c r="M48" s="82" t="s">
        <v>87</v>
      </c>
      <c r="N48" s="84">
        <f t="shared" si="27"/>
        <v>240000</v>
      </c>
      <c r="O48" s="82" t="s">
        <v>88</v>
      </c>
      <c r="P48" s="80">
        <v>1</v>
      </c>
      <c r="Q48" s="82">
        <v>20</v>
      </c>
      <c r="R48" s="115">
        <f t="shared" si="35"/>
        <v>1</v>
      </c>
      <c r="S48" s="115">
        <v>1</v>
      </c>
      <c r="T48" s="81" t="str">
        <f t="shared" si="6"/>
        <v>43231100441</v>
      </c>
      <c r="U48" s="87" t="str">
        <f t="shared" si="28"/>
        <v>432311004411</v>
      </c>
      <c r="V48" s="82">
        <v>1</v>
      </c>
      <c r="W48" s="83" t="str">
        <f t="shared" ca="1" si="7"/>
        <v>2020-01-04</v>
      </c>
      <c r="X48" s="82"/>
      <c r="Y48" s="88">
        <v>240000</v>
      </c>
      <c r="Z48" s="88">
        <f t="shared" si="8"/>
        <v>40000</v>
      </c>
      <c r="AA48" s="82">
        <v>0</v>
      </c>
      <c r="AB48" s="89" t="s">
        <v>89</v>
      </c>
      <c r="AC48" s="88">
        <f t="shared" si="9"/>
        <v>240000</v>
      </c>
      <c r="AD48" s="90">
        <v>0</v>
      </c>
      <c r="AE48" s="81" t="str">
        <f t="shared" si="10"/>
        <v>4323110044</v>
      </c>
      <c r="AF48" s="91">
        <f t="shared" si="11"/>
        <v>200000</v>
      </c>
      <c r="AG48" s="92"/>
      <c r="AH48" s="91">
        <f>AI48/(1+Q48/100)</f>
        <v>200000</v>
      </c>
      <c r="AI48" s="93">
        <f t="shared" ref="AI48:AI54" si="36">Y48</f>
        <v>240000</v>
      </c>
      <c r="AJ48" s="83" t="str">
        <f t="shared" ref="AJ48:AJ57" si="37">TEXT(DATE(YEAR($F$2),MONTH($F$2)+1,0),"ГГГГ-ММ-ДД")</f>
        <v>2020-01-31</v>
      </c>
      <c r="AK48" s="94" t="str">
        <f t="shared" si="14"/>
        <v>8884323110044</v>
      </c>
      <c r="AL48" s="90" t="str">
        <f t="shared" si="15"/>
        <v>123100000131</v>
      </c>
      <c r="AM48" s="95"/>
      <c r="AN48" s="95"/>
      <c r="AO48" s="90" t="s">
        <v>89</v>
      </c>
      <c r="AP48" s="90" t="s">
        <v>89</v>
      </c>
      <c r="AQ48" s="90"/>
      <c r="AR48" s="90"/>
      <c r="AS48" s="96" t="str">
        <f t="shared" si="16"/>
        <v>8884323110044</v>
      </c>
      <c r="AT48" s="94" t="str">
        <f t="shared" si="17"/>
        <v>55323110044</v>
      </c>
      <c r="AU48" s="87" t="str">
        <f t="shared" si="18"/>
        <v>99323110044</v>
      </c>
      <c r="AV48" s="87">
        <f t="shared" si="19"/>
        <v>1</v>
      </c>
      <c r="AW48" s="87" t="str">
        <f t="shared" si="20"/>
        <v>77323110044</v>
      </c>
      <c r="AX48" s="87" t="str">
        <f t="shared" si="30"/>
        <v>774323110044</v>
      </c>
      <c r="AY48" s="87">
        <v>0</v>
      </c>
      <c r="AZ48" s="87">
        <v>0</v>
      </c>
      <c r="BA48" s="83" t="str">
        <f t="shared" si="21"/>
        <v>2020-01-01</v>
      </c>
      <c r="BB48" s="83" t="str">
        <f t="shared" si="22"/>
        <v>2020-01-31</v>
      </c>
      <c r="BC48" s="97" t="s">
        <v>90</v>
      </c>
      <c r="BD48" s="98" t="str">
        <f>"a"&amp;J48</f>
        <v>a323110044</v>
      </c>
      <c r="BE48" s="94"/>
      <c r="BF48" s="94"/>
      <c r="BG48" s="89"/>
      <c r="BH48" s="87"/>
      <c r="BI48" s="87"/>
      <c r="BJ48" s="87"/>
      <c r="BK48" s="87"/>
      <c r="BL48" s="87"/>
      <c r="BM48" s="87"/>
      <c r="BN48" s="87"/>
      <c r="BO48" s="338" t="s">
        <v>117</v>
      </c>
      <c r="BP48" s="326">
        <v>1</v>
      </c>
      <c r="BQ48" s="84">
        <f t="shared" ref="BQ48:BQ54" si="38">AF48</f>
        <v>200000</v>
      </c>
      <c r="BR48" s="99">
        <f>BQ48*0.13</f>
        <v>26000</v>
      </c>
      <c r="BS48" s="99">
        <f>BR48</f>
        <v>26000</v>
      </c>
      <c r="BU48" s="358" t="str">
        <f t="shared" ca="1" si="23"/>
        <v>insert into x_t_contract2(TMP_ID,ID,EXTERNAL_ID,CLIENT_ID) values(s_x_t_contract2.NEXTVAL, 12310000013, '12310000013/20',212310000013);insert into x_t_contract_collateral(TMP_ID,ID,CONTRACT2_ID,DT,IS_SIGNED) values(s_x_t_contract_collateral.NEXTVAL, 123100000131, 12310000013, date'2020-01-01', date'2020-01-01');insert into x_mv_contract_signed_attr (TMP_ID,CONTRACT_ID,COLLATERAL_ID,CODE,VALUE_DT) values (s_x_mv_contract_signed_attr.NEXTVAL, 12310000013, 123100000131,'FINISH_DT' ,date'2021-01-01');insert into x_mv_contract_signed_attr_hist(TMP_ID,VALUE_NUM,UPDATE_DT,CONTRACT2_ID,CODE,CL_DT,STAMP,DT) values(s_x_mv_contract_signed_attr_hist.NEXTVAL, 1, date'2020-01-01', 12310000013,'FIRM',date'2020-01-01',8884323110044,date'2020-01-01');insert into x_mv_contract_signed_attr_hist(TMP_ID,VALUE_NUM,UPDATE_DT,CONTRACT2_ID,CODE,CL_DT,STAMP,DT) values(s_x_mv_contract_signed_attr_hist.NEXTVAL, 23, date'2020-01-01', 12310000013,'WHOLESALE_AGENT_PREMIUM_AWARDS_SCALE_TYPE',date'2020-01-01',8884323110044,date'2020-01-01');insert into x_mv_contract_signed_attr_hist(TMP_ID,VALUE_NUM,UPDATE_DT,CONTRACT2_ID,CODE,CL_DT,STAMP,DT) values(s_x_mv_contract_signed_attr_hist.NEXTVAL, 3, date'2020-01-01', 12310000013,'PAYMENT_TYPE',date'2020-01-01',8884323110044,date'2020-01-01');insert into x_t_invoice (TMP_ID,ID,DT, CLIENT_ID,EXTERNAL_ID,CONTRACT_ID,TOTAL_SUM,CURRENCY,DISCOUNT_TYPE,COMMISSION_TYPE,TYPE,LOYAL_CLIENTS,NDS,NDS_PCT,PERSON_ID) values (s_x_t_invoice.NEXTVAL, 323110044, date'2020-01-01',212310000013,'Б-323110044-1',12310000013,240000,'RUR',1,1,'y_invoice',0,1,20, 774323110044);insert into x_t_person (TMP_ID,ID) values (s_x_t_person.NEXTVAL, 774323110044);insert into x_t_act_internal(TMP_ID,ID,DT,CLIENT_ID,INVOICE_ID,HIDDEN,AMOUNT,EXTERNAL_ID,PAYMENT_TERM_DT,IS_LOYAL,TYPE) values (s_x_t_act_internal.NEXTVAL, 43231100441,date'2020-01-04',212310000013, 323110044    ,1,  240000  ,'432311004411',null, 0,'generic');insert into x_t_act_trans(TMP_ID, ACT_ID, CONSUME_ID, AMOUNT, AMOUNT_NDS, AMOUNT_NSP, NETTING, COMMISSION_TYPE) values (s_x_t_act_trans.NEXTVAL, 43231100441,  55323110044, 240000, 40000,  0,null, 1);insert into x_t_consume (TMP_ID, ID, PARENT_ORDER_ID) values (s_x_t_consume.NEXTVAL, 55323110044,  99323110044);insert into x_t_order(TMP_ID, ID, SERVICE_ID, SERVICE_ORDER_ID, CLIENT_ID) values (s_x_t_order.NEXTVAL, 99323110044,  1,  77323110044,  4323110044 );insert into x_mv_oebs_receipts_2(TMP_ID, INVOICE_EID, SUM, DT, DOC_DATE, COMISS_DATE, PAYMENT_NUMBER, SOURCE_TYPE) values (s_x_mv_oebs_receipts_2.NEXTVAL, 'Б-323110044-1', 240000, date'2020-01-31',date'2020-01-31', null, '8884323110044' ,'PAYCASH');insert into x_yt_ar_direct_domain_stats (ID,IS_GRAY,DOMAIN,IS_BLACKLIST,SERVICE_ID,COST,BILLING_EXPORT_ID,FROM_DT,TILL_DT,SERVICE_ORDER_ID) values(s_x_yt_ar_direct_domain_stats.NEXTVAL, 0, 'a323110044', 0,1,3330000000,77323110044,  date'2020-01-01',to_date('2020-01-31'||' '||'23:59:59','YYYY-MM-DD HH24:MI:SS'),77323110044);</v>
      </c>
    </row>
    <row r="49" spans="1:73" s="100" customFormat="1" ht="15" thickBot="1" x14ac:dyDescent="0.4">
      <c r="A49" s="74">
        <v>14</v>
      </c>
      <c r="B49" s="75"/>
      <c r="C49" s="76" t="str">
        <f t="shared" si="0"/>
        <v>12310000014</v>
      </c>
      <c r="D49" s="76" t="str">
        <f t="shared" si="1"/>
        <v>12310000014/20</v>
      </c>
      <c r="E49" s="77" t="str">
        <f t="shared" si="24"/>
        <v>2020-01-01</v>
      </c>
      <c r="F49" s="77" t="str">
        <f t="shared" si="2"/>
        <v>2021-01-01</v>
      </c>
      <c r="G49" s="78" t="str">
        <f t="shared" si="3"/>
        <v>212310000014</v>
      </c>
      <c r="H49" s="79">
        <f t="shared" si="34"/>
        <v>23</v>
      </c>
      <c r="I49" s="80">
        <v>3</v>
      </c>
      <c r="J49" s="81">
        <f t="shared" si="32"/>
        <v>323110045</v>
      </c>
      <c r="K49" s="82" t="str">
        <f t="shared" si="26"/>
        <v>Б-323110045-1</v>
      </c>
      <c r="L49" s="83" t="str">
        <f t="shared" si="4"/>
        <v>2020-01-01</v>
      </c>
      <c r="M49" s="82" t="s">
        <v>87</v>
      </c>
      <c r="N49" s="84">
        <f t="shared" si="27"/>
        <v>240000</v>
      </c>
      <c r="O49" s="82" t="s">
        <v>88</v>
      </c>
      <c r="P49" s="80">
        <v>1</v>
      </c>
      <c r="Q49" s="82">
        <v>20</v>
      </c>
      <c r="R49" s="85">
        <f t="shared" si="35"/>
        <v>2</v>
      </c>
      <c r="S49" s="85">
        <v>2</v>
      </c>
      <c r="T49" s="81" t="str">
        <f t="shared" si="6"/>
        <v>43231100451</v>
      </c>
      <c r="U49" s="87" t="str">
        <f t="shared" si="28"/>
        <v>432311004511</v>
      </c>
      <c r="V49" s="82">
        <v>1</v>
      </c>
      <c r="W49" s="83" t="str">
        <f t="shared" ca="1" si="7"/>
        <v>2020-01-08</v>
      </c>
      <c r="X49" s="82"/>
      <c r="Y49" s="88">
        <v>240000</v>
      </c>
      <c r="Z49" s="88">
        <f t="shared" si="8"/>
        <v>40000</v>
      </c>
      <c r="AA49" s="82">
        <v>0</v>
      </c>
      <c r="AB49" s="89" t="s">
        <v>89</v>
      </c>
      <c r="AC49" s="88">
        <f t="shared" si="9"/>
        <v>240000</v>
      </c>
      <c r="AD49" s="90">
        <v>0</v>
      </c>
      <c r="AE49" s="81" t="str">
        <f t="shared" si="10"/>
        <v>4323110045</v>
      </c>
      <c r="AF49" s="91">
        <f t="shared" si="11"/>
        <v>200000</v>
      </c>
      <c r="AG49" s="92"/>
      <c r="AH49" s="91">
        <f t="shared" ref="AH49:AH57" si="39">AI49/(1+Q49/100)</f>
        <v>200000</v>
      </c>
      <c r="AI49" s="93">
        <f t="shared" si="36"/>
        <v>240000</v>
      </c>
      <c r="AJ49" s="83" t="str">
        <f t="shared" si="37"/>
        <v>2020-01-31</v>
      </c>
      <c r="AK49" s="94" t="str">
        <f t="shared" si="14"/>
        <v>8884323110045</v>
      </c>
      <c r="AL49" s="90" t="str">
        <f t="shared" si="15"/>
        <v>123100000141</v>
      </c>
      <c r="AM49" s="95"/>
      <c r="AN49" s="95"/>
      <c r="AO49" s="90" t="s">
        <v>89</v>
      </c>
      <c r="AP49" s="90" t="s">
        <v>89</v>
      </c>
      <c r="AQ49" s="90"/>
      <c r="AR49" s="90"/>
      <c r="AS49" s="96" t="str">
        <f t="shared" si="16"/>
        <v>8884323110045</v>
      </c>
      <c r="AT49" s="94" t="str">
        <f t="shared" si="17"/>
        <v>55323110045</v>
      </c>
      <c r="AU49" s="87" t="str">
        <f t="shared" si="18"/>
        <v>99323110045</v>
      </c>
      <c r="AV49" s="87">
        <f t="shared" si="19"/>
        <v>2</v>
      </c>
      <c r="AW49" s="87" t="str">
        <f t="shared" si="20"/>
        <v>77323110045</v>
      </c>
      <c r="AX49" s="87" t="str">
        <f t="shared" si="30"/>
        <v>774323110045</v>
      </c>
      <c r="AY49" s="87">
        <v>0</v>
      </c>
      <c r="AZ49" s="87">
        <v>0</v>
      </c>
      <c r="BA49" s="83" t="str">
        <f t="shared" si="21"/>
        <v>2020-01-01</v>
      </c>
      <c r="BB49" s="83" t="str">
        <f t="shared" si="22"/>
        <v>2020-01-31</v>
      </c>
      <c r="BC49" s="97" t="s">
        <v>92</v>
      </c>
      <c r="BD49" s="98" t="str">
        <f>"b"&amp;J49</f>
        <v>b323110045</v>
      </c>
      <c r="BE49" s="98"/>
      <c r="BF49" s="98"/>
      <c r="BG49" s="98"/>
      <c r="BH49" s="87"/>
      <c r="BI49" s="87"/>
      <c r="BJ49" s="87"/>
      <c r="BK49" s="87"/>
      <c r="BL49" s="87"/>
      <c r="BM49" s="87"/>
      <c r="BN49" s="87"/>
      <c r="BO49" s="338" t="s">
        <v>118</v>
      </c>
      <c r="BP49" s="326">
        <v>2</v>
      </c>
      <c r="BQ49" s="84">
        <f t="shared" si="38"/>
        <v>200000</v>
      </c>
      <c r="BR49" s="99">
        <f>BQ49*0.13</f>
        <v>26000</v>
      </c>
      <c r="BS49" s="99">
        <f t="shared" ref="BS49:BS54" si="40">BR49</f>
        <v>26000</v>
      </c>
      <c r="BU49" s="358" t="str">
        <f t="shared" ca="1" si="23"/>
        <v>insert into x_t_contract2(TMP_ID,ID,EXTERNAL_ID,CLIENT_ID) values(s_x_t_contract2.NEXTVAL, 12310000014, '12310000014/20',212310000014);insert into x_t_contract_collateral(TMP_ID,ID,CONTRACT2_ID,DT,IS_SIGNED) values(s_x_t_contract_collateral.NEXTVAL, 123100000141, 12310000014, date'2020-01-01', date'2020-01-01');insert into x_mv_contract_signed_attr (TMP_ID,CONTRACT_ID,COLLATERAL_ID,CODE,VALUE_DT) values (s_x_mv_contract_signed_attr.NEXTVAL, 12310000014, 123100000141,'FINISH_DT' ,date'2021-01-01');insert into x_mv_contract_signed_attr_hist(TMP_ID,VALUE_NUM,UPDATE_DT,CONTRACT2_ID,CODE,CL_DT,STAMP,DT) values(s_x_mv_contract_signed_attr_hist.NEXTVAL, 1, date'2020-01-01', 12310000014,'FIRM',date'2020-01-01',8884323110045,date'2020-01-01');insert into x_mv_contract_signed_attr_hist(TMP_ID,VALUE_NUM,UPDATE_DT,CONTRACT2_ID,CODE,CL_DT,STAMP,DT) values(s_x_mv_contract_signed_attr_hist.NEXTVAL, 23, date'2020-01-01', 12310000014,'WHOLESALE_AGENT_PREMIUM_AWARDS_SCALE_TYPE',date'2020-01-01',8884323110045,date'2020-01-01');insert into x_mv_contract_signed_attr_hist(TMP_ID,VALUE_NUM,UPDATE_DT,CONTRACT2_ID,CODE,CL_DT,STAMP,DT) values(s_x_mv_contract_signed_attr_hist.NEXTVAL, 3, date'2020-01-01', 12310000014,'PAYMENT_TYPE',date'2020-01-01',8884323110045,date'2020-01-01');insert into x_t_invoice (TMP_ID,ID,DT, CLIENT_ID,EXTERNAL_ID,CONTRACT_ID,TOTAL_SUM,CURRENCY,DISCOUNT_TYPE,COMMISSION_TYPE,TYPE,LOYAL_CLIENTS,NDS,NDS_PCT,PERSON_ID) values (s_x_t_invoice.NEXTVAL, 323110045, date'2020-01-01',212310000014,'Б-323110045-1',12310000014,240000,'RUR',2,2,'y_invoice',0,1,20, 774323110045);insert into x_t_person (TMP_ID,ID) values (s_x_t_person.NEXTVAL, 774323110045);insert into x_t_act_internal(TMP_ID,ID,DT,CLIENT_ID,INVOICE_ID,HIDDEN,AMOUNT,EXTERNAL_ID,PAYMENT_TERM_DT,IS_LOYAL,TYPE) values (s_x_t_act_internal.NEXTVAL, 43231100451,date'2020-01-08',212310000014, 323110045    ,1,  240000  ,'432311004511',null, 0,'generic');insert into x_t_act_trans(TMP_ID, ACT_ID, CONSUME_ID, AMOUNT, AMOUNT_NDS, AMOUNT_NSP, NETTING, COMMISSION_TYPE) values (s_x_t_act_trans.NEXTVAL, 43231100451,  55323110045, 240000, 40000,  0,null, 2);insert into x_t_consume (TMP_ID, ID, PARENT_ORDER_ID) values (s_x_t_consume.NEXTVAL, 55323110045,  99323110045);insert into x_t_order(TMP_ID, ID, SERVICE_ID, SERVICE_ORDER_ID, CLIENT_ID) values (s_x_t_order.NEXTVAL, 99323110045,  2,  77323110045,  4323110045 );insert into x_mv_oebs_receipts_2(TMP_ID, INVOICE_EID, SUM, DT, DOC_DATE, COMISS_DATE, PAYMENT_NUMBER, SOURCE_TYPE) values (s_x_mv_oebs_receipts_2.NEXTVAL, 'Б-323110045-1', 240000, date'2020-01-31',date'2020-01-31', null, '8884323110045' ,'PAYCASH');insert into x_yt_ar_direct_domain_stats (ID,IS_GRAY,DOMAIN,IS_BLACKLIST,SERVICE_ID,COST,BILLING_EXPORT_ID,FROM_DT,TILL_DT,SERVICE_ORDER_ID) values(s_x_yt_ar_direct_domain_stats.NEXTVAL, 0, 'b323110045', 0,2,3000000000,77323110045,  date'2020-01-01',to_date('2020-01-31'||' '||'23:59:59','YYYY-MM-DD HH24:MI:SS'),77323110045);</v>
      </c>
    </row>
    <row r="50" spans="1:73" s="100" customFormat="1" ht="15" customHeight="1" thickBot="1" x14ac:dyDescent="0.4">
      <c r="A50" s="74">
        <v>15</v>
      </c>
      <c r="B50" s="75"/>
      <c r="C50" s="76" t="str">
        <f t="shared" si="0"/>
        <v>12310000015</v>
      </c>
      <c r="D50" s="76" t="str">
        <f t="shared" si="1"/>
        <v>12310000015/20</v>
      </c>
      <c r="E50" s="77" t="str">
        <f t="shared" si="24"/>
        <v>2020-01-01</v>
      </c>
      <c r="F50" s="77" t="str">
        <f t="shared" si="2"/>
        <v>2021-01-01</v>
      </c>
      <c r="G50" s="78" t="str">
        <f t="shared" si="3"/>
        <v>212310000015</v>
      </c>
      <c r="H50" s="79">
        <f t="shared" si="34"/>
        <v>23</v>
      </c>
      <c r="I50" s="80">
        <v>3</v>
      </c>
      <c r="J50" s="81">
        <f t="shared" si="32"/>
        <v>323110046</v>
      </c>
      <c r="K50" s="82" t="str">
        <f t="shared" si="26"/>
        <v>Б-323110046-1</v>
      </c>
      <c r="L50" s="83" t="str">
        <f t="shared" si="4"/>
        <v>2020-01-01</v>
      </c>
      <c r="M50" s="82" t="s">
        <v>87</v>
      </c>
      <c r="N50" s="84">
        <f t="shared" si="27"/>
        <v>240000</v>
      </c>
      <c r="O50" s="82" t="s">
        <v>88</v>
      </c>
      <c r="P50" s="80">
        <v>1</v>
      </c>
      <c r="Q50" s="82">
        <v>20</v>
      </c>
      <c r="R50" s="115">
        <f t="shared" si="35"/>
        <v>3</v>
      </c>
      <c r="S50" s="115">
        <v>3</v>
      </c>
      <c r="T50" s="81" t="str">
        <f t="shared" si="6"/>
        <v>43231100461</v>
      </c>
      <c r="U50" s="87" t="str">
        <f t="shared" si="28"/>
        <v>432311004611</v>
      </c>
      <c r="V50" s="82">
        <v>1</v>
      </c>
      <c r="W50" s="83" t="str">
        <f t="shared" ca="1" si="7"/>
        <v>2020-01-03</v>
      </c>
      <c r="X50" s="82"/>
      <c r="Y50" s="88">
        <v>240000</v>
      </c>
      <c r="Z50" s="88">
        <f t="shared" si="8"/>
        <v>40000</v>
      </c>
      <c r="AA50" s="82">
        <v>0</v>
      </c>
      <c r="AB50" s="89" t="s">
        <v>89</v>
      </c>
      <c r="AC50" s="88">
        <f t="shared" si="9"/>
        <v>240000</v>
      </c>
      <c r="AD50" s="90">
        <v>0</v>
      </c>
      <c r="AE50" s="81" t="str">
        <f t="shared" si="10"/>
        <v>4323110046</v>
      </c>
      <c r="AF50" s="91">
        <f t="shared" si="11"/>
        <v>200000</v>
      </c>
      <c r="AG50" s="92"/>
      <c r="AH50" s="91">
        <f t="shared" si="39"/>
        <v>200000</v>
      </c>
      <c r="AI50" s="93">
        <f t="shared" si="36"/>
        <v>240000</v>
      </c>
      <c r="AJ50" s="83" t="str">
        <f t="shared" si="37"/>
        <v>2020-01-31</v>
      </c>
      <c r="AK50" s="94" t="str">
        <f t="shared" si="14"/>
        <v>8884323110046</v>
      </c>
      <c r="AL50" s="90" t="str">
        <f t="shared" si="15"/>
        <v>123100000151</v>
      </c>
      <c r="AM50" s="95"/>
      <c r="AN50" s="95"/>
      <c r="AO50" s="90" t="s">
        <v>89</v>
      </c>
      <c r="AP50" s="90" t="s">
        <v>89</v>
      </c>
      <c r="AQ50" s="90"/>
      <c r="AR50" s="90"/>
      <c r="AS50" s="96" t="str">
        <f t="shared" si="16"/>
        <v>8884323110046</v>
      </c>
      <c r="AT50" s="94" t="str">
        <f t="shared" si="17"/>
        <v>55323110046</v>
      </c>
      <c r="AU50" s="87" t="str">
        <f t="shared" si="18"/>
        <v>99323110046</v>
      </c>
      <c r="AV50" s="87">
        <f t="shared" si="19"/>
        <v>3</v>
      </c>
      <c r="AW50" s="87" t="str">
        <f t="shared" si="20"/>
        <v>77323110046</v>
      </c>
      <c r="AX50" s="87" t="str">
        <f t="shared" si="30"/>
        <v>774323110046</v>
      </c>
      <c r="AY50" s="87">
        <v>0</v>
      </c>
      <c r="AZ50" s="87">
        <v>0</v>
      </c>
      <c r="BA50" s="83" t="str">
        <f t="shared" si="21"/>
        <v>2020-01-01</v>
      </c>
      <c r="BB50" s="83" t="str">
        <f t="shared" si="22"/>
        <v>2020-01-31</v>
      </c>
      <c r="BC50" s="97" t="s">
        <v>90</v>
      </c>
      <c r="BD50" s="98" t="str">
        <f>"c"&amp;J50</f>
        <v>c323110046</v>
      </c>
      <c r="BE50" s="98"/>
      <c r="BF50" s="98"/>
      <c r="BG50" s="98"/>
      <c r="BH50" s="87"/>
      <c r="BI50" s="87"/>
      <c r="BJ50" s="87"/>
      <c r="BK50" s="87"/>
      <c r="BL50" s="87"/>
      <c r="BM50" s="87"/>
      <c r="BN50" s="87"/>
      <c r="BO50" s="338" t="s">
        <v>119</v>
      </c>
      <c r="BP50" s="326">
        <v>3</v>
      </c>
      <c r="BQ50" s="84">
        <f t="shared" si="38"/>
        <v>200000</v>
      </c>
      <c r="BR50" s="99">
        <f>BQ50*0.13</f>
        <v>26000</v>
      </c>
      <c r="BS50" s="99">
        <f t="shared" si="40"/>
        <v>26000</v>
      </c>
      <c r="BU50" s="358" t="str">
        <f t="shared" ca="1" si="23"/>
        <v>insert into x_t_contract2(TMP_ID,ID,EXTERNAL_ID,CLIENT_ID) values(s_x_t_contract2.NEXTVAL, 12310000015, '12310000015/20',212310000015);insert into x_t_contract_collateral(TMP_ID,ID,CONTRACT2_ID,DT,IS_SIGNED) values(s_x_t_contract_collateral.NEXTVAL, 123100000151, 12310000015, date'2020-01-01', date'2020-01-01');insert into x_mv_contract_signed_attr (TMP_ID,CONTRACT_ID,COLLATERAL_ID,CODE,VALUE_DT) values (s_x_mv_contract_signed_attr.NEXTVAL, 12310000015, 123100000151,'FINISH_DT' ,date'2021-01-01');insert into x_mv_contract_signed_attr_hist(TMP_ID,VALUE_NUM,UPDATE_DT,CONTRACT2_ID,CODE,CL_DT,STAMP,DT) values(s_x_mv_contract_signed_attr_hist.NEXTVAL, 1, date'2020-01-01', 12310000015,'FIRM',date'2020-01-01',8884323110046,date'2020-01-01');insert into x_mv_contract_signed_attr_hist(TMP_ID,VALUE_NUM,UPDATE_DT,CONTRACT2_ID,CODE,CL_DT,STAMP,DT) values(s_x_mv_contract_signed_attr_hist.NEXTVAL, 23, date'2020-01-01', 12310000015,'WHOLESALE_AGENT_PREMIUM_AWARDS_SCALE_TYPE',date'2020-01-01',8884323110046,date'2020-01-01');insert into x_mv_contract_signed_attr_hist(TMP_ID,VALUE_NUM,UPDATE_DT,CONTRACT2_ID,CODE,CL_DT,STAMP,DT) values(s_x_mv_contract_signed_attr_hist.NEXTVAL, 3, date'2020-01-01', 12310000015,'PAYMENT_TYPE',date'2020-01-01',8884323110046,date'2020-01-01');insert into x_t_invoice (TMP_ID,ID,DT, CLIENT_ID,EXTERNAL_ID,CONTRACT_ID,TOTAL_SUM,CURRENCY,DISCOUNT_TYPE,COMMISSION_TYPE,TYPE,LOYAL_CLIENTS,NDS,NDS_PCT,PERSON_ID) values (s_x_t_invoice.NEXTVAL, 323110046, date'2020-01-01',212310000015,'Б-323110046-1',12310000015,240000,'RUR',3,3,'y_invoice',0,1,20, 774323110046);insert into x_t_person (TMP_ID,ID) values (s_x_t_person.NEXTVAL, 774323110046);insert into x_t_act_internal(TMP_ID,ID,DT,CLIENT_ID,INVOICE_ID,HIDDEN,AMOUNT,EXTERNAL_ID,PAYMENT_TERM_DT,IS_LOYAL,TYPE) values (s_x_t_act_internal.NEXTVAL, 43231100461,date'2020-01-03',212310000015, 323110046    ,1,  240000  ,'432311004611',null, 0,'generic');insert into x_t_act_trans(TMP_ID, ACT_ID, CONSUME_ID, AMOUNT, AMOUNT_NDS, AMOUNT_NSP, NETTING, COMMISSION_TYPE) values (s_x_t_act_trans.NEXTVAL, 43231100461,  55323110046, 240000, 40000,  0,null, 3);insert into x_t_consume (TMP_ID, ID, PARENT_ORDER_ID) values (s_x_t_consume.NEXTVAL, 55323110046,  99323110046);insert into x_t_order(TMP_ID, ID, SERVICE_ID, SERVICE_ORDER_ID, CLIENT_ID) values (s_x_t_order.NEXTVAL, 99323110046,  3,  77323110046,  4323110046 );insert into x_mv_oebs_receipts_2(TMP_ID, INVOICE_EID, SUM, DT, DOC_DATE, COMISS_DATE, PAYMENT_NUMBER, SOURCE_TYPE) values (s_x_mv_oebs_receipts_2.NEXTVAL, 'Б-323110046-1', 240000, date'2020-01-31',date'2020-01-31', null, '8884323110046' ,'PAYCASH');insert into x_yt_ar_direct_domain_stats (ID,IS_GRAY,DOMAIN,IS_BLACKLIST,SERVICE_ID,COST,BILLING_EXPORT_ID,FROM_DT,TILL_DT,SERVICE_ORDER_ID) values(s_x_yt_ar_direct_domain_stats.NEXTVAL, 0, 'c323110046', 0,3,3330000000,77323110046,  date'2020-01-01',to_date('2020-01-31'||' '||'23:59:59','YYYY-MM-DD HH24:MI:SS'),77323110046);</v>
      </c>
    </row>
    <row r="51" spans="1:73" s="100" customFormat="1" ht="15" customHeight="1" thickBot="1" x14ac:dyDescent="0.4">
      <c r="A51" s="74">
        <v>16</v>
      </c>
      <c r="B51" s="75"/>
      <c r="C51" s="76" t="str">
        <f t="shared" si="0"/>
        <v>12310000016</v>
      </c>
      <c r="D51" s="76" t="str">
        <f t="shared" si="1"/>
        <v>12310000016/20</v>
      </c>
      <c r="E51" s="77" t="str">
        <f t="shared" si="24"/>
        <v>2020-01-01</v>
      </c>
      <c r="F51" s="77" t="str">
        <f t="shared" si="2"/>
        <v>2021-01-01</v>
      </c>
      <c r="G51" s="78" t="str">
        <f t="shared" si="3"/>
        <v>212310000016</v>
      </c>
      <c r="H51" s="79">
        <f t="shared" si="34"/>
        <v>23</v>
      </c>
      <c r="I51" s="80">
        <v>3</v>
      </c>
      <c r="J51" s="81">
        <f t="shared" si="32"/>
        <v>323110047</v>
      </c>
      <c r="K51" s="82" t="str">
        <f t="shared" si="26"/>
        <v>Б-323110047-1</v>
      </c>
      <c r="L51" s="83" t="str">
        <f t="shared" si="4"/>
        <v>2020-01-01</v>
      </c>
      <c r="M51" s="82" t="s">
        <v>87</v>
      </c>
      <c r="N51" s="84">
        <f t="shared" si="27"/>
        <v>240000</v>
      </c>
      <c r="O51" s="82" t="s">
        <v>88</v>
      </c>
      <c r="P51" s="80">
        <v>1</v>
      </c>
      <c r="Q51" s="82">
        <v>20</v>
      </c>
      <c r="R51" s="85">
        <f t="shared" si="35"/>
        <v>12</v>
      </c>
      <c r="S51" s="85">
        <v>12</v>
      </c>
      <c r="T51" s="81" t="str">
        <f t="shared" si="6"/>
        <v>43231100471</v>
      </c>
      <c r="U51" s="87" t="str">
        <f t="shared" si="28"/>
        <v>432311004711</v>
      </c>
      <c r="V51" s="82">
        <v>1</v>
      </c>
      <c r="W51" s="83" t="str">
        <f t="shared" ca="1" si="7"/>
        <v>2020-01-03</v>
      </c>
      <c r="X51" s="82"/>
      <c r="Y51" s="88">
        <v>240000</v>
      </c>
      <c r="Z51" s="88">
        <f t="shared" si="8"/>
        <v>40000</v>
      </c>
      <c r="AA51" s="82">
        <v>0</v>
      </c>
      <c r="AB51" s="89" t="s">
        <v>89</v>
      </c>
      <c r="AC51" s="88">
        <f t="shared" si="9"/>
        <v>240000</v>
      </c>
      <c r="AD51" s="90">
        <v>0</v>
      </c>
      <c r="AE51" s="81" t="str">
        <f t="shared" si="10"/>
        <v>4323110047</v>
      </c>
      <c r="AF51" s="91">
        <f t="shared" si="11"/>
        <v>200000</v>
      </c>
      <c r="AG51" s="116">
        <f>SUM(AF43:AF47)</f>
        <v>206666.66666666669</v>
      </c>
      <c r="AH51" s="91">
        <f t="shared" si="39"/>
        <v>200000</v>
      </c>
      <c r="AI51" s="93">
        <f t="shared" si="36"/>
        <v>240000</v>
      </c>
      <c r="AJ51" s="83" t="str">
        <f t="shared" si="37"/>
        <v>2020-01-31</v>
      </c>
      <c r="AK51" s="94" t="str">
        <f t="shared" si="14"/>
        <v>8884323110047</v>
      </c>
      <c r="AL51" s="90" t="str">
        <f t="shared" si="15"/>
        <v>123100000161</v>
      </c>
      <c r="AM51" s="95"/>
      <c r="AN51" s="95"/>
      <c r="AO51" s="90" t="s">
        <v>89</v>
      </c>
      <c r="AP51" s="90" t="s">
        <v>89</v>
      </c>
      <c r="AQ51" s="90"/>
      <c r="AR51" s="90"/>
      <c r="AS51" s="96" t="str">
        <f t="shared" si="16"/>
        <v>8884323110047</v>
      </c>
      <c r="AT51" s="94" t="str">
        <f t="shared" si="17"/>
        <v>55323110047</v>
      </c>
      <c r="AU51" s="87" t="str">
        <f t="shared" si="18"/>
        <v>99323110047</v>
      </c>
      <c r="AV51" s="87">
        <f t="shared" si="19"/>
        <v>12</v>
      </c>
      <c r="AW51" s="87" t="str">
        <f t="shared" si="20"/>
        <v>77323110047</v>
      </c>
      <c r="AX51" s="87" t="str">
        <f t="shared" si="30"/>
        <v>774323110047</v>
      </c>
      <c r="AY51" s="87">
        <v>0</v>
      </c>
      <c r="AZ51" s="87">
        <v>0</v>
      </c>
      <c r="BA51" s="83" t="str">
        <f t="shared" si="21"/>
        <v>2020-01-01</v>
      </c>
      <c r="BB51" s="83" t="str">
        <f t="shared" si="22"/>
        <v>2020-01-31</v>
      </c>
      <c r="BC51" s="97" t="s">
        <v>90</v>
      </c>
      <c r="BD51" s="98" t="str">
        <f>"d"&amp;J51</f>
        <v>d323110047</v>
      </c>
      <c r="BE51" s="98"/>
      <c r="BF51" s="98"/>
      <c r="BG51" s="98"/>
      <c r="BH51" s="87"/>
      <c r="BI51" s="87"/>
      <c r="BJ51" s="87"/>
      <c r="BK51" s="87"/>
      <c r="BL51" s="87"/>
      <c r="BM51" s="87"/>
      <c r="BN51" s="87"/>
      <c r="BO51" s="338" t="s">
        <v>120</v>
      </c>
      <c r="BP51" s="326">
        <v>12</v>
      </c>
      <c r="BQ51" s="84">
        <f t="shared" si="38"/>
        <v>200000</v>
      </c>
      <c r="BR51" s="99">
        <f>BQ51*0.08</f>
        <v>16000</v>
      </c>
      <c r="BS51" s="99">
        <f t="shared" si="40"/>
        <v>16000</v>
      </c>
      <c r="BU51" s="358" t="str">
        <f t="shared" ca="1" si="23"/>
        <v>insert into x_t_contract2(TMP_ID,ID,EXTERNAL_ID,CLIENT_ID) values(s_x_t_contract2.NEXTVAL, 12310000016, '12310000016/20',212310000016);insert into x_t_contract_collateral(TMP_ID,ID,CONTRACT2_ID,DT,IS_SIGNED) values(s_x_t_contract_collateral.NEXTVAL, 123100000161, 12310000016, date'2020-01-01', date'2020-01-01');insert into x_mv_contract_signed_attr (TMP_ID,CONTRACT_ID,COLLATERAL_ID,CODE,VALUE_DT) values (s_x_mv_contract_signed_attr.NEXTVAL, 12310000016, 123100000161,'FINISH_DT' ,date'2021-01-01');insert into x_mv_contract_signed_attr_hist(TMP_ID,VALUE_NUM,UPDATE_DT,CONTRACT2_ID,CODE,CL_DT,STAMP,DT) values(s_x_mv_contract_signed_attr_hist.NEXTVAL, 1, date'2020-01-01', 12310000016,'FIRM',date'2020-01-01',8884323110047,date'2020-01-01');insert into x_mv_contract_signed_attr_hist(TMP_ID,VALUE_NUM,UPDATE_DT,CONTRACT2_ID,CODE,CL_DT,STAMP,DT) values(s_x_mv_contract_signed_attr_hist.NEXTVAL, 23, date'2020-01-01', 12310000016,'WHOLESALE_AGENT_PREMIUM_AWARDS_SCALE_TYPE',date'2020-01-01',8884323110047,date'2020-01-01');insert into x_mv_contract_signed_attr_hist(TMP_ID,VALUE_NUM,UPDATE_DT,CONTRACT2_ID,CODE,CL_DT,STAMP,DT) values(s_x_mv_contract_signed_attr_hist.NEXTVAL, 3, date'2020-01-01', 12310000016,'PAYMENT_TYPE',date'2020-01-01',8884323110047,date'2020-01-01');insert into x_t_invoice (TMP_ID,ID,DT, CLIENT_ID,EXTERNAL_ID,CONTRACT_ID,TOTAL_SUM,CURRENCY,DISCOUNT_TYPE,COMMISSION_TYPE,TYPE,LOYAL_CLIENTS,NDS,NDS_PCT,PERSON_ID) values (s_x_t_invoice.NEXTVAL, 323110047, date'2020-01-01',212310000016,'Б-323110047-1',12310000016,240000,'RUR',12,12,'y_invoice',0,1,20, 774323110047);insert into x_t_person (TMP_ID,ID) values (s_x_t_person.NEXTVAL, 774323110047);insert into x_t_act_internal(TMP_ID,ID,DT,CLIENT_ID,INVOICE_ID,HIDDEN,AMOUNT,EXTERNAL_ID,PAYMENT_TERM_DT,IS_LOYAL,TYPE) values (s_x_t_act_internal.NEXTVAL, 43231100471,date'2020-01-03',212310000016, 323110047    ,1,  240000  ,'432311004711',null, 0,'generic');insert into x_t_act_trans(TMP_ID, ACT_ID, CONSUME_ID, AMOUNT, AMOUNT_NDS, AMOUNT_NSP, NETTING, COMMISSION_TYPE) values (s_x_t_act_trans.NEXTVAL, 43231100471,  55323110047, 240000, 40000,  0,null, 12);insert into x_t_consume (TMP_ID, ID, PARENT_ORDER_ID) values (s_x_t_consume.NEXTVAL, 55323110047,  99323110047);insert into x_t_order(TMP_ID, ID, SERVICE_ID, SERVICE_ORDER_ID, CLIENT_ID) values (s_x_t_order.NEXTVAL, 99323110047,  12,  77323110047,  4323110047 );insert into x_mv_oebs_receipts_2(TMP_ID, INVOICE_EID, SUM, DT, DOC_DATE, COMISS_DATE, PAYMENT_NUMBER, SOURCE_TYPE) values (s_x_mv_oebs_receipts_2.NEXTVAL, 'Б-323110047-1', 240000, date'2020-01-31',date'2020-01-31', null, '8884323110047' ,'PAYCASH');insert into x_yt_ar_direct_domain_stats (ID,IS_GRAY,DOMAIN,IS_BLACKLIST,SERVICE_ID,COST,BILLING_EXPORT_ID,FROM_DT,TILL_DT,SERVICE_ORDER_ID) values(s_x_yt_ar_direct_domain_stats.NEXTVAL, 0, 'd323110047', 0,12,3330000000,77323110047,  date'2020-01-01',to_date('2020-01-31'||' '||'23:59:59','YYYY-MM-DD HH24:MI:SS'),77323110047);</v>
      </c>
    </row>
    <row r="52" spans="1:73" s="100" customFormat="1" ht="15" customHeight="1" thickBot="1" x14ac:dyDescent="0.4">
      <c r="A52" s="74">
        <v>17</v>
      </c>
      <c r="B52" s="75"/>
      <c r="C52" s="76" t="str">
        <f t="shared" si="0"/>
        <v>12310000017</v>
      </c>
      <c r="D52" s="76" t="str">
        <f t="shared" si="1"/>
        <v>12310000017/20</v>
      </c>
      <c r="E52" s="77" t="str">
        <f t="shared" si="24"/>
        <v>2020-01-01</v>
      </c>
      <c r="F52" s="77" t="str">
        <f t="shared" si="2"/>
        <v>2021-01-01</v>
      </c>
      <c r="G52" s="78" t="str">
        <f t="shared" si="3"/>
        <v>212310000017</v>
      </c>
      <c r="H52" s="79">
        <f t="shared" si="34"/>
        <v>23</v>
      </c>
      <c r="I52" s="80">
        <v>3</v>
      </c>
      <c r="J52" s="81">
        <f t="shared" si="32"/>
        <v>323110048</v>
      </c>
      <c r="K52" s="82" t="str">
        <f t="shared" si="26"/>
        <v>Б-323110048-1</v>
      </c>
      <c r="L52" s="83" t="str">
        <f t="shared" si="4"/>
        <v>2020-01-01</v>
      </c>
      <c r="M52" s="82" t="s">
        <v>87</v>
      </c>
      <c r="N52" s="84">
        <f t="shared" si="27"/>
        <v>240000</v>
      </c>
      <c r="O52" s="82" t="s">
        <v>88</v>
      </c>
      <c r="P52" s="80">
        <v>1</v>
      </c>
      <c r="Q52" s="82">
        <v>20</v>
      </c>
      <c r="R52" s="115">
        <f t="shared" si="35"/>
        <v>36</v>
      </c>
      <c r="S52" s="115">
        <v>36</v>
      </c>
      <c r="T52" s="81" t="str">
        <f t="shared" si="6"/>
        <v>43231100481</v>
      </c>
      <c r="U52" s="87" t="str">
        <f t="shared" si="28"/>
        <v>432311004811</v>
      </c>
      <c r="V52" s="82">
        <v>1</v>
      </c>
      <c r="W52" s="83" t="str">
        <f t="shared" ca="1" si="7"/>
        <v>2020-01-08</v>
      </c>
      <c r="X52" s="82"/>
      <c r="Y52" s="88">
        <v>240000</v>
      </c>
      <c r="Z52" s="88">
        <f t="shared" si="8"/>
        <v>40000</v>
      </c>
      <c r="AA52" s="82">
        <v>0</v>
      </c>
      <c r="AB52" s="89" t="s">
        <v>89</v>
      </c>
      <c r="AC52" s="88">
        <f t="shared" si="9"/>
        <v>240000</v>
      </c>
      <c r="AD52" s="90">
        <v>0</v>
      </c>
      <c r="AE52" s="81" t="str">
        <f t="shared" si="10"/>
        <v>4323110048</v>
      </c>
      <c r="AF52" s="91">
        <f t="shared" si="11"/>
        <v>200000</v>
      </c>
      <c r="AG52" s="92"/>
      <c r="AH52" s="91">
        <f t="shared" si="39"/>
        <v>200000</v>
      </c>
      <c r="AI52" s="93">
        <f t="shared" si="36"/>
        <v>240000</v>
      </c>
      <c r="AJ52" s="83" t="str">
        <f t="shared" si="37"/>
        <v>2020-01-31</v>
      </c>
      <c r="AK52" s="94" t="str">
        <f t="shared" si="14"/>
        <v>8884323110048</v>
      </c>
      <c r="AL52" s="90" t="str">
        <f t="shared" si="15"/>
        <v>123100000171</v>
      </c>
      <c r="AM52" s="95"/>
      <c r="AN52" s="95"/>
      <c r="AO52" s="90" t="s">
        <v>89</v>
      </c>
      <c r="AP52" s="90" t="s">
        <v>89</v>
      </c>
      <c r="AQ52" s="90"/>
      <c r="AR52" s="90"/>
      <c r="AS52" s="96" t="str">
        <f t="shared" si="16"/>
        <v>8884323110048</v>
      </c>
      <c r="AT52" s="94" t="str">
        <f t="shared" si="17"/>
        <v>55323110048</v>
      </c>
      <c r="AU52" s="87" t="str">
        <f t="shared" si="18"/>
        <v>99323110048</v>
      </c>
      <c r="AV52" s="87">
        <f t="shared" si="19"/>
        <v>36</v>
      </c>
      <c r="AW52" s="87" t="str">
        <f t="shared" si="20"/>
        <v>77323110048</v>
      </c>
      <c r="AX52" s="87" t="str">
        <f t="shared" si="30"/>
        <v>774323110048</v>
      </c>
      <c r="AY52" s="87">
        <v>0</v>
      </c>
      <c r="AZ52" s="87">
        <v>0</v>
      </c>
      <c r="BA52" s="83" t="str">
        <f t="shared" si="21"/>
        <v>2020-01-01</v>
      </c>
      <c r="BB52" s="83" t="str">
        <f t="shared" si="22"/>
        <v>2020-01-31</v>
      </c>
      <c r="BC52" s="97" t="s">
        <v>92</v>
      </c>
      <c r="BD52" s="98" t="str">
        <f>"e"&amp;J52</f>
        <v>e323110048</v>
      </c>
      <c r="BE52" s="98"/>
      <c r="BF52" s="98"/>
      <c r="BG52" s="98"/>
      <c r="BH52" s="87"/>
      <c r="BI52" s="87"/>
      <c r="BJ52" s="87"/>
      <c r="BK52" s="87"/>
      <c r="BL52" s="87"/>
      <c r="BM52" s="87"/>
      <c r="BN52" s="87"/>
      <c r="BO52" s="338" t="s">
        <v>121</v>
      </c>
      <c r="BP52" s="326">
        <v>36</v>
      </c>
      <c r="BQ52" s="84">
        <f t="shared" si="38"/>
        <v>200000</v>
      </c>
      <c r="BR52" s="99">
        <f>BQ52*0.15</f>
        <v>30000</v>
      </c>
      <c r="BS52" s="99">
        <f t="shared" si="40"/>
        <v>30000</v>
      </c>
      <c r="BU52" s="358" t="str">
        <f t="shared" ca="1" si="23"/>
        <v>insert into x_t_contract2(TMP_ID,ID,EXTERNAL_ID,CLIENT_ID) values(s_x_t_contract2.NEXTVAL, 12310000017, '12310000017/20',212310000017);insert into x_t_contract_collateral(TMP_ID,ID,CONTRACT2_ID,DT,IS_SIGNED) values(s_x_t_contract_collateral.NEXTVAL, 123100000171, 12310000017, date'2020-01-01', date'2020-01-01');insert into x_mv_contract_signed_attr (TMP_ID,CONTRACT_ID,COLLATERAL_ID,CODE,VALUE_DT) values (s_x_mv_contract_signed_attr.NEXTVAL, 12310000017, 123100000171,'FINISH_DT' ,date'2021-01-01');insert into x_mv_contract_signed_attr_hist(TMP_ID,VALUE_NUM,UPDATE_DT,CONTRACT2_ID,CODE,CL_DT,STAMP,DT) values(s_x_mv_contract_signed_attr_hist.NEXTVAL, 1, date'2020-01-01', 12310000017,'FIRM',date'2020-01-01',8884323110048,date'2020-01-01');insert into x_mv_contract_signed_attr_hist(TMP_ID,VALUE_NUM,UPDATE_DT,CONTRACT2_ID,CODE,CL_DT,STAMP,DT) values(s_x_mv_contract_signed_attr_hist.NEXTVAL, 23, date'2020-01-01', 12310000017,'WHOLESALE_AGENT_PREMIUM_AWARDS_SCALE_TYPE',date'2020-01-01',8884323110048,date'2020-01-01');insert into x_mv_contract_signed_attr_hist(TMP_ID,VALUE_NUM,UPDATE_DT,CONTRACT2_ID,CODE,CL_DT,STAMP,DT) values(s_x_mv_contract_signed_attr_hist.NEXTVAL, 3, date'2020-01-01', 12310000017,'PAYMENT_TYPE',date'2020-01-01',8884323110048,date'2020-01-01');insert into x_t_invoice (TMP_ID,ID,DT, CLIENT_ID,EXTERNAL_ID,CONTRACT_ID,TOTAL_SUM,CURRENCY,DISCOUNT_TYPE,COMMISSION_TYPE,TYPE,LOYAL_CLIENTS,NDS,NDS_PCT,PERSON_ID) values (s_x_t_invoice.NEXTVAL, 323110048, date'2020-01-01',212310000017,'Б-323110048-1',12310000017,240000,'RUR',36,36,'y_invoice',0,1,20, 774323110048);insert into x_t_person (TMP_ID,ID) values (s_x_t_person.NEXTVAL, 774323110048);insert into x_t_act_internal(TMP_ID,ID,DT,CLIENT_ID,INVOICE_ID,HIDDEN,AMOUNT,EXTERNAL_ID,PAYMENT_TERM_DT,IS_LOYAL,TYPE) values (s_x_t_act_internal.NEXTVAL, 43231100481,date'2020-01-08',212310000017, 323110048    ,1,  240000  ,'432311004811',null, 0,'generic');insert into x_t_act_trans(TMP_ID, ACT_ID, CONSUME_ID, AMOUNT, AMOUNT_NDS, AMOUNT_NSP, NETTING, COMMISSION_TYPE) values (s_x_t_act_trans.NEXTVAL, 43231100481,  55323110048, 240000, 40000,  0,null, 36);insert into x_t_consume (TMP_ID, ID, PARENT_ORDER_ID) values (s_x_t_consume.NEXTVAL, 55323110048,  99323110048);insert into x_t_order(TMP_ID, ID, SERVICE_ID, SERVICE_ORDER_ID, CLIENT_ID) values (s_x_t_order.NEXTVAL, 99323110048,  36,  77323110048,  4323110048 );insert into x_mv_oebs_receipts_2(TMP_ID, INVOICE_EID, SUM, DT, DOC_DATE, COMISS_DATE, PAYMENT_NUMBER, SOURCE_TYPE) values (s_x_mv_oebs_receipts_2.NEXTVAL, 'Б-323110048-1', 240000, date'2020-01-31',date'2020-01-31', null, '8884323110048' ,'PAYCASH');insert into x_yt_ar_direct_domain_stats (ID,IS_GRAY,DOMAIN,IS_BLACKLIST,SERVICE_ID,COST,BILLING_EXPORT_ID,FROM_DT,TILL_DT,SERVICE_ORDER_ID) values(s_x_yt_ar_direct_domain_stats.NEXTVAL, 0, 'e323110048', 0,36,3000000000,77323110048,  date'2020-01-01',to_date('2020-01-31'||' '||'23:59:59','YYYY-MM-DD HH24:MI:SS'),77323110048);</v>
      </c>
    </row>
    <row r="53" spans="1:73" s="100" customFormat="1" ht="15" customHeight="1" thickBot="1" x14ac:dyDescent="0.4">
      <c r="A53" s="74">
        <v>18</v>
      </c>
      <c r="B53" s="75"/>
      <c r="C53" s="76" t="str">
        <f t="shared" si="0"/>
        <v>12310000018</v>
      </c>
      <c r="D53" s="76" t="str">
        <f t="shared" si="1"/>
        <v>12310000018/20</v>
      </c>
      <c r="E53" s="77" t="str">
        <f t="shared" si="24"/>
        <v>2020-01-01</v>
      </c>
      <c r="F53" s="77" t="str">
        <f t="shared" si="2"/>
        <v>2021-01-01</v>
      </c>
      <c r="G53" s="78" t="str">
        <f t="shared" si="3"/>
        <v>212310000018</v>
      </c>
      <c r="H53" s="79">
        <f t="shared" si="34"/>
        <v>23</v>
      </c>
      <c r="I53" s="80">
        <v>3</v>
      </c>
      <c r="J53" s="81">
        <f t="shared" si="32"/>
        <v>323110049</v>
      </c>
      <c r="K53" s="82" t="str">
        <f t="shared" si="26"/>
        <v>Б-323110049-1</v>
      </c>
      <c r="L53" s="83" t="str">
        <f t="shared" si="4"/>
        <v>2020-01-01</v>
      </c>
      <c r="M53" s="82" t="s">
        <v>87</v>
      </c>
      <c r="N53" s="84">
        <f t="shared" si="27"/>
        <v>240000</v>
      </c>
      <c r="O53" s="82" t="s">
        <v>88</v>
      </c>
      <c r="P53" s="80">
        <v>1</v>
      </c>
      <c r="Q53" s="82">
        <v>20</v>
      </c>
      <c r="R53" s="85">
        <f t="shared" si="35"/>
        <v>37</v>
      </c>
      <c r="S53" s="85">
        <v>37</v>
      </c>
      <c r="T53" s="81" t="str">
        <f t="shared" si="6"/>
        <v>43231100491</v>
      </c>
      <c r="U53" s="87" t="str">
        <f t="shared" si="28"/>
        <v>432311004911</v>
      </c>
      <c r="V53" s="82">
        <v>1</v>
      </c>
      <c r="W53" s="83" t="str">
        <f t="shared" ca="1" si="7"/>
        <v>2020-01-07</v>
      </c>
      <c r="X53" s="82"/>
      <c r="Y53" s="88">
        <v>240000</v>
      </c>
      <c r="Z53" s="88">
        <f t="shared" si="8"/>
        <v>40000</v>
      </c>
      <c r="AA53" s="82">
        <v>0</v>
      </c>
      <c r="AB53" s="89" t="s">
        <v>89</v>
      </c>
      <c r="AC53" s="88">
        <f t="shared" si="9"/>
        <v>240000</v>
      </c>
      <c r="AD53" s="90">
        <v>0</v>
      </c>
      <c r="AE53" s="81" t="str">
        <f t="shared" si="10"/>
        <v>4323110049</v>
      </c>
      <c r="AF53" s="91">
        <f t="shared" si="11"/>
        <v>200000</v>
      </c>
      <c r="AG53" s="92"/>
      <c r="AH53" s="91">
        <f t="shared" si="39"/>
        <v>200000</v>
      </c>
      <c r="AI53" s="93">
        <f t="shared" si="36"/>
        <v>240000</v>
      </c>
      <c r="AJ53" s="83" t="str">
        <f t="shared" si="37"/>
        <v>2020-01-31</v>
      </c>
      <c r="AK53" s="94" t="str">
        <f t="shared" si="14"/>
        <v>8884323110049</v>
      </c>
      <c r="AL53" s="90" t="str">
        <f t="shared" si="15"/>
        <v>123100000181</v>
      </c>
      <c r="AM53" s="95"/>
      <c r="AN53" s="95"/>
      <c r="AO53" s="90" t="s">
        <v>89</v>
      </c>
      <c r="AP53" s="90" t="s">
        <v>89</v>
      </c>
      <c r="AQ53" s="90"/>
      <c r="AR53" s="90"/>
      <c r="AS53" s="96" t="str">
        <f t="shared" si="16"/>
        <v>8884323110049</v>
      </c>
      <c r="AT53" s="94" t="str">
        <f t="shared" si="17"/>
        <v>55323110049</v>
      </c>
      <c r="AU53" s="87" t="str">
        <f t="shared" si="18"/>
        <v>99323110049</v>
      </c>
      <c r="AV53" s="87">
        <f t="shared" si="19"/>
        <v>37</v>
      </c>
      <c r="AW53" s="87" t="str">
        <f t="shared" si="20"/>
        <v>77323110049</v>
      </c>
      <c r="AX53" s="87" t="str">
        <f t="shared" si="30"/>
        <v>774323110049</v>
      </c>
      <c r="AY53" s="87">
        <v>0</v>
      </c>
      <c r="AZ53" s="87">
        <v>0</v>
      </c>
      <c r="BA53" s="83" t="str">
        <f t="shared" si="21"/>
        <v>2020-01-01</v>
      </c>
      <c r="BB53" s="83" t="str">
        <f t="shared" si="22"/>
        <v>2020-01-31</v>
      </c>
      <c r="BC53" s="97" t="s">
        <v>90</v>
      </c>
      <c r="BD53" s="98" t="str">
        <f>"d"&amp;J53</f>
        <v>d323110049</v>
      </c>
      <c r="BE53" s="98"/>
      <c r="BF53" s="98"/>
      <c r="BG53" s="98"/>
      <c r="BH53" s="87"/>
      <c r="BI53" s="87"/>
      <c r="BJ53" s="87"/>
      <c r="BK53" s="87"/>
      <c r="BL53" s="87"/>
      <c r="BM53" s="87"/>
      <c r="BN53" s="87"/>
      <c r="BO53" s="338" t="s">
        <v>122</v>
      </c>
      <c r="BP53" s="326">
        <v>37</v>
      </c>
      <c r="BQ53" s="84">
        <f t="shared" si="38"/>
        <v>200000</v>
      </c>
      <c r="BR53" s="99">
        <f>BQ53*0.13</f>
        <v>26000</v>
      </c>
      <c r="BS53" s="99">
        <f t="shared" si="40"/>
        <v>26000</v>
      </c>
      <c r="BU53" s="358" t="str">
        <f t="shared" ca="1" si="23"/>
        <v>insert into x_t_contract2(TMP_ID,ID,EXTERNAL_ID,CLIENT_ID) values(s_x_t_contract2.NEXTVAL, 12310000018, '12310000018/20',212310000018);insert into x_t_contract_collateral(TMP_ID,ID,CONTRACT2_ID,DT,IS_SIGNED) values(s_x_t_contract_collateral.NEXTVAL, 123100000181, 12310000018, date'2020-01-01', date'2020-01-01');insert into x_mv_contract_signed_attr (TMP_ID,CONTRACT_ID,COLLATERAL_ID,CODE,VALUE_DT) values (s_x_mv_contract_signed_attr.NEXTVAL, 12310000018, 123100000181,'FINISH_DT' ,date'2021-01-01');insert into x_mv_contract_signed_attr_hist(TMP_ID,VALUE_NUM,UPDATE_DT,CONTRACT2_ID,CODE,CL_DT,STAMP,DT) values(s_x_mv_contract_signed_attr_hist.NEXTVAL, 1, date'2020-01-01', 12310000018,'FIRM',date'2020-01-01',8884323110049,date'2020-01-01');insert into x_mv_contract_signed_attr_hist(TMP_ID,VALUE_NUM,UPDATE_DT,CONTRACT2_ID,CODE,CL_DT,STAMP,DT) values(s_x_mv_contract_signed_attr_hist.NEXTVAL, 23, date'2020-01-01', 12310000018,'WHOLESALE_AGENT_PREMIUM_AWARDS_SCALE_TYPE',date'2020-01-01',8884323110049,date'2020-01-01');insert into x_mv_contract_signed_attr_hist(TMP_ID,VALUE_NUM,UPDATE_DT,CONTRACT2_ID,CODE,CL_DT,STAMP,DT) values(s_x_mv_contract_signed_attr_hist.NEXTVAL, 3, date'2020-01-01', 12310000018,'PAYMENT_TYPE',date'2020-01-01',8884323110049,date'2020-01-01');insert into x_t_invoice (TMP_ID,ID,DT, CLIENT_ID,EXTERNAL_ID,CONTRACT_ID,TOTAL_SUM,CURRENCY,DISCOUNT_TYPE,COMMISSION_TYPE,TYPE,LOYAL_CLIENTS,NDS,NDS_PCT,PERSON_ID) values (s_x_t_invoice.NEXTVAL, 323110049, date'2020-01-01',212310000018,'Б-323110049-1',12310000018,240000,'RUR',37,37,'y_invoice',0,1,20, 774323110049);insert into x_t_person (TMP_ID,ID) values (s_x_t_person.NEXTVAL, 774323110049);insert into x_t_act_internal(TMP_ID,ID,DT,CLIENT_ID,INVOICE_ID,HIDDEN,AMOUNT,EXTERNAL_ID,PAYMENT_TERM_DT,IS_LOYAL,TYPE) values (s_x_t_act_internal.NEXTVAL, 43231100491,date'2020-01-07',212310000018, 323110049    ,1,  240000  ,'432311004911',null, 0,'generic');insert into x_t_act_trans(TMP_ID, ACT_ID, CONSUME_ID, AMOUNT, AMOUNT_NDS, AMOUNT_NSP, NETTING, COMMISSION_TYPE) values (s_x_t_act_trans.NEXTVAL, 43231100491,  55323110049, 240000, 40000,  0,null, 37);insert into x_t_consume (TMP_ID, ID, PARENT_ORDER_ID) values (s_x_t_consume.NEXTVAL, 55323110049,  99323110049);insert into x_t_order(TMP_ID, ID, SERVICE_ID, SERVICE_ORDER_ID, CLIENT_ID) values (s_x_t_order.NEXTVAL, 99323110049,  37,  77323110049,  4323110049 );insert into x_mv_oebs_receipts_2(TMP_ID, INVOICE_EID, SUM, DT, DOC_DATE, COMISS_DATE, PAYMENT_NUMBER, SOURCE_TYPE) values (s_x_mv_oebs_receipts_2.NEXTVAL, 'Б-323110049-1', 240000, date'2020-01-31',date'2020-01-31', null, '8884323110049' ,'PAYCASH');insert into x_yt_ar_direct_domain_stats (ID,IS_GRAY,DOMAIN,IS_BLACKLIST,SERVICE_ID,COST,BILLING_EXPORT_ID,FROM_DT,TILL_DT,SERVICE_ORDER_ID) values(s_x_yt_ar_direct_domain_stats.NEXTVAL, 0, 'd323110049', 0,37,3330000000,77323110049,  date'2020-01-01',to_date('2020-01-31'||' '||'23:59:59','YYYY-MM-DD HH24:MI:SS'),77323110049);</v>
      </c>
    </row>
    <row r="54" spans="1:73" s="100" customFormat="1" ht="15" customHeight="1" thickBot="1" x14ac:dyDescent="0.4">
      <c r="A54" s="74">
        <v>19</v>
      </c>
      <c r="B54" s="75"/>
      <c r="C54" s="76" t="str">
        <f t="shared" si="0"/>
        <v>12310000019</v>
      </c>
      <c r="D54" s="76" t="str">
        <f t="shared" si="1"/>
        <v>12310000019/20</v>
      </c>
      <c r="E54" s="77" t="str">
        <f t="shared" si="24"/>
        <v>2020-01-01</v>
      </c>
      <c r="F54" s="77" t="str">
        <f t="shared" si="2"/>
        <v>2021-01-01</v>
      </c>
      <c r="G54" s="78" t="str">
        <f t="shared" si="3"/>
        <v>212310000019</v>
      </c>
      <c r="H54" s="79">
        <f t="shared" si="34"/>
        <v>23</v>
      </c>
      <c r="I54" s="80">
        <v>3</v>
      </c>
      <c r="J54" s="81">
        <f t="shared" si="32"/>
        <v>323110050</v>
      </c>
      <c r="K54" s="82" t="str">
        <f t="shared" si="26"/>
        <v>Б-323110050-1</v>
      </c>
      <c r="L54" s="83" t="str">
        <f t="shared" si="4"/>
        <v>2020-01-01</v>
      </c>
      <c r="M54" s="82" t="s">
        <v>87</v>
      </c>
      <c r="N54" s="84">
        <f t="shared" si="27"/>
        <v>240000</v>
      </c>
      <c r="O54" s="82" t="s">
        <v>88</v>
      </c>
      <c r="P54" s="80">
        <v>1</v>
      </c>
      <c r="Q54" s="82">
        <v>20</v>
      </c>
      <c r="R54" s="115">
        <f t="shared" si="35"/>
        <v>40</v>
      </c>
      <c r="S54" s="115">
        <v>40</v>
      </c>
      <c r="T54" s="81" t="str">
        <f t="shared" si="6"/>
        <v>43231100501</v>
      </c>
      <c r="U54" s="87" t="str">
        <f t="shared" si="28"/>
        <v>432311005011</v>
      </c>
      <c r="V54" s="82">
        <v>1</v>
      </c>
      <c r="W54" s="83" t="str">
        <f t="shared" ca="1" si="7"/>
        <v>2020-01-05</v>
      </c>
      <c r="X54" s="82"/>
      <c r="Y54" s="88">
        <v>240000</v>
      </c>
      <c r="Z54" s="88">
        <f t="shared" si="8"/>
        <v>40000</v>
      </c>
      <c r="AA54" s="82">
        <v>0</v>
      </c>
      <c r="AB54" s="89" t="s">
        <v>89</v>
      </c>
      <c r="AC54" s="88">
        <f t="shared" si="9"/>
        <v>240000</v>
      </c>
      <c r="AD54" s="90">
        <v>0</v>
      </c>
      <c r="AE54" s="81" t="str">
        <f t="shared" si="10"/>
        <v>4323110050</v>
      </c>
      <c r="AF54" s="91">
        <f t="shared" si="11"/>
        <v>200000</v>
      </c>
      <c r="AG54" s="117"/>
      <c r="AH54" s="91">
        <f t="shared" si="39"/>
        <v>200000</v>
      </c>
      <c r="AI54" s="93">
        <f t="shared" si="36"/>
        <v>240000</v>
      </c>
      <c r="AJ54" s="83" t="str">
        <f t="shared" si="37"/>
        <v>2020-01-31</v>
      </c>
      <c r="AK54" s="94" t="str">
        <f t="shared" si="14"/>
        <v>8884323110050</v>
      </c>
      <c r="AL54" s="90" t="str">
        <f t="shared" si="15"/>
        <v>123100000191</v>
      </c>
      <c r="AM54" s="95"/>
      <c r="AN54" s="95"/>
      <c r="AO54" s="90" t="s">
        <v>89</v>
      </c>
      <c r="AP54" s="90" t="s">
        <v>89</v>
      </c>
      <c r="AQ54" s="90"/>
      <c r="AR54" s="90"/>
      <c r="AS54" s="96" t="str">
        <f t="shared" si="16"/>
        <v>8884323110050</v>
      </c>
      <c r="AT54" s="94" t="str">
        <f t="shared" si="17"/>
        <v>55323110050</v>
      </c>
      <c r="AU54" s="87" t="str">
        <f t="shared" si="18"/>
        <v>99323110050</v>
      </c>
      <c r="AV54" s="87">
        <f t="shared" si="19"/>
        <v>40</v>
      </c>
      <c r="AW54" s="87" t="str">
        <f t="shared" si="20"/>
        <v>77323110050</v>
      </c>
      <c r="AX54" s="87" t="str">
        <f t="shared" si="30"/>
        <v>774323110050</v>
      </c>
      <c r="AY54" s="87">
        <v>0</v>
      </c>
      <c r="AZ54" s="87">
        <v>0</v>
      </c>
      <c r="BA54" s="83" t="str">
        <f t="shared" si="21"/>
        <v>2020-01-01</v>
      </c>
      <c r="BB54" s="83" t="str">
        <f t="shared" si="22"/>
        <v>2020-01-31</v>
      </c>
      <c r="BC54" s="97" t="s">
        <v>92</v>
      </c>
      <c r="BD54" s="98" t="str">
        <f>"e"&amp;J54</f>
        <v>e323110050</v>
      </c>
      <c r="BE54" s="98"/>
      <c r="BF54" s="98"/>
      <c r="BG54" s="98"/>
      <c r="BH54" s="87"/>
      <c r="BI54" s="87"/>
      <c r="BJ54" s="87"/>
      <c r="BK54" s="87"/>
      <c r="BL54" s="87"/>
      <c r="BM54" s="87"/>
      <c r="BN54" s="87"/>
      <c r="BO54" s="338" t="s">
        <v>123</v>
      </c>
      <c r="BP54" s="326">
        <v>40</v>
      </c>
      <c r="BQ54" s="84">
        <f t="shared" si="38"/>
        <v>200000</v>
      </c>
      <c r="BR54" s="99">
        <f>BQ54*0.15</f>
        <v>30000</v>
      </c>
      <c r="BS54" s="99">
        <f t="shared" si="40"/>
        <v>30000</v>
      </c>
      <c r="BU54" s="358" t="str">
        <f t="shared" ca="1" si="23"/>
        <v>insert into x_t_contract2(TMP_ID,ID,EXTERNAL_ID,CLIENT_ID) values(s_x_t_contract2.NEXTVAL, 12310000019, '12310000019/20',212310000019);insert into x_t_contract_collateral(TMP_ID,ID,CONTRACT2_ID,DT,IS_SIGNED) values(s_x_t_contract_collateral.NEXTVAL, 123100000191, 12310000019, date'2020-01-01', date'2020-01-01');insert into x_mv_contract_signed_attr (TMP_ID,CONTRACT_ID,COLLATERAL_ID,CODE,VALUE_DT) values (s_x_mv_contract_signed_attr.NEXTVAL, 12310000019, 123100000191,'FINISH_DT' ,date'2021-01-01');insert into x_mv_contract_signed_attr_hist(TMP_ID,VALUE_NUM,UPDATE_DT,CONTRACT2_ID,CODE,CL_DT,STAMP,DT) values(s_x_mv_contract_signed_attr_hist.NEXTVAL, 1, date'2020-01-01', 12310000019,'FIRM',date'2020-01-01',8884323110050,date'2020-01-01');insert into x_mv_contract_signed_attr_hist(TMP_ID,VALUE_NUM,UPDATE_DT,CONTRACT2_ID,CODE,CL_DT,STAMP,DT) values(s_x_mv_contract_signed_attr_hist.NEXTVAL, 23, date'2020-01-01', 12310000019,'WHOLESALE_AGENT_PREMIUM_AWARDS_SCALE_TYPE',date'2020-01-01',8884323110050,date'2020-01-01');insert into x_mv_contract_signed_attr_hist(TMP_ID,VALUE_NUM,UPDATE_DT,CONTRACT2_ID,CODE,CL_DT,STAMP,DT) values(s_x_mv_contract_signed_attr_hist.NEXTVAL, 3, date'2020-01-01', 12310000019,'PAYMENT_TYPE',date'2020-01-01',8884323110050,date'2020-01-01');insert into x_t_invoice (TMP_ID,ID,DT, CLIENT_ID,EXTERNAL_ID,CONTRACT_ID,TOTAL_SUM,CURRENCY,DISCOUNT_TYPE,COMMISSION_TYPE,TYPE,LOYAL_CLIENTS,NDS,NDS_PCT,PERSON_ID) values (s_x_t_invoice.NEXTVAL, 323110050, date'2020-01-01',212310000019,'Б-323110050-1',12310000019,240000,'RUR',40,40,'y_invoice',0,1,20, 774323110050);insert into x_t_person (TMP_ID,ID) values (s_x_t_person.NEXTVAL, 774323110050);insert into x_t_act_internal(TMP_ID,ID,DT,CLIENT_ID,INVOICE_ID,HIDDEN,AMOUNT,EXTERNAL_ID,PAYMENT_TERM_DT,IS_LOYAL,TYPE) values (s_x_t_act_internal.NEXTVAL, 43231100501,date'2020-01-05',212310000019, 323110050    ,1,  240000  ,'432311005011',null, 0,'generic');insert into x_t_act_trans(TMP_ID, ACT_ID, CONSUME_ID, AMOUNT, AMOUNT_NDS, AMOUNT_NSP, NETTING, COMMISSION_TYPE) values (s_x_t_act_trans.NEXTVAL, 43231100501,  55323110050, 240000, 40000,  0,null, 40);insert into x_t_consume (TMP_ID, ID, PARENT_ORDER_ID) values (s_x_t_consume.NEXTVAL, 55323110050,  99323110050);insert into x_t_order(TMP_ID, ID, SERVICE_ID, SERVICE_ORDER_ID, CLIENT_ID) values (s_x_t_order.NEXTVAL, 99323110050,  40,  77323110050,  4323110050 );insert into x_mv_oebs_receipts_2(TMP_ID, INVOICE_EID, SUM, DT, DOC_DATE, COMISS_DATE, PAYMENT_NUMBER, SOURCE_TYPE) values (s_x_mv_oebs_receipts_2.NEXTVAL, 'Б-323110050-1', 240000, date'2020-01-31',date'2020-01-31', null, '8884323110050' ,'PAYCASH');insert into x_yt_ar_direct_domain_stats (ID,IS_GRAY,DOMAIN,IS_BLACKLIST,SERVICE_ID,COST,BILLING_EXPORT_ID,FROM_DT,TILL_DT,SERVICE_ORDER_ID) values(s_x_yt_ar_direct_domain_stats.NEXTVAL, 0, 'e323110050', 0,40,3000000000,77323110050,  date'2020-01-01',to_date('2020-01-31'||' '||'23:59:59','YYYY-MM-DD HH24:MI:SS'),77323110050);</v>
      </c>
    </row>
    <row r="55" spans="1:73" s="67" customFormat="1" x14ac:dyDescent="0.35">
      <c r="A55" s="40">
        <v>20</v>
      </c>
      <c r="B55" s="41"/>
      <c r="C55" s="42" t="str">
        <f t="shared" si="0"/>
        <v>12310000020</v>
      </c>
      <c r="D55" s="42" t="str">
        <f t="shared" si="1"/>
        <v>12310000020/20</v>
      </c>
      <c r="E55" s="43" t="str">
        <f t="shared" si="24"/>
        <v>2020-01-01</v>
      </c>
      <c r="F55" s="43" t="str">
        <f t="shared" si="2"/>
        <v>2021-01-01</v>
      </c>
      <c r="G55" s="44" t="str">
        <f t="shared" si="3"/>
        <v>212310000020</v>
      </c>
      <c r="H55" s="45">
        <f t="shared" si="34"/>
        <v>23</v>
      </c>
      <c r="I55" s="46">
        <v>3</v>
      </c>
      <c r="J55" s="52">
        <f t="shared" si="32"/>
        <v>323110051</v>
      </c>
      <c r="K55" s="48" t="str">
        <f>"Б-"&amp;J55&amp;"-1"</f>
        <v>Б-323110051-1</v>
      </c>
      <c r="L55" s="49" t="str">
        <f t="shared" si="4"/>
        <v>2020-01-01</v>
      </c>
      <c r="M55" s="48" t="s">
        <v>87</v>
      </c>
      <c r="N55" s="50" t="str">
        <f t="shared" si="27"/>
        <v>null</v>
      </c>
      <c r="O55" s="48" t="s">
        <v>88</v>
      </c>
      <c r="P55" s="46">
        <v>1</v>
      </c>
      <c r="Q55" s="48">
        <v>20</v>
      </c>
      <c r="R55" s="51">
        <f t="shared" si="35"/>
        <v>7</v>
      </c>
      <c r="S55" s="51">
        <v>7</v>
      </c>
      <c r="T55" s="104"/>
      <c r="U55" s="118"/>
      <c r="V55" s="48">
        <v>1</v>
      </c>
      <c r="W55" s="49" t="str">
        <f t="shared" ca="1" si="7"/>
        <v>2020-01-04</v>
      </c>
      <c r="X55" s="48"/>
      <c r="Y55" s="104" t="s">
        <v>89</v>
      </c>
      <c r="Z55" s="104" t="s">
        <v>89</v>
      </c>
      <c r="AA55" s="48">
        <v>0</v>
      </c>
      <c r="AB55" s="55" t="s">
        <v>89</v>
      </c>
      <c r="AC55" s="109" t="str">
        <f t="shared" si="9"/>
        <v>null</v>
      </c>
      <c r="AD55" s="56">
        <v>0</v>
      </c>
      <c r="AE55" s="52" t="str">
        <f t="shared" si="10"/>
        <v>4323110051</v>
      </c>
      <c r="AF55" s="58"/>
      <c r="AG55" s="59"/>
      <c r="AH55" s="58">
        <f t="shared" si="39"/>
        <v>66666.666666666672</v>
      </c>
      <c r="AI55" s="60">
        <v>80000</v>
      </c>
      <c r="AJ55" s="49" t="str">
        <f t="shared" si="37"/>
        <v>2020-01-31</v>
      </c>
      <c r="AK55" s="61" t="str">
        <f t="shared" si="14"/>
        <v>8884323110051</v>
      </c>
      <c r="AL55" s="56" t="str">
        <f t="shared" si="15"/>
        <v>123100000201</v>
      </c>
      <c r="AM55" s="62"/>
      <c r="AN55" s="62"/>
      <c r="AO55" s="56" t="s">
        <v>89</v>
      </c>
      <c r="AP55" s="56" t="s">
        <v>89</v>
      </c>
      <c r="AQ55" s="56"/>
      <c r="AR55" s="56"/>
      <c r="AS55" s="63" t="str">
        <f>AK55</f>
        <v>8884323110051</v>
      </c>
      <c r="AT55" s="61" t="str">
        <f t="shared" si="17"/>
        <v>55323110051</v>
      </c>
      <c r="AU55" s="53" t="str">
        <f t="shared" si="18"/>
        <v>99323110051</v>
      </c>
      <c r="AV55" s="53">
        <f t="shared" si="19"/>
        <v>7</v>
      </c>
      <c r="AW55" s="53" t="str">
        <f t="shared" si="20"/>
        <v>77323110051</v>
      </c>
      <c r="AX55" s="53" t="str">
        <f t="shared" si="30"/>
        <v>774323110051</v>
      </c>
      <c r="AY55" s="53">
        <v>0</v>
      </c>
      <c r="AZ55" s="53">
        <v>0</v>
      </c>
      <c r="BA55" s="49" t="str">
        <f t="shared" si="21"/>
        <v>2020-01-01</v>
      </c>
      <c r="BB55" s="49" t="str">
        <f t="shared" si="22"/>
        <v>2020-01-31</v>
      </c>
      <c r="BC55" s="64" t="s">
        <v>90</v>
      </c>
      <c r="BD55" s="65" t="str">
        <f>"a"&amp;J55</f>
        <v>a323110051</v>
      </c>
      <c r="BE55" s="61"/>
      <c r="BF55" s="61"/>
      <c r="BG55" s="55"/>
      <c r="BH55" s="53"/>
      <c r="BI55" s="53"/>
      <c r="BJ55" s="53"/>
      <c r="BK55" s="53"/>
      <c r="BL55" s="53"/>
      <c r="BM55" s="53"/>
      <c r="BN55" s="53"/>
      <c r="BO55" s="336" t="s">
        <v>124</v>
      </c>
      <c r="BP55" s="325"/>
      <c r="BQ55" s="50"/>
      <c r="BR55" s="68"/>
      <c r="BS55" s="68"/>
      <c r="BU55" s="357" t="str">
        <f t="shared" si="23"/>
        <v>insert into x_t_contract2(TMP_ID,ID,EXTERNAL_ID,CLIENT_ID) values(s_x_t_contract2.NEXTVAL, 12310000020, '12310000020/20',212310000020);insert into x_t_contract_collateral(TMP_ID,ID,CONTRACT2_ID,DT,IS_SIGNED) values(s_x_t_contract_collateral.NEXTVAL, 123100000201, 12310000020, date'2020-01-01', date'2020-01-01');insert into x_mv_contract_signed_attr (TMP_ID,CONTRACT_ID,COLLATERAL_ID,CODE,VALUE_DT) values (s_x_mv_contract_signed_attr.NEXTVAL, 12310000020, 123100000201,'FINISH_DT' ,date'2021-01-01');insert into x_mv_contract_signed_attr_hist(TMP_ID,VALUE_NUM,UPDATE_DT,CONTRACT2_ID,CODE,CL_DT,STAMP,DT) values(s_x_mv_contract_signed_attr_hist.NEXTVAL, 1, date'2020-01-01', 12310000020,'FIRM',date'2020-01-01',8884323110051,date'2020-01-01');insert into x_mv_contract_signed_attr_hist(TMP_ID,VALUE_NUM,UPDATE_DT,CONTRACT2_ID,CODE,CL_DT,STAMP,DT) values(s_x_mv_contract_signed_attr_hist.NEXTVAL, 23, date'2020-01-01', 12310000020,'WHOLESALE_AGENT_PREMIUM_AWARDS_SCALE_TYPE',date'2020-01-01',8884323110051,date'2020-01-01');insert into x_mv_contract_signed_attr_hist(TMP_ID,VALUE_NUM,UPDATE_DT,CONTRACT2_ID,CODE,CL_DT,STAMP,DT) values(s_x_mv_contract_signed_attr_hist.NEXTVAL, 3, date'2020-01-01', 12310000020,'PAYMENT_TYPE',date'2020-01-01',8884323110051,date'2020-01-01');insert into x_t_person (TMP_ID,ID) values (s_x_t_person.NEXTVAL, 774323110051);insert into x_t_consume (TMP_ID, ID, PARENT_ORDER_ID) values (s_x_t_consume.NEXTVAL, 55323110051,  99323110051);insert into x_t_order(TMP_ID, ID, SERVICE_ID, SERVICE_ORDER_ID, CLIENT_ID) values (s_x_t_order.NEXTVAL, 99323110051,  7,  77323110051,  4323110051 );insert into x_mv_oebs_receipts_2(TMP_ID, INVOICE_EID, SUM, DT, DOC_DATE, COMISS_DATE, PAYMENT_NUMBER, SOURCE_TYPE) values (s_x_mv_oebs_receipts_2.NEXTVAL, 'Б-323110051-1', 80000, date'2020-01-31',date'2020-01-31', null, '8884323110051' ,'PAYCASH');insert into x_yt_ar_direct_domain_stats (ID,IS_GRAY,DOMAIN,IS_BLACKLIST,SERVICE_ID,COST,BILLING_EXPORT_ID,FROM_DT,TILL_DT,SERVICE_ORDER_ID) values(s_x_yt_ar_direct_domain_stats.NEXTVAL, 0, 'a323110051', 0,7,3330000000,77323110051,  date'2020-01-01',to_date('2020-01-31'||' '||'23:59:59','YYYY-MM-DD HH24:MI:SS'),77323110051);</v>
      </c>
    </row>
    <row r="56" spans="1:73" s="67" customFormat="1" x14ac:dyDescent="0.35">
      <c r="A56" s="40">
        <v>20</v>
      </c>
      <c r="B56" s="41"/>
      <c r="C56" s="42" t="str">
        <f t="shared" si="0"/>
        <v>12310000020</v>
      </c>
      <c r="D56" s="42" t="str">
        <f t="shared" si="1"/>
        <v>12310000020/20</v>
      </c>
      <c r="E56" s="43" t="str">
        <f t="shared" si="24"/>
        <v>2020-01-01</v>
      </c>
      <c r="F56" s="43" t="str">
        <f t="shared" si="2"/>
        <v>2021-01-01</v>
      </c>
      <c r="G56" s="44" t="str">
        <f t="shared" si="3"/>
        <v>212310000020</v>
      </c>
      <c r="H56" s="45">
        <f t="shared" si="34"/>
        <v>23</v>
      </c>
      <c r="I56" s="46">
        <v>3</v>
      </c>
      <c r="J56" s="52">
        <f t="shared" si="32"/>
        <v>323110052</v>
      </c>
      <c r="K56" s="48" t="str">
        <f>"Б-"&amp;J56&amp;"-1"</f>
        <v>Б-323110052-1</v>
      </c>
      <c r="L56" s="49" t="str">
        <f t="shared" si="4"/>
        <v>2020-01-01</v>
      </c>
      <c r="M56" s="48" t="s">
        <v>87</v>
      </c>
      <c r="N56" s="50" t="str">
        <f t="shared" si="27"/>
        <v>null</v>
      </c>
      <c r="O56" s="48" t="s">
        <v>88</v>
      </c>
      <c r="P56" s="46">
        <v>1</v>
      </c>
      <c r="Q56" s="48">
        <v>20</v>
      </c>
      <c r="R56" s="70">
        <f t="shared" si="35"/>
        <v>1</v>
      </c>
      <c r="S56" s="70">
        <v>1</v>
      </c>
      <c r="T56" s="104"/>
      <c r="U56" s="118"/>
      <c r="V56" s="48">
        <v>1</v>
      </c>
      <c r="W56" s="49" t="str">
        <f t="shared" ca="1" si="7"/>
        <v>2020-01-08</v>
      </c>
      <c r="X56" s="48"/>
      <c r="Y56" s="104" t="s">
        <v>89</v>
      </c>
      <c r="Z56" s="104" t="s">
        <v>89</v>
      </c>
      <c r="AA56" s="48">
        <v>0</v>
      </c>
      <c r="AB56" s="55" t="s">
        <v>89</v>
      </c>
      <c r="AC56" s="109" t="str">
        <f t="shared" si="9"/>
        <v>null</v>
      </c>
      <c r="AD56" s="56">
        <v>0</v>
      </c>
      <c r="AE56" s="52" t="str">
        <f t="shared" si="10"/>
        <v>4323110052</v>
      </c>
      <c r="AF56" s="58"/>
      <c r="AG56" s="71"/>
      <c r="AH56" s="58">
        <f t="shared" si="39"/>
        <v>66666.666666666672</v>
      </c>
      <c r="AI56" s="60">
        <v>80000</v>
      </c>
      <c r="AJ56" s="49" t="str">
        <f t="shared" si="37"/>
        <v>2020-01-31</v>
      </c>
      <c r="AK56" s="61" t="str">
        <f t="shared" si="14"/>
        <v>8884323110052</v>
      </c>
      <c r="AL56" s="56" t="str">
        <f t="shared" si="15"/>
        <v>123100000201</v>
      </c>
      <c r="AM56" s="62"/>
      <c r="AN56" s="62"/>
      <c r="AO56" s="56" t="s">
        <v>89</v>
      </c>
      <c r="AP56" s="56" t="s">
        <v>89</v>
      </c>
      <c r="AQ56" s="56"/>
      <c r="AR56" s="56"/>
      <c r="AS56" s="63" t="str">
        <f>AK56</f>
        <v>8884323110052</v>
      </c>
      <c r="AT56" s="61" t="str">
        <f t="shared" si="17"/>
        <v>55323110052</v>
      </c>
      <c r="AU56" s="53" t="str">
        <f t="shared" si="18"/>
        <v>99323110052</v>
      </c>
      <c r="AV56" s="53">
        <f t="shared" si="19"/>
        <v>1</v>
      </c>
      <c r="AW56" s="53" t="str">
        <f t="shared" si="20"/>
        <v>77323110052</v>
      </c>
      <c r="AX56" s="53" t="str">
        <f t="shared" si="30"/>
        <v>774323110052</v>
      </c>
      <c r="AY56" s="53">
        <v>0</v>
      </c>
      <c r="AZ56" s="53">
        <v>0</v>
      </c>
      <c r="BA56" s="49" t="str">
        <f t="shared" si="21"/>
        <v>2020-01-01</v>
      </c>
      <c r="BB56" s="49" t="str">
        <f t="shared" si="22"/>
        <v>2020-01-31</v>
      </c>
      <c r="BC56" s="64" t="s">
        <v>90</v>
      </c>
      <c r="BD56" s="65" t="str">
        <f>"a"&amp;J56</f>
        <v>a323110052</v>
      </c>
      <c r="BE56" s="61"/>
      <c r="BF56" s="61"/>
      <c r="BG56" s="55"/>
      <c r="BH56" s="53"/>
      <c r="BI56" s="53"/>
      <c r="BJ56" s="53"/>
      <c r="BK56" s="53"/>
      <c r="BL56" s="53"/>
      <c r="BM56" s="53"/>
      <c r="BN56" s="53"/>
      <c r="BO56" s="336"/>
      <c r="BP56" s="325"/>
      <c r="BQ56" s="50"/>
      <c r="BR56" s="68"/>
      <c r="BS56" s="68">
        <v>0</v>
      </c>
      <c r="BU56" s="357" t="str">
        <f t="shared" si="23"/>
        <v>insert into x_t_person (TMP_ID,ID) values (s_x_t_person.NEXTVAL, 774323110052);insert into x_t_consume (TMP_ID, ID, PARENT_ORDER_ID) values (s_x_t_consume.NEXTVAL, 55323110052,  99323110052);insert into x_t_order(TMP_ID, ID, SERVICE_ID, SERVICE_ORDER_ID, CLIENT_ID) values (s_x_t_order.NEXTVAL, 99323110052,  1,  77323110052,  4323110052 );insert into x_mv_oebs_receipts_2(TMP_ID, INVOICE_EID, SUM, DT, DOC_DATE, COMISS_DATE, PAYMENT_NUMBER, SOURCE_TYPE) values (s_x_mv_oebs_receipts_2.NEXTVAL, 'Б-323110052-1', 80000, date'2020-01-31',date'2020-01-31', null, '8884323110052' ,'PAYCASH');insert into x_yt_ar_direct_domain_stats (ID,IS_GRAY,DOMAIN,IS_BLACKLIST,SERVICE_ID,COST,BILLING_EXPORT_ID,FROM_DT,TILL_DT,SERVICE_ORDER_ID) values(s_x_yt_ar_direct_domain_stats.NEXTVAL, 0, 'a323110052', 0,1,3330000000,77323110052,  date'2020-01-01',to_date('2020-01-31'||' '||'23:59:59','YYYY-MM-DD HH24:MI:SS'),77323110052);</v>
      </c>
    </row>
    <row r="57" spans="1:73" s="100" customFormat="1" ht="15" customHeight="1" thickBot="1" x14ac:dyDescent="0.4">
      <c r="A57" s="74">
        <v>20</v>
      </c>
      <c r="B57" s="75"/>
      <c r="C57" s="76" t="str">
        <f t="shared" si="0"/>
        <v>12310000020</v>
      </c>
      <c r="D57" s="76" t="str">
        <f t="shared" si="1"/>
        <v>12310000020/20</v>
      </c>
      <c r="E57" s="77" t="str">
        <f t="shared" si="24"/>
        <v>2020-01-01</v>
      </c>
      <c r="F57" s="77" t="str">
        <f t="shared" si="2"/>
        <v>2021-01-01</v>
      </c>
      <c r="G57" s="78" t="str">
        <f t="shared" si="3"/>
        <v>212310000020</v>
      </c>
      <c r="H57" s="79">
        <f t="shared" si="34"/>
        <v>23</v>
      </c>
      <c r="I57" s="80">
        <v>3</v>
      </c>
      <c r="J57" s="81">
        <f t="shared" si="32"/>
        <v>323110053</v>
      </c>
      <c r="K57" s="82" t="str">
        <f>"Б-"&amp;J57&amp;"-1"</f>
        <v>Б-323110053-1</v>
      </c>
      <c r="L57" s="83" t="str">
        <f t="shared" si="4"/>
        <v>2020-01-01</v>
      </c>
      <c r="M57" s="82" t="s">
        <v>87</v>
      </c>
      <c r="N57" s="84" t="str">
        <f t="shared" si="27"/>
        <v>null</v>
      </c>
      <c r="O57" s="82" t="s">
        <v>88</v>
      </c>
      <c r="P57" s="80">
        <v>1</v>
      </c>
      <c r="Q57" s="82">
        <v>20</v>
      </c>
      <c r="R57" s="86">
        <f t="shared" si="35"/>
        <v>37</v>
      </c>
      <c r="S57" s="86">
        <v>37</v>
      </c>
      <c r="T57" s="85"/>
      <c r="U57" s="119"/>
      <c r="V57" s="82">
        <v>1</v>
      </c>
      <c r="W57" s="83" t="str">
        <f t="shared" ca="1" si="7"/>
        <v>2020-01-01</v>
      </c>
      <c r="X57" s="82"/>
      <c r="Y57" s="85" t="s">
        <v>89</v>
      </c>
      <c r="Z57" s="85" t="s">
        <v>89</v>
      </c>
      <c r="AA57" s="82">
        <v>0</v>
      </c>
      <c r="AB57" s="89" t="s">
        <v>89</v>
      </c>
      <c r="AC57" s="113" t="str">
        <f t="shared" si="9"/>
        <v>null</v>
      </c>
      <c r="AD57" s="90">
        <v>0</v>
      </c>
      <c r="AE57" s="81" t="str">
        <f t="shared" ref="AE57:AE69" si="41">4&amp;J57</f>
        <v>4323110053</v>
      </c>
      <c r="AF57" s="91"/>
      <c r="AG57" s="92"/>
      <c r="AH57" s="91">
        <f t="shared" si="39"/>
        <v>66666.666666666672</v>
      </c>
      <c r="AI57" s="93">
        <v>80000</v>
      </c>
      <c r="AJ57" s="83" t="str">
        <f t="shared" si="37"/>
        <v>2020-01-31</v>
      </c>
      <c r="AK57" s="94" t="str">
        <f t="shared" si="14"/>
        <v>8884323110053</v>
      </c>
      <c r="AL57" s="90" t="str">
        <f t="shared" si="15"/>
        <v>123100000201</v>
      </c>
      <c r="AM57" s="95"/>
      <c r="AN57" s="95"/>
      <c r="AO57" s="90" t="s">
        <v>89</v>
      </c>
      <c r="AP57" s="90" t="s">
        <v>89</v>
      </c>
      <c r="AQ57" s="90"/>
      <c r="AR57" s="90"/>
      <c r="AS57" s="96" t="str">
        <f>AK57</f>
        <v>8884323110053</v>
      </c>
      <c r="AT57" s="94" t="str">
        <f t="shared" si="17"/>
        <v>55323110053</v>
      </c>
      <c r="AU57" s="87" t="str">
        <f t="shared" si="18"/>
        <v>99323110053</v>
      </c>
      <c r="AV57" s="87">
        <f t="shared" si="19"/>
        <v>37</v>
      </c>
      <c r="AW57" s="87" t="str">
        <f t="shared" si="20"/>
        <v>77323110053</v>
      </c>
      <c r="AX57" s="87" t="str">
        <f t="shared" si="30"/>
        <v>774323110053</v>
      </c>
      <c r="AY57" s="87">
        <v>0</v>
      </c>
      <c r="AZ57" s="87">
        <v>0</v>
      </c>
      <c r="BA57" s="83" t="str">
        <f t="shared" si="21"/>
        <v>2020-01-01</v>
      </c>
      <c r="BB57" s="83" t="str">
        <f t="shared" si="22"/>
        <v>2020-01-31</v>
      </c>
      <c r="BC57" s="97" t="s">
        <v>90</v>
      </c>
      <c r="BD57" s="98" t="str">
        <f>"d"&amp;J57</f>
        <v>d323110053</v>
      </c>
      <c r="BE57" s="98"/>
      <c r="BF57" s="98"/>
      <c r="BG57" s="98"/>
      <c r="BH57" s="87"/>
      <c r="BI57" s="87"/>
      <c r="BJ57" s="87"/>
      <c r="BK57" s="87"/>
      <c r="BL57" s="87"/>
      <c r="BM57" s="87"/>
      <c r="BN57" s="87"/>
      <c r="BO57" s="338"/>
      <c r="BP57" s="326"/>
      <c r="BQ57" s="84"/>
      <c r="BR57" s="101"/>
      <c r="BS57" s="99"/>
      <c r="BU57" s="358" t="str">
        <f t="shared" si="23"/>
        <v>insert into x_t_person (TMP_ID,ID) values (s_x_t_person.NEXTVAL, 774323110053);insert into x_t_consume (TMP_ID, ID, PARENT_ORDER_ID) values (s_x_t_consume.NEXTVAL, 55323110053,  99323110053);insert into x_t_order(TMP_ID, ID, SERVICE_ID, SERVICE_ORDER_ID, CLIENT_ID) values (s_x_t_order.NEXTVAL, 99323110053,  37,  77323110053,  4323110053 );insert into x_mv_oebs_receipts_2(TMP_ID, INVOICE_EID, SUM, DT, DOC_DATE, COMISS_DATE, PAYMENT_NUMBER, SOURCE_TYPE) values (s_x_mv_oebs_receipts_2.NEXTVAL, 'Б-323110053-1', 80000, date'2020-01-31',date'2020-01-31', null, '8884323110053' ,'PAYCASH');insert into x_yt_ar_direct_domain_stats (ID,IS_GRAY,DOMAIN,IS_BLACKLIST,SERVICE_ID,COST,BILLING_EXPORT_ID,FROM_DT,TILL_DT,SERVICE_ORDER_ID) values(s_x_yt_ar_direct_domain_stats.NEXTVAL, 0, 'd323110053', 0,37,3330000000,77323110053,  date'2020-01-01',to_date('2020-01-31'||' '||'23:59:59','YYYY-MM-DD HH24:MI:SS'),77323110053);</v>
      </c>
    </row>
    <row r="58" spans="1:73" s="1" customFormat="1" ht="23.5" x14ac:dyDescent="0.55000000000000004">
      <c r="A58" s="120" t="s">
        <v>125</v>
      </c>
      <c r="C58" s="42"/>
      <c r="D58" s="6"/>
      <c r="E58" s="6"/>
      <c r="F58" s="6"/>
      <c r="G58" s="6"/>
      <c r="H58" s="6"/>
      <c r="J58" s="12"/>
      <c r="K58" s="12"/>
      <c r="L58" s="12"/>
      <c r="M58" s="12"/>
      <c r="N58" s="12"/>
      <c r="O58" s="12"/>
      <c r="P58" s="12"/>
      <c r="Q58" s="12"/>
      <c r="R58" s="12"/>
      <c r="AC58" s="121"/>
      <c r="AF58" s="122"/>
      <c r="AG58" s="123"/>
      <c r="AH58" s="122"/>
      <c r="AI58" s="11"/>
      <c r="AK58" s="12"/>
      <c r="AM58" s="124"/>
      <c r="AN58" s="124"/>
      <c r="BA58" s="49"/>
      <c r="BH58" s="53"/>
      <c r="BI58" s="53"/>
      <c r="BJ58" s="53"/>
      <c r="BK58" s="53"/>
      <c r="BL58" s="53"/>
      <c r="BM58" s="53"/>
      <c r="BN58" s="53"/>
      <c r="BO58" s="339"/>
      <c r="BP58" s="327"/>
      <c r="BQ58" s="11"/>
      <c r="BR58" s="11"/>
      <c r="BS58" s="11"/>
      <c r="BU58" s="359"/>
    </row>
    <row r="59" spans="1:73" s="67" customFormat="1" x14ac:dyDescent="0.35">
      <c r="A59" s="40">
        <v>21</v>
      </c>
      <c r="B59" s="41"/>
      <c r="C59" s="42" t="str">
        <f t="shared" ref="C59:C67" si="42">$H$2&amp;$C$2&amp;$D$2&amp;"00000"&amp;A59</f>
        <v>12310000021</v>
      </c>
      <c r="D59" s="42" t="str">
        <f t="shared" ref="D59:D67" si="43">C59&amp;"/"&amp;MID(YEAR($F$2),3,2)</f>
        <v>12310000021/20</v>
      </c>
      <c r="E59" s="43" t="str">
        <f>TEXT(DATE(YEAR($F$2),MONTH($F$2),1),"ГГГГ-ММ-ДД")</f>
        <v>2020-01-01</v>
      </c>
      <c r="F59" s="43" t="str">
        <f t="shared" ref="F59:F70" si="44">TEXT(DATE(YEAR($F$2)+1,MONTH($F$2),1),"ГГГГ-ММ-ДД")</f>
        <v>2021-01-01</v>
      </c>
      <c r="G59" s="44" t="str">
        <f t="shared" ref="G59:G67" si="45">$I$2&amp;C59</f>
        <v>212310000021</v>
      </c>
      <c r="H59" s="45">
        <f t="shared" ref="H59:H70" si="46">$C$2</f>
        <v>23</v>
      </c>
      <c r="I59" s="46">
        <v>3</v>
      </c>
      <c r="J59" s="52">
        <f>J57+1</f>
        <v>323110054</v>
      </c>
      <c r="K59" s="48" t="str">
        <f t="shared" ref="K59:K67" si="47">"Б-"&amp;J59&amp;"-1"</f>
        <v>Б-323110054-1</v>
      </c>
      <c r="L59" s="49" t="str">
        <f t="shared" ref="L59:L70" si="48">TEXT(DATE(YEAR($F$2),MONTH($F$2),1),"ГГГГ-ММ-ДД")</f>
        <v>2020-01-01</v>
      </c>
      <c r="M59" s="48" t="s">
        <v>87</v>
      </c>
      <c r="N59" s="50">
        <f t="shared" ref="N59:N64" si="49">Y59</f>
        <v>80000</v>
      </c>
      <c r="O59" s="48" t="s">
        <v>88</v>
      </c>
      <c r="P59" s="46">
        <v>1</v>
      </c>
      <c r="Q59" s="48">
        <v>20</v>
      </c>
      <c r="R59" s="51">
        <f t="shared" ref="R59:R67" si="50">S59</f>
        <v>7</v>
      </c>
      <c r="S59" s="51">
        <v>7</v>
      </c>
      <c r="T59" s="52" t="str">
        <f t="shared" ref="T59:T64" si="51">$K$2&amp;J59&amp;"1"</f>
        <v>43231100541</v>
      </c>
      <c r="U59" s="53" t="str">
        <f t="shared" ref="U59:U64" si="52">T59&amp;1</f>
        <v>432311005411</v>
      </c>
      <c r="V59" s="48">
        <v>1</v>
      </c>
      <c r="W59" s="49" t="str">
        <f t="shared" ref="W59:W70" ca="1" si="53">TEXT(DATE(YEAR($F$2),MONTH($F$2),RANDBETWEEN(1,9)),"ГГГГ-ММ-ДД")</f>
        <v>2020-01-08</v>
      </c>
      <c r="X59" s="48"/>
      <c r="Y59" s="54">
        <v>80000</v>
      </c>
      <c r="Z59" s="54">
        <f t="shared" ref="Z59:Z64" si="54">Y59-(Y59/1.2)</f>
        <v>13333.333333333328</v>
      </c>
      <c r="AA59" s="48">
        <v>0</v>
      </c>
      <c r="AB59" s="55" t="s">
        <v>89</v>
      </c>
      <c r="AC59" s="54">
        <f t="shared" ref="AC59:AC64" si="55">N59</f>
        <v>80000</v>
      </c>
      <c r="AD59" s="56">
        <v>0</v>
      </c>
      <c r="AE59" s="52" t="str">
        <f t="shared" si="41"/>
        <v>4323110054</v>
      </c>
      <c r="AF59" s="58">
        <f t="shared" ref="AF59:AF67" si="56">Y59-Z59</f>
        <v>66666.666666666672</v>
      </c>
      <c r="AG59" s="59"/>
      <c r="AH59" s="58">
        <f t="shared" ref="AH59:AH67" si="57">AI59/(1+Q59/100)</f>
        <v>66665.833333333343</v>
      </c>
      <c r="AI59" s="125">
        <f>Y59-1</f>
        <v>79999</v>
      </c>
      <c r="AJ59" s="49" t="str">
        <f t="shared" ref="AJ59:AJ70" si="58">TEXT(DATE(YEAR($F$2),MONTH($F$2)+1,0),"ГГГГ-ММ-ДД")</f>
        <v>2020-01-31</v>
      </c>
      <c r="AK59" s="61" t="str">
        <f t="shared" ref="AK59:AK67" si="59">"888"&amp;AE59</f>
        <v>8884323110054</v>
      </c>
      <c r="AL59" s="56" t="str">
        <f t="shared" ref="AL59:AL67" si="60">C59&amp;1</f>
        <v>123100000211</v>
      </c>
      <c r="AM59" s="62"/>
      <c r="AN59" s="62"/>
      <c r="AO59" s="56" t="s">
        <v>89</v>
      </c>
      <c r="AP59" s="56" t="s">
        <v>89</v>
      </c>
      <c r="AQ59" s="56"/>
      <c r="AR59" s="56"/>
      <c r="AS59" s="63" t="str">
        <f t="shared" ref="AS59:AS67" si="61">AK59</f>
        <v>8884323110054</v>
      </c>
      <c r="AT59" s="61" t="str">
        <f t="shared" ref="AT59:AT67" si="62">"55"&amp;J59</f>
        <v>55323110054</v>
      </c>
      <c r="AU59" s="53" t="str">
        <f t="shared" ref="AU59:AU67" si="63">"99"&amp;J59</f>
        <v>99323110054</v>
      </c>
      <c r="AV59" s="53">
        <f t="shared" ref="AV59:AV67" si="64">S59</f>
        <v>7</v>
      </c>
      <c r="AW59" s="53" t="str">
        <f t="shared" ref="AW59:AW67" si="65">"77"&amp;J59</f>
        <v>77323110054</v>
      </c>
      <c r="AX59" s="53" t="str">
        <f t="shared" ref="AX59:AX67" si="66">"77"&amp;AE59</f>
        <v>774323110054</v>
      </c>
      <c r="AY59" s="53">
        <v>0</v>
      </c>
      <c r="AZ59" s="53">
        <v>0</v>
      </c>
      <c r="BA59" s="49" t="str">
        <f t="shared" ref="BA59:BA70" si="67">TEXT(DATE(YEAR($F$2),MONTH($F$2),1),"ГГГГ-ММ-ДД")</f>
        <v>2020-01-01</v>
      </c>
      <c r="BB59" s="49" t="str">
        <f t="shared" ref="BB59:BB70" si="68">TEXT(DATE(YEAR($F$2),MONTH($F$2)+1,0),"ГГГГ-ММ-ДД")</f>
        <v>2020-01-31</v>
      </c>
      <c r="BC59" s="64" t="s">
        <v>90</v>
      </c>
      <c r="BD59" s="65" t="str">
        <f>"a"&amp;J59</f>
        <v>a323110054</v>
      </c>
      <c r="BE59" s="61"/>
      <c r="BF59" s="61"/>
      <c r="BG59" s="55"/>
      <c r="BH59" s="53"/>
      <c r="BI59" s="53"/>
      <c r="BJ59" s="53"/>
      <c r="BK59" s="53"/>
      <c r="BL59" s="53"/>
      <c r="BM59" s="53"/>
      <c r="BN59" s="53"/>
      <c r="BO59" s="336" t="s">
        <v>231</v>
      </c>
      <c r="BP59" s="325">
        <v>1</v>
      </c>
      <c r="BQ59" s="50">
        <f>AF60</f>
        <v>66666.666666666672</v>
      </c>
      <c r="BR59" s="68">
        <f>BQ59*0.13</f>
        <v>8666.6666666666679</v>
      </c>
      <c r="BS59" s="68">
        <f>BR59</f>
        <v>8666.6666666666679</v>
      </c>
      <c r="BU59" s="357" t="str">
        <f t="shared" ref="BU59:BU70" ca="1" si="69">IF(((LEN(C59)&gt;0) *(C59&lt;&gt;C58)=1), "insert into x_t_contract2(TMP_ID,ID,EXTERNAL_ID,CLIENT_ID) values(s_x_t_contract2.NEXTVAL, "&amp;C59&amp;", '"&amp;D59&amp;"',"&amp;G59&amp;");","")&amp;IF(((LEN(C59)&gt;0) *(C59&lt;&gt;C58)=1), "insert into x_t_contract_collateral(TMP_ID,ID,CONTRACT2_ID,DT,IS_SIGNED) values(s_x_t_contract_collateral.NEXTVAL, "&amp;AL59&amp;", "&amp;C59&amp;", date'"&amp;E59&amp;"', date'"&amp;E59&amp;"');","")&amp;         IF(((LEN(C59)&gt;0) *(C59&lt;&gt;C58)=1),"insert into x_mv_contract_signed_attr (TMP_ID,CONTRACT_ID,COLLATERAL_ID,CODE,VALUE_DT) values (s_x_mv_contract_signed_attr.NEXTVAL, "&amp;C59&amp;", "&amp;AL59&amp;",'FINISH_DT' ,date'"&amp;F59&amp;"');","")&amp;
IF(((LEN(C59)&gt;0) *(C59&lt;&gt;C58)=1), "insert into x_mv_contract_signed_attr_hist(TMP_ID,VALUE_NUM,UPDATE_DT,CONTRACT2_ID,CODE,CL_DT,STAMP,DT) values(s_x_mv_contract_signed_attr_hist.NEXTVAL, "&amp;$E$2&amp;", date'"&amp;E59&amp;"', "&amp;C59&amp;",'FIRM',date'"&amp;E59&amp;"',"&amp;AS59&amp;",date'"&amp;E59&amp;"');","")&amp;IF(((LEN(C59)&gt;0) *(C59&lt;&gt;C58)*($G$2="opt")=1), "insert into x_mv_contract_signed_attr_hist(TMP_ID,VALUE_NUM,UPDATE_DT,CONTRACT2_ID,CODE,CL_DT,STAMP,DT) values(s_x_mv_contract_signed_attr_hist.NEXTVAL, "&amp;H59&amp;", date'"&amp;E59&amp;"', "&amp;C59&amp;",'WHOLESALE_AGENT_PREMIUM_AWARDS_SCALE_TYPE',date'"&amp;E59&amp;"',"&amp;AS59&amp;",date'"&amp;E59&amp;"');","")&amp;IF(((LEN(C59)&gt;0) *(C59&lt;&gt;C58)*($G$2="comm")=1), "insert into x_mv_contract_signed_attr(TMP_ID,VALUE_NUM,CONTRACT_ID,CODE,DT,COLLATERAL_ID) values(s_x_mv_contract_signed_attr.NEXTVAL, "&amp;H59&amp;","&amp;C59&amp;",'COMMISSION_TYPE',date'"&amp;E59&amp;"', "&amp;AL59&amp;");","")&amp;IF(((LEN(C59)&gt;0) *(C59&lt;&gt;C58)*($G$2="opt")=1), "insert into x_mv_contract_signed_attr_hist(TMP_ID,VALUE_NUM,UPDATE_DT,CONTRACT2_ID,CODE,CL_DT,STAMP,DT) values(s_x_mv_contract_signed_attr_hist.NEXTVAL, "&amp;I59&amp;", date'"&amp;E59&amp;"', "&amp;C59&amp;",'PAYMENT_TYPE',date'"&amp;E59&amp;"',"&amp;AS59&amp;",date'"&amp;E59&amp;"');","")&amp;IF(((LEN(C59)&gt;0) *(C59&lt;&gt;C58)*($G$2="comm")=1), "insert into x_mv_contract_signed_attr(TMP_ID,VALUE_NUM,CONTRACT_ID,CODE,DT,COLLATERAL_ID) values(s_x_mv_contract_signed_attr.NEXTVAL,  "&amp;I59&amp;","&amp;C59&amp;",'PAYMENT_TYPE',date'"&amp;E59&amp;"', "&amp;AL59&amp;");","")&amp;IF(LEN(BG59)&gt;0, "insert into x_mv_contract_signed_attr_hist(TMP_ID,VALUE_NUM,UPDATE_DT,CONTRACT2_ID,CODE,CL_DT,STAMP,DT) values(s_x_mv_contract_signed_attr_hist.NEXTVAL, "&amp;BG59&amp;", date'"&amp;E59&amp;"', "&amp;C59&amp;",'AR_PAYMENT_CONTROL_TYPE',date'"&amp;E59&amp;"',"&amp;AS59&amp;",date'"&amp;E59&amp;"');","")&amp;
IF(((LEN(J59)&gt;0) *(J59&lt;&gt;J58)*(N59&lt;&gt;"null")=1), "insert into x_t_invoice (TMP_ID,ID,DT, CLIENT_ID,EXTERNAL_ID,CONTRACT_ID,TOTAL_SUM,CURRENCY,DISCOUNT_TYPE,COMMISSION_TYPE,TYPE,LOYAL_CLIENTS,NDS,NDS_PCT,PERSON_ID) values (s_x_t_invoice.NEXTVAL, "&amp;J59&amp;", date'"&amp;L59&amp;"',"&amp;G59&amp;",'"&amp;K59&amp;"',"&amp;IF((LEN(C59)&gt;0),""&amp;C59&amp;"","null")&amp;","&amp;N59&amp;",'"&amp;O59&amp;"',"&amp;R59&amp;","&amp;R59&amp;",'"&amp;M59&amp;"',"&amp;AD59&amp;","&amp;P59&amp;","&amp;Q59&amp;", "&amp;AX59&amp;");","")&amp;IF(((LEN(AX59)&gt;0) *(AX59&lt;&gt;AX58)=1), "insert into x_t_person (TMP_ID,ID) values (s_x_t_person.NEXTVAL, "&amp;AX59&amp;");","")&amp;
IF(AQ59=1,"insert into x_t_extprops(TMP_ID, CLASSNAME,ATTRNAME,OBJECT_ID,VALUE_NUM) values (s_x_t_extprops.NEXTVAL, 'PersonalAccount', 'subclient_id',"&amp;AR59&amp;" , "&amp;AE59&amp;");insert into x_t_invoice_repayment(TMP_ID, INVOICE_ID,REPAYMENT_INVOICE_ID) values (s_x_t_invoice_repayment.NEXTVAL,"&amp;AR59&amp;" , "&amp;J59&amp;");","")&amp;IF(((LEN(T59)&gt;0) *(T59&lt;&gt;T58)=1), "insert into x_t_act_internal(TMP_ID,ID,DT,CLIENT_ID,INVOICE_ID,HIDDEN,AMOUNT,EXTERNAL_ID,PAYMENT_TERM_DT,IS_LOYAL,TYPE) values (s_x_t_act_internal.NEXTVAL, "&amp;T59&amp;",date'"&amp;W59&amp;"',"&amp;G59&amp;", "&amp;J59&amp;"    ,"&amp;V59&amp;",  "&amp;AC59&amp;"  ,'"&amp;U59&amp;"',"&amp;IF((LEN(X59)&gt;0),"date'"&amp;X59&amp;"'","null")&amp;", "&amp;AD59&amp;",'generic');","")&amp;
IF(((LEN(T59)&gt;0) *(Y59&lt;&gt;"null")=1),"insert into x_t_act_trans(TMP_ID, ACT_ID, CONSUME_ID, AMOUNT, AMOUNT_NDS, AMOUNT_NSP, NETTING, COMMISSION_TYPE) values (s_x_t_act_trans.NEXTVAL, "&amp;T59&amp;",  "&amp;AT59&amp;", "&amp;Y59&amp;", "&amp;Z59&amp;",  "&amp;AA59&amp;","&amp;AB59&amp;", "&amp;S59&amp;");","")&amp;
IF(((LEN(AT59)&gt;0)*(AT59&lt;&gt;AT58)=1),"insert into x_t_consume (TMP_ID, ID, PARENT_ORDER_ID) values (s_x_t_consume.NEXTVAL, "&amp;AT59&amp;",  "&amp;AU59&amp;");","")&amp;
IF(((LEN(AU59)&gt;0)*(AU59&lt;&gt;AU58))=1,"insert into x_t_order(TMP_ID, ID, SERVICE_ID, SERVICE_ORDER_ID, CLIENT_ID) values (s_x_t_order.NEXTVAL, "&amp;AU59&amp;",  "&amp;AV59&amp;",  "&amp;AW59&amp;",  "&amp;AE59&amp;" );","")&amp;IF(LEN(AI59)&gt;0,"insert into x_mv_oebs_receipts_2(TMP_ID, INVOICE_EID, SUM, DT, DOC_DATE, COMISS_DATE, PAYMENT_NUMBER, SOURCE_TYPE) values (s_x_mv_oebs_receipts_2.NEXTVAL, '"&amp;K59&amp;"', "&amp;AI59&amp;", date'"&amp;AJ59&amp;"',date'"&amp;AJ59&amp;"', null, '"&amp;AK59&amp;"' ,'PAYCASH');","")&amp;
IF(((AP59&lt;&gt;AP58)* (AP60&lt;&gt;"null")=1),"insert into x_mv_ui_contract_apex (TMP_ID,CONTRACT_ID,CONTRACT_EID,DT,FINISH_DT,CLIENT_ID,AGENCY_ID) values (s_x_mv_ui_contract_apex.NEXTVAL, "&amp;C59&amp;", '"&amp;D59&amp;"',"&amp;IF((LEN(AM59)&gt;0),"date'"&amp;AM59&amp;"'","null")&amp;", "&amp;IF((LEN(AN59)&gt;0),"date'"&amp;AN59&amp;"'","null")&amp;","&amp;AP59&amp;","&amp;G59&amp;" );","")&amp;IF(AP59&lt;&gt;"null","insert into x_mv_contract_signed_attr (TMP_ID,CONTRACT_ID,COLLATERAL_ID,CODE,KEY_NUM,COLLATERAL_DT,VALUE_NUM) values (s_x_mv_contract_signed_attr.NEXTVAL, "&amp;C59&amp;", "&amp;AL59&amp;",'BRAND_CLIENTS' , "&amp;AE59&amp;", "&amp;IF((LEN(AM59)&gt;0),"date'"&amp;AM59&amp;"'","null")&amp;",  "&amp;AO59&amp;");","")&amp;IF(LEN(BA59)&gt;0,"insert into x_yt_ar_direct_domain_stats (ID,IS_GRAY,DOMAIN,IS_BLACKLIST,SERVICE_ID,COST,BILLING_EXPORT_ID,FROM_DT,TILL_DT,SERVICE_ORDER_ID) values(s_x_yt_ar_direct_domain_stats.NEXTVAL, "&amp;AY59&amp;", '"&amp;BD59&amp;"', "&amp;AZ59&amp;","&amp;AV59&amp;","&amp;BC59&amp;","&amp;AW59&amp;",  date'"&amp;BA59&amp;"',to_date('"&amp;BB59&amp;"'||' '||'23:59:59','YYYY-MM-DD HH24:MI:SS'),"&amp;AW59&amp;");","")&amp;IF(LEN(BE59)&gt;0,"insert into x_yt_fin_docs (ID, CONTRACT_EID, AGENCY_ID, FROM_DT, RECEIVE_DT) values (s_x_yt_fin_docs.NEXTVAL, '"&amp;D59&amp;"', "&amp;G59&amp;", date'"&amp;BE59&amp;"', date'"&amp;BF59&amp;"');","")&amp; IF(((LEN(BL59)&gt;0)*(LEN(BM59)&gt;0)=1), "insert into x_mv_contract_signed_attr_hist(TMP_ID,VALUE_DT,CODE,COLLATERAL_ID,CL_DT,CONTRACT2_ID) values(s_x_mv_contract_signed_attr_hist.NEXTVAL, date'"&amp;AN59&amp;"', 'CONSOLIDATION_FINISH_DT', "&amp;AL59&amp;",date'"&amp;AM59&amp;"',"&amp;C59&amp;");insert into x_mv_contract_signed_attr_hist(TMP_ID,VALUE_NUM,CODE,COLLATERAL_ID,CL_DT,CONTRACT2_ID,KEY_NUM) values(s_x_mv_contract_signed_attr_hist.NEXTVAL, "&amp;AO59&amp;", 'LINKED_REWARD_CONTRACTS', "&amp;AL59&amp;",date'"&amp;AM59&amp;"',"&amp;C59&amp;","&amp;BL59&amp;");","")&amp; IF(((LEN(BL59)&gt;0)*(LEN(BM59)=0)=1), "insert into x_mv_contract_signed_attr_hist(TMP_ID,VALUE_NUM,CODE,COLLATERAL_ID,CL_DT,CONTRACT2_ID,KEY_NUM) values(s_x_mv_contract_signed_attr_hist.NEXTVAL, "&amp;AO59&amp;", 'LINKED_REWARD_CONTRACTS', "&amp;AL59&amp;",date'"&amp;AM59&amp;"',"&amp;C59&amp;","&amp;BL59&amp;");","")&amp;IF(LEN(BM59)&gt;0, "insert into x_mv_contract_signed_attr_hist(TMP_ID,VALUE_NUM,CL_DT,CODE,COLLATERAL_ID,CONTRACT2_ID) values(s_x_mv_contract_signed_attr_hist.NEXTVAL,"&amp;BM59&amp;", date'"&amp;AM59&amp;"','REWARD_CONSOLIDATION_PERIOD', "&amp;AL59&amp;","&amp;C59&amp;");","")&amp;IF(LEN(BN59)&gt;0, "insert into x_mv_contract_signed_attr_hist(TMP_ID,VALUE_NUM,CL_DT,CODE,COLLATERAL_ID,CONTRACT2_ID) values(s_x_mv_contract_signed_attr_hist.NEXTVAL,"&amp;BN59&amp;", date'"&amp;AM59&amp;"','REWARD_CONSOLIDATION_TYPE', "&amp;AL59&amp;","&amp;C59&amp;");","")&amp;IF(LEN(BH59)&gt;0, "insert into x_yt_loyal_domains(TMP_ID,DOMAIN,PERIOD) values(s_x_yt_loyal_domains.NEXTVAL,'"&amp;BD59&amp;"', date'"&amp;BI59&amp;"');","")&amp;IF(LEN(BJ59)&gt;0, "insert into x_yt_new_domains(TMP_ID,DOMAIN,PERIOD) values(s_x_yt_new_domains.NEXTVAL,'"&amp;BD59&amp;"', date'"&amp;BK59&amp;"');","")</f>
        <v>insert into x_t_contract2(TMP_ID,ID,EXTERNAL_ID,CLIENT_ID) values(s_x_t_contract2.NEXTVAL, 12310000021, '12310000021/20',212310000021);insert into x_t_contract_collateral(TMP_ID,ID,CONTRACT2_ID,DT,IS_SIGNED) values(s_x_t_contract_collateral.NEXTVAL, 123100000211, 12310000021, date'2020-01-01', date'2020-01-01');insert into x_mv_contract_signed_attr (TMP_ID,CONTRACT_ID,COLLATERAL_ID,CODE,VALUE_DT) values (s_x_mv_contract_signed_attr.NEXTVAL, 12310000021, 123100000211,'FINISH_DT' ,date'2021-01-01');insert into x_mv_contract_signed_attr_hist(TMP_ID,VALUE_NUM,UPDATE_DT,CONTRACT2_ID,CODE,CL_DT,STAMP,DT) values(s_x_mv_contract_signed_attr_hist.NEXTVAL, 1, date'2020-01-01', 12310000021,'FIRM',date'2020-01-01',8884323110054,date'2020-01-01');insert into x_mv_contract_signed_attr_hist(TMP_ID,VALUE_NUM,UPDATE_DT,CONTRACT2_ID,CODE,CL_DT,STAMP,DT) values(s_x_mv_contract_signed_attr_hist.NEXTVAL, 23, date'2020-01-01', 12310000021,'WHOLESALE_AGENT_PREMIUM_AWARDS_SCALE_TYPE',date'2020-01-01',8884323110054,date'2020-01-01');insert into x_mv_contract_signed_attr_hist(TMP_ID,VALUE_NUM,UPDATE_DT,CONTRACT2_ID,CODE,CL_DT,STAMP,DT) values(s_x_mv_contract_signed_attr_hist.NEXTVAL, 3, date'2020-01-01', 12310000021,'PAYMENT_TYPE',date'2020-01-01',8884323110054,date'2020-01-01');insert into x_t_invoice (TMP_ID,ID,DT, CLIENT_ID,EXTERNAL_ID,CONTRACT_ID,TOTAL_SUM,CURRENCY,DISCOUNT_TYPE,COMMISSION_TYPE,TYPE,LOYAL_CLIENTS,NDS,NDS_PCT,PERSON_ID) values (s_x_t_invoice.NEXTVAL, 323110054, date'2020-01-01',212310000021,'Б-323110054-1',12310000021,80000,'RUR',7,7,'y_invoice',0,1,20, 774323110054);insert into x_t_person (TMP_ID,ID) values (s_x_t_person.NEXTVAL, 774323110054);insert into x_t_act_internal(TMP_ID,ID,DT,CLIENT_ID,INVOICE_ID,HIDDEN,AMOUNT,EXTERNAL_ID,PAYMENT_TERM_DT,IS_LOYAL,TYPE) values (s_x_t_act_internal.NEXTVAL, 43231100541,date'2020-01-08',212310000021, 323110054    ,1,  80000  ,'432311005411',null, 0,'generic');insert into x_t_act_trans(TMP_ID, ACT_ID, CONSUME_ID, AMOUNT, AMOUNT_NDS, AMOUNT_NSP, NETTING, COMMISSION_TYPE) values (s_x_t_act_trans.NEXTVAL, 43231100541,  55323110054, 80000, 13333.3333333333,  0,null, 7);insert into x_t_consume (TMP_ID, ID, PARENT_ORDER_ID) values (s_x_t_consume.NEXTVAL, 55323110054,  99323110054);insert into x_t_order(TMP_ID, ID, SERVICE_ID, SERVICE_ORDER_ID, CLIENT_ID) values (s_x_t_order.NEXTVAL, 99323110054,  7,  77323110054,  4323110054 );insert into x_mv_oebs_receipts_2(TMP_ID, INVOICE_EID, SUM, DT, DOC_DATE, COMISS_DATE, PAYMENT_NUMBER, SOURCE_TYPE) values (s_x_mv_oebs_receipts_2.NEXTVAL, 'Б-323110054-1', 79999, date'2020-01-31',date'2020-01-31', null, '8884323110054' ,'PAYCASH');insert into x_yt_ar_direct_domain_stats (ID,IS_GRAY,DOMAIN,IS_BLACKLIST,SERVICE_ID,COST,BILLING_EXPORT_ID,FROM_DT,TILL_DT,SERVICE_ORDER_ID) values(s_x_yt_ar_direct_domain_stats.NEXTVAL, 0, 'a323110054', 0,7,3330000000,77323110054,  date'2020-01-01',to_date('2020-01-31'||' '||'23:59:59','YYYY-MM-DD HH24:MI:SS'),77323110054);</v>
      </c>
    </row>
    <row r="60" spans="1:73" s="67" customFormat="1" x14ac:dyDescent="0.35">
      <c r="A60" s="40">
        <v>21</v>
      </c>
      <c r="B60" s="41"/>
      <c r="C60" s="42" t="str">
        <f t="shared" si="42"/>
        <v>12310000021</v>
      </c>
      <c r="D60" s="42" t="str">
        <f t="shared" si="43"/>
        <v>12310000021/20</v>
      </c>
      <c r="E60" s="43" t="str">
        <f t="shared" ref="E60:E70" si="70">TEXT(DATE(YEAR($F$2),MONTH($F$2),1),"ГГГГ-ММ-ДД")</f>
        <v>2020-01-01</v>
      </c>
      <c r="F60" s="43" t="str">
        <f t="shared" si="44"/>
        <v>2021-01-01</v>
      </c>
      <c r="G60" s="44" t="str">
        <f t="shared" si="45"/>
        <v>212310000021</v>
      </c>
      <c r="H60" s="45">
        <f t="shared" si="46"/>
        <v>23</v>
      </c>
      <c r="I60" s="46">
        <v>3</v>
      </c>
      <c r="J60" s="52">
        <f>J59+1</f>
        <v>323110055</v>
      </c>
      <c r="K60" s="48" t="str">
        <f t="shared" si="47"/>
        <v>Б-323110055-1</v>
      </c>
      <c r="L60" s="49" t="str">
        <f t="shared" si="48"/>
        <v>2020-01-01</v>
      </c>
      <c r="M60" s="48" t="s">
        <v>87</v>
      </c>
      <c r="N60" s="50">
        <f t="shared" si="49"/>
        <v>80000</v>
      </c>
      <c r="O60" s="48" t="s">
        <v>88</v>
      </c>
      <c r="P60" s="46">
        <v>1</v>
      </c>
      <c r="Q60" s="48">
        <v>20</v>
      </c>
      <c r="R60" s="70">
        <f t="shared" si="50"/>
        <v>1</v>
      </c>
      <c r="S60" s="70">
        <v>1</v>
      </c>
      <c r="T60" s="52" t="str">
        <f t="shared" si="51"/>
        <v>43231100551</v>
      </c>
      <c r="U60" s="53" t="str">
        <f t="shared" si="52"/>
        <v>432311005511</v>
      </c>
      <c r="V60" s="48">
        <v>1</v>
      </c>
      <c r="W60" s="49" t="str">
        <f t="shared" ca="1" si="53"/>
        <v>2020-01-06</v>
      </c>
      <c r="X60" s="48"/>
      <c r="Y60" s="54">
        <v>80000</v>
      </c>
      <c r="Z60" s="54">
        <f t="shared" si="54"/>
        <v>13333.333333333328</v>
      </c>
      <c r="AA60" s="48">
        <v>0</v>
      </c>
      <c r="AB60" s="55" t="s">
        <v>89</v>
      </c>
      <c r="AC60" s="54">
        <f t="shared" si="55"/>
        <v>80000</v>
      </c>
      <c r="AD60" s="56">
        <v>0</v>
      </c>
      <c r="AE60" s="52" t="str">
        <f t="shared" si="41"/>
        <v>4323110055</v>
      </c>
      <c r="AF60" s="58">
        <f t="shared" si="56"/>
        <v>66666.666666666672</v>
      </c>
      <c r="AG60" s="71">
        <f>SUM(AF59:AF61)</f>
        <v>200000</v>
      </c>
      <c r="AH60" s="58">
        <f t="shared" si="57"/>
        <v>66665.833333333343</v>
      </c>
      <c r="AI60" s="125">
        <f t="shared" ref="AI60:AI61" si="71">Y60-1</f>
        <v>79999</v>
      </c>
      <c r="AJ60" s="49" t="str">
        <f t="shared" si="58"/>
        <v>2020-01-31</v>
      </c>
      <c r="AK60" s="61" t="str">
        <f t="shared" si="59"/>
        <v>8884323110055</v>
      </c>
      <c r="AL60" s="56" t="str">
        <f t="shared" si="60"/>
        <v>123100000211</v>
      </c>
      <c r="AM60" s="62"/>
      <c r="AN60" s="62"/>
      <c r="AO60" s="56" t="s">
        <v>89</v>
      </c>
      <c r="AP60" s="56" t="s">
        <v>89</v>
      </c>
      <c r="AQ60" s="56"/>
      <c r="AR60" s="56"/>
      <c r="AS60" s="63" t="str">
        <f t="shared" si="61"/>
        <v>8884323110055</v>
      </c>
      <c r="AT60" s="61" t="str">
        <f t="shared" si="62"/>
        <v>55323110055</v>
      </c>
      <c r="AU60" s="53" t="str">
        <f t="shared" si="63"/>
        <v>99323110055</v>
      </c>
      <c r="AV60" s="53">
        <f t="shared" si="64"/>
        <v>1</v>
      </c>
      <c r="AW60" s="53" t="str">
        <f t="shared" si="65"/>
        <v>77323110055</v>
      </c>
      <c r="AX60" s="53" t="str">
        <f t="shared" si="66"/>
        <v>774323110055</v>
      </c>
      <c r="AY60" s="53">
        <v>0</v>
      </c>
      <c r="AZ60" s="53">
        <v>0</v>
      </c>
      <c r="BA60" s="49" t="str">
        <f t="shared" si="67"/>
        <v>2020-01-01</v>
      </c>
      <c r="BB60" s="49" t="str">
        <f t="shared" si="68"/>
        <v>2020-01-31</v>
      </c>
      <c r="BC60" s="64" t="s">
        <v>90</v>
      </c>
      <c r="BD60" s="65" t="str">
        <f>"a"&amp;J60</f>
        <v>a323110055</v>
      </c>
      <c r="BE60" s="61"/>
      <c r="BF60" s="61"/>
      <c r="BG60" s="55"/>
      <c r="BH60" s="53"/>
      <c r="BI60" s="53"/>
      <c r="BJ60" s="53"/>
      <c r="BK60" s="53"/>
      <c r="BL60" s="53"/>
      <c r="BM60" s="53"/>
      <c r="BN60" s="53"/>
      <c r="BO60" s="336" t="s">
        <v>232</v>
      </c>
      <c r="BP60" s="325">
        <v>37</v>
      </c>
      <c r="BQ60" s="50">
        <f>AF61</f>
        <v>66666.666666666672</v>
      </c>
      <c r="BR60" s="68">
        <f>BQ60*0.13</f>
        <v>8666.6666666666679</v>
      </c>
      <c r="BS60" s="68">
        <f>BR60</f>
        <v>8666.6666666666679</v>
      </c>
      <c r="BU60" s="357" t="str">
        <f t="shared" ca="1" si="69"/>
        <v>insert into x_t_invoice (TMP_ID,ID,DT, CLIENT_ID,EXTERNAL_ID,CONTRACT_ID,TOTAL_SUM,CURRENCY,DISCOUNT_TYPE,COMMISSION_TYPE,TYPE,LOYAL_CLIENTS,NDS,NDS_PCT,PERSON_ID) values (s_x_t_invoice.NEXTVAL, 323110055, date'2020-01-01',212310000021,'Б-323110055-1',12310000021,80000,'RUR',1,1,'y_invoice',0,1,20, 774323110055);insert into x_t_person (TMP_ID,ID) values (s_x_t_person.NEXTVAL, 774323110055);insert into x_t_act_internal(TMP_ID,ID,DT,CLIENT_ID,INVOICE_ID,HIDDEN,AMOUNT,EXTERNAL_ID,PAYMENT_TERM_DT,IS_LOYAL,TYPE) values (s_x_t_act_internal.NEXTVAL, 43231100551,date'2020-01-06',212310000021, 323110055    ,1,  80000  ,'432311005511',null, 0,'generic');insert into x_t_act_trans(TMP_ID, ACT_ID, CONSUME_ID, AMOUNT, AMOUNT_NDS, AMOUNT_NSP, NETTING, COMMISSION_TYPE) values (s_x_t_act_trans.NEXTVAL, 43231100551,  55323110055, 80000, 13333.3333333333,  0,null, 1);insert into x_t_consume (TMP_ID, ID, PARENT_ORDER_ID) values (s_x_t_consume.NEXTVAL, 55323110055,  99323110055);insert into x_t_order(TMP_ID, ID, SERVICE_ID, SERVICE_ORDER_ID, CLIENT_ID) values (s_x_t_order.NEXTVAL, 99323110055,  1,  77323110055,  4323110055 );insert into x_mv_oebs_receipts_2(TMP_ID, INVOICE_EID, SUM, DT, DOC_DATE, COMISS_DATE, PAYMENT_NUMBER, SOURCE_TYPE) values (s_x_mv_oebs_receipts_2.NEXTVAL, 'Б-323110055-1', 79999, date'2020-01-31',date'2020-01-31', null, '8884323110055' ,'PAYCASH');insert into x_yt_ar_direct_domain_stats (ID,IS_GRAY,DOMAIN,IS_BLACKLIST,SERVICE_ID,COST,BILLING_EXPORT_ID,FROM_DT,TILL_DT,SERVICE_ORDER_ID) values(s_x_yt_ar_direct_domain_stats.NEXTVAL, 0, 'a323110055', 0,1,3330000000,77323110055,  date'2020-01-01',to_date('2020-01-31'||' '||'23:59:59','YYYY-MM-DD HH24:MI:SS'),77323110055);</v>
      </c>
    </row>
    <row r="61" spans="1:73" s="100" customFormat="1" ht="15" customHeight="1" thickBot="1" x14ac:dyDescent="0.4">
      <c r="A61" s="74">
        <v>21</v>
      </c>
      <c r="B61" s="75"/>
      <c r="C61" s="76" t="str">
        <f t="shared" si="42"/>
        <v>12310000021</v>
      </c>
      <c r="D61" s="76" t="str">
        <f t="shared" si="43"/>
        <v>12310000021/20</v>
      </c>
      <c r="E61" s="77" t="str">
        <f t="shared" si="70"/>
        <v>2020-01-01</v>
      </c>
      <c r="F61" s="77" t="str">
        <f t="shared" si="44"/>
        <v>2021-01-01</v>
      </c>
      <c r="G61" s="78" t="str">
        <f t="shared" si="45"/>
        <v>212310000021</v>
      </c>
      <c r="H61" s="79">
        <f t="shared" si="46"/>
        <v>23</v>
      </c>
      <c r="I61" s="80">
        <v>3</v>
      </c>
      <c r="J61" s="81">
        <f t="shared" ref="J61:J70" si="72">J60+1</f>
        <v>323110056</v>
      </c>
      <c r="K61" s="82" t="str">
        <f t="shared" si="47"/>
        <v>Б-323110056-1</v>
      </c>
      <c r="L61" s="83" t="str">
        <f t="shared" si="48"/>
        <v>2020-01-01</v>
      </c>
      <c r="M61" s="82" t="s">
        <v>87</v>
      </c>
      <c r="N61" s="84">
        <f t="shared" si="49"/>
        <v>80000</v>
      </c>
      <c r="O61" s="82" t="s">
        <v>88</v>
      </c>
      <c r="P61" s="80">
        <v>1</v>
      </c>
      <c r="Q61" s="82">
        <v>20</v>
      </c>
      <c r="R61" s="86">
        <f t="shared" si="50"/>
        <v>37</v>
      </c>
      <c r="S61" s="86">
        <v>37</v>
      </c>
      <c r="T61" s="81" t="str">
        <f t="shared" si="51"/>
        <v>43231100561</v>
      </c>
      <c r="U61" s="87" t="str">
        <f t="shared" si="52"/>
        <v>432311005611</v>
      </c>
      <c r="V61" s="82">
        <v>1</v>
      </c>
      <c r="W61" s="83" t="str">
        <f t="shared" ca="1" si="53"/>
        <v>2020-01-05</v>
      </c>
      <c r="X61" s="82"/>
      <c r="Y61" s="88">
        <v>80000</v>
      </c>
      <c r="Z61" s="88">
        <f t="shared" si="54"/>
        <v>13333.333333333328</v>
      </c>
      <c r="AA61" s="82">
        <v>0</v>
      </c>
      <c r="AB61" s="89" t="s">
        <v>89</v>
      </c>
      <c r="AC61" s="88">
        <f t="shared" si="55"/>
        <v>80000</v>
      </c>
      <c r="AD61" s="90">
        <v>0</v>
      </c>
      <c r="AE61" s="81" t="str">
        <f t="shared" si="41"/>
        <v>4323110056</v>
      </c>
      <c r="AF61" s="91">
        <f t="shared" si="56"/>
        <v>66666.666666666672</v>
      </c>
      <c r="AG61" s="92"/>
      <c r="AH61" s="91">
        <f t="shared" si="57"/>
        <v>66665.833333333343</v>
      </c>
      <c r="AI61" s="126">
        <f t="shared" si="71"/>
        <v>79999</v>
      </c>
      <c r="AJ61" s="83" t="str">
        <f t="shared" si="58"/>
        <v>2020-01-31</v>
      </c>
      <c r="AK61" s="94" t="str">
        <f t="shared" si="59"/>
        <v>8884323110056</v>
      </c>
      <c r="AL61" s="90" t="str">
        <f t="shared" si="60"/>
        <v>123100000211</v>
      </c>
      <c r="AM61" s="95"/>
      <c r="AN61" s="95"/>
      <c r="AO61" s="90" t="s">
        <v>89</v>
      </c>
      <c r="AP61" s="90" t="s">
        <v>89</v>
      </c>
      <c r="AQ61" s="90"/>
      <c r="AR61" s="90"/>
      <c r="AS61" s="96" t="str">
        <f t="shared" si="61"/>
        <v>8884323110056</v>
      </c>
      <c r="AT61" s="94" t="str">
        <f t="shared" si="62"/>
        <v>55323110056</v>
      </c>
      <c r="AU61" s="87" t="str">
        <f t="shared" si="63"/>
        <v>99323110056</v>
      </c>
      <c r="AV61" s="87">
        <f t="shared" si="64"/>
        <v>37</v>
      </c>
      <c r="AW61" s="87" t="str">
        <f t="shared" si="65"/>
        <v>77323110056</v>
      </c>
      <c r="AX61" s="87" t="str">
        <f t="shared" si="66"/>
        <v>774323110056</v>
      </c>
      <c r="AY61" s="87">
        <v>0</v>
      </c>
      <c r="AZ61" s="87">
        <v>0</v>
      </c>
      <c r="BA61" s="83" t="str">
        <f t="shared" si="67"/>
        <v>2020-01-01</v>
      </c>
      <c r="BB61" s="83" t="str">
        <f t="shared" si="68"/>
        <v>2020-01-31</v>
      </c>
      <c r="BC61" s="97" t="s">
        <v>90</v>
      </c>
      <c r="BD61" s="98" t="str">
        <f>"d"&amp;J61</f>
        <v>d323110056</v>
      </c>
      <c r="BE61" s="98"/>
      <c r="BF61" s="98"/>
      <c r="BG61" s="98"/>
      <c r="BH61" s="87"/>
      <c r="BI61" s="87"/>
      <c r="BJ61" s="87"/>
      <c r="BK61" s="87"/>
      <c r="BL61" s="87"/>
      <c r="BM61" s="87"/>
      <c r="BN61" s="87"/>
      <c r="BO61" s="338"/>
      <c r="BP61" s="326"/>
      <c r="BQ61" s="84"/>
      <c r="BR61" s="101"/>
      <c r="BS61" s="99"/>
      <c r="BU61" s="358" t="str">
        <f t="shared" ca="1" si="69"/>
        <v>insert into x_t_invoice (TMP_ID,ID,DT, CLIENT_ID,EXTERNAL_ID,CONTRACT_ID,TOTAL_SUM,CURRENCY,DISCOUNT_TYPE,COMMISSION_TYPE,TYPE,LOYAL_CLIENTS,NDS,NDS_PCT,PERSON_ID) values (s_x_t_invoice.NEXTVAL, 323110056, date'2020-01-01',212310000021,'Б-323110056-1',12310000021,80000,'RUR',37,37,'y_invoice',0,1,20, 774323110056);insert into x_t_person (TMP_ID,ID) values (s_x_t_person.NEXTVAL, 774323110056);insert into x_t_act_internal(TMP_ID,ID,DT,CLIENT_ID,INVOICE_ID,HIDDEN,AMOUNT,EXTERNAL_ID,PAYMENT_TERM_DT,IS_LOYAL,TYPE) values (s_x_t_act_internal.NEXTVAL, 43231100561,date'2020-01-05',212310000021, 323110056    ,1,  80000  ,'432311005611',null, 0,'generic');insert into x_t_act_trans(TMP_ID, ACT_ID, CONSUME_ID, AMOUNT, AMOUNT_NDS, AMOUNT_NSP, NETTING, COMMISSION_TYPE) values (s_x_t_act_trans.NEXTVAL, 43231100561,  55323110056, 80000, 13333.3333333333,  0,null, 37);insert into x_t_consume (TMP_ID, ID, PARENT_ORDER_ID) values (s_x_t_consume.NEXTVAL, 55323110056,  99323110056);insert into x_t_order(TMP_ID, ID, SERVICE_ID, SERVICE_ORDER_ID, CLIENT_ID) values (s_x_t_order.NEXTVAL, 99323110056,  37,  77323110056,  4323110056 );insert into x_mv_oebs_receipts_2(TMP_ID, INVOICE_EID, SUM, DT, DOC_DATE, COMISS_DATE, PAYMENT_NUMBER, SOURCE_TYPE) values (s_x_mv_oebs_receipts_2.NEXTVAL, 'Б-323110056-1', 79999, date'2020-01-31',date'2020-01-31', null, '8884323110056' ,'PAYCASH');insert into x_yt_ar_direct_domain_stats (ID,IS_GRAY,DOMAIN,IS_BLACKLIST,SERVICE_ID,COST,BILLING_EXPORT_ID,FROM_DT,TILL_DT,SERVICE_ORDER_ID) values(s_x_yt_ar_direct_domain_stats.NEXTVAL, 0, 'd323110056', 0,37,3330000000,77323110056,  date'2020-01-01',to_date('2020-01-31'||' '||'23:59:59','YYYY-MM-DD HH24:MI:SS'),77323110056);</v>
      </c>
    </row>
    <row r="62" spans="1:73" s="67" customFormat="1" ht="15" thickBot="1" x14ac:dyDescent="0.4">
      <c r="A62" s="40">
        <v>22</v>
      </c>
      <c r="B62" s="41"/>
      <c r="C62" s="42" t="str">
        <f t="shared" si="42"/>
        <v>12310000022</v>
      </c>
      <c r="D62" s="42" t="str">
        <f t="shared" si="43"/>
        <v>12310000022/20</v>
      </c>
      <c r="E62" s="43" t="str">
        <f t="shared" si="70"/>
        <v>2020-01-01</v>
      </c>
      <c r="F62" s="43" t="str">
        <f t="shared" si="44"/>
        <v>2021-01-01</v>
      </c>
      <c r="G62" s="44" t="str">
        <f t="shared" si="45"/>
        <v>212310000022</v>
      </c>
      <c r="H62" s="45">
        <f t="shared" si="46"/>
        <v>23</v>
      </c>
      <c r="I62" s="46">
        <v>3</v>
      </c>
      <c r="J62" s="52">
        <f t="shared" si="72"/>
        <v>323110057</v>
      </c>
      <c r="K62" s="48" t="str">
        <f t="shared" si="47"/>
        <v>Б-323110057-1</v>
      </c>
      <c r="L62" s="49" t="str">
        <f t="shared" si="48"/>
        <v>2020-01-01</v>
      </c>
      <c r="M62" s="48" t="s">
        <v>87</v>
      </c>
      <c r="N62" s="50">
        <f t="shared" si="49"/>
        <v>80000</v>
      </c>
      <c r="O62" s="48" t="s">
        <v>88</v>
      </c>
      <c r="P62" s="46">
        <v>1</v>
      </c>
      <c r="Q62" s="48">
        <v>20</v>
      </c>
      <c r="R62" s="51">
        <f t="shared" si="50"/>
        <v>7</v>
      </c>
      <c r="S62" s="51">
        <v>7</v>
      </c>
      <c r="T62" s="52" t="str">
        <f t="shared" si="51"/>
        <v>43231100571</v>
      </c>
      <c r="U62" s="53" t="str">
        <f t="shared" si="52"/>
        <v>432311005711</v>
      </c>
      <c r="V62" s="48">
        <v>1</v>
      </c>
      <c r="W62" s="49" t="str">
        <f t="shared" ca="1" si="53"/>
        <v>2020-01-02</v>
      </c>
      <c r="X62" s="48"/>
      <c r="Y62" s="54">
        <v>80000</v>
      </c>
      <c r="Z62" s="54">
        <f t="shared" si="54"/>
        <v>13333.333333333328</v>
      </c>
      <c r="AA62" s="48">
        <v>0</v>
      </c>
      <c r="AB62" s="55" t="s">
        <v>89</v>
      </c>
      <c r="AC62" s="54">
        <f t="shared" si="55"/>
        <v>80000</v>
      </c>
      <c r="AD62" s="56">
        <v>0</v>
      </c>
      <c r="AE62" s="52" t="str">
        <f t="shared" si="41"/>
        <v>4323110057</v>
      </c>
      <c r="AF62" s="58">
        <f t="shared" si="56"/>
        <v>66666.666666666672</v>
      </c>
      <c r="AG62" s="59"/>
      <c r="AH62" s="58">
        <f t="shared" si="57"/>
        <v>73333.333333333343</v>
      </c>
      <c r="AI62" s="125">
        <f>Y62*1.1</f>
        <v>88000</v>
      </c>
      <c r="AJ62" s="49" t="str">
        <f t="shared" si="58"/>
        <v>2020-01-31</v>
      </c>
      <c r="AK62" s="61" t="str">
        <f t="shared" si="59"/>
        <v>8884323110057</v>
      </c>
      <c r="AL62" s="56" t="str">
        <f t="shared" si="60"/>
        <v>123100000221</v>
      </c>
      <c r="AM62" s="62"/>
      <c r="AN62" s="62"/>
      <c r="AO62" s="56" t="s">
        <v>89</v>
      </c>
      <c r="AP62" s="56" t="s">
        <v>89</v>
      </c>
      <c r="AQ62" s="56"/>
      <c r="AR62" s="56"/>
      <c r="AS62" s="63" t="str">
        <f t="shared" si="61"/>
        <v>8884323110057</v>
      </c>
      <c r="AT62" s="61" t="str">
        <f t="shared" si="62"/>
        <v>55323110057</v>
      </c>
      <c r="AU62" s="53" t="str">
        <f t="shared" si="63"/>
        <v>99323110057</v>
      </c>
      <c r="AV62" s="53">
        <f t="shared" si="64"/>
        <v>7</v>
      </c>
      <c r="AW62" s="53" t="str">
        <f t="shared" si="65"/>
        <v>77323110057</v>
      </c>
      <c r="AX62" s="53" t="str">
        <f t="shared" si="66"/>
        <v>774323110057</v>
      </c>
      <c r="AY62" s="53">
        <v>0</v>
      </c>
      <c r="AZ62" s="53">
        <v>0</v>
      </c>
      <c r="BA62" s="49" t="str">
        <f t="shared" si="67"/>
        <v>2020-01-01</v>
      </c>
      <c r="BB62" s="49" t="str">
        <f t="shared" si="68"/>
        <v>2020-01-31</v>
      </c>
      <c r="BC62" s="64" t="s">
        <v>90</v>
      </c>
      <c r="BD62" s="65" t="str">
        <f>"a"&amp;J62</f>
        <v>a323110057</v>
      </c>
      <c r="BE62" s="61"/>
      <c r="BF62" s="61"/>
      <c r="BG62" s="55"/>
      <c r="BH62" s="87"/>
      <c r="BI62" s="87"/>
      <c r="BJ62" s="87"/>
      <c r="BK62" s="87"/>
      <c r="BL62" s="53"/>
      <c r="BM62" s="53"/>
      <c r="BN62" s="53"/>
      <c r="BO62" s="336" t="s">
        <v>128</v>
      </c>
      <c r="BP62" s="325">
        <v>1</v>
      </c>
      <c r="BQ62" s="50">
        <f>AF63</f>
        <v>66666.666666666672</v>
      </c>
      <c r="BR62" s="68">
        <f>BQ62*0.13</f>
        <v>8666.6666666666679</v>
      </c>
      <c r="BS62" s="68">
        <f>BR62</f>
        <v>8666.6666666666679</v>
      </c>
      <c r="BU62" s="357" t="str">
        <f t="shared" ca="1" si="69"/>
        <v>insert into x_t_contract2(TMP_ID,ID,EXTERNAL_ID,CLIENT_ID) values(s_x_t_contract2.NEXTVAL, 12310000022, '12310000022/20',212310000022);insert into x_t_contract_collateral(TMP_ID,ID,CONTRACT2_ID,DT,IS_SIGNED) values(s_x_t_contract_collateral.NEXTVAL, 123100000221, 12310000022, date'2020-01-01', date'2020-01-01');insert into x_mv_contract_signed_attr (TMP_ID,CONTRACT_ID,COLLATERAL_ID,CODE,VALUE_DT) values (s_x_mv_contract_signed_attr.NEXTVAL, 12310000022, 123100000221,'FINISH_DT' ,date'2021-01-01');insert into x_mv_contract_signed_attr_hist(TMP_ID,VALUE_NUM,UPDATE_DT,CONTRACT2_ID,CODE,CL_DT,STAMP,DT) values(s_x_mv_contract_signed_attr_hist.NEXTVAL, 1, date'2020-01-01', 12310000022,'FIRM',date'2020-01-01',8884323110057,date'2020-01-01');insert into x_mv_contract_signed_attr_hist(TMP_ID,VALUE_NUM,UPDATE_DT,CONTRACT2_ID,CODE,CL_DT,STAMP,DT) values(s_x_mv_contract_signed_attr_hist.NEXTVAL, 23, date'2020-01-01', 12310000022,'WHOLESALE_AGENT_PREMIUM_AWARDS_SCALE_TYPE',date'2020-01-01',8884323110057,date'2020-01-01');insert into x_mv_contract_signed_attr_hist(TMP_ID,VALUE_NUM,UPDATE_DT,CONTRACT2_ID,CODE,CL_DT,STAMP,DT) values(s_x_mv_contract_signed_attr_hist.NEXTVAL, 3, date'2020-01-01', 12310000022,'PAYMENT_TYPE',date'2020-01-01',8884323110057,date'2020-01-01');insert into x_t_invoice (TMP_ID,ID,DT, CLIENT_ID,EXTERNAL_ID,CONTRACT_ID,TOTAL_SUM,CURRENCY,DISCOUNT_TYPE,COMMISSION_TYPE,TYPE,LOYAL_CLIENTS,NDS,NDS_PCT,PERSON_ID) values (s_x_t_invoice.NEXTVAL, 323110057, date'2020-01-01',212310000022,'Б-323110057-1',12310000022,80000,'RUR',7,7,'y_invoice',0,1,20, 774323110057);insert into x_t_person (TMP_ID,ID) values (s_x_t_person.NEXTVAL, 774323110057);insert into x_t_act_internal(TMP_ID,ID,DT,CLIENT_ID,INVOICE_ID,HIDDEN,AMOUNT,EXTERNAL_ID,PAYMENT_TERM_DT,IS_LOYAL,TYPE) values (s_x_t_act_internal.NEXTVAL, 43231100571,date'2020-01-02',212310000022, 323110057    ,1,  80000  ,'432311005711',null, 0,'generic');insert into x_t_act_trans(TMP_ID, ACT_ID, CONSUME_ID, AMOUNT, AMOUNT_NDS, AMOUNT_NSP, NETTING, COMMISSION_TYPE) values (s_x_t_act_trans.NEXTVAL, 43231100571,  55323110057, 80000, 13333.3333333333,  0,null, 7);insert into x_t_consume (TMP_ID, ID, PARENT_ORDER_ID) values (s_x_t_consume.NEXTVAL, 55323110057,  99323110057);insert into x_t_order(TMP_ID, ID, SERVICE_ID, SERVICE_ORDER_ID, CLIENT_ID) values (s_x_t_order.NEXTVAL, 99323110057,  7,  77323110057,  4323110057 );insert into x_mv_oebs_receipts_2(TMP_ID, INVOICE_EID, SUM, DT, DOC_DATE, COMISS_DATE, PAYMENT_NUMBER, SOURCE_TYPE) values (s_x_mv_oebs_receipts_2.NEXTVAL, 'Б-323110057-1', 88000, date'2020-01-31',date'2020-01-31', null, '8884323110057' ,'PAYCASH');insert into x_yt_ar_direct_domain_stats (ID,IS_GRAY,DOMAIN,IS_BLACKLIST,SERVICE_ID,COST,BILLING_EXPORT_ID,FROM_DT,TILL_DT,SERVICE_ORDER_ID) values(s_x_yt_ar_direct_domain_stats.NEXTVAL, 0, 'a323110057', 0,7,3330000000,77323110057,  date'2020-01-01',to_date('2020-01-31'||' '||'23:59:59','YYYY-MM-DD HH24:MI:SS'),77323110057);</v>
      </c>
    </row>
    <row r="63" spans="1:73" s="67" customFormat="1" x14ac:dyDescent="0.35">
      <c r="A63" s="40">
        <v>22</v>
      </c>
      <c r="B63" s="41"/>
      <c r="C63" s="42" t="str">
        <f t="shared" si="42"/>
        <v>12310000022</v>
      </c>
      <c r="D63" s="42" t="str">
        <f t="shared" si="43"/>
        <v>12310000022/20</v>
      </c>
      <c r="E63" s="43" t="str">
        <f t="shared" si="70"/>
        <v>2020-01-01</v>
      </c>
      <c r="F63" s="43" t="str">
        <f t="shared" si="44"/>
        <v>2021-01-01</v>
      </c>
      <c r="G63" s="44" t="str">
        <f t="shared" si="45"/>
        <v>212310000022</v>
      </c>
      <c r="H63" s="45">
        <f t="shared" si="46"/>
        <v>23</v>
      </c>
      <c r="I63" s="46">
        <v>3</v>
      </c>
      <c r="J63" s="52">
        <f t="shared" si="72"/>
        <v>323110058</v>
      </c>
      <c r="K63" s="48" t="str">
        <f t="shared" si="47"/>
        <v>Б-323110058-1</v>
      </c>
      <c r="L63" s="49" t="str">
        <f t="shared" si="48"/>
        <v>2020-01-01</v>
      </c>
      <c r="M63" s="48" t="s">
        <v>87</v>
      </c>
      <c r="N63" s="50">
        <f t="shared" si="49"/>
        <v>80000</v>
      </c>
      <c r="O63" s="48" t="s">
        <v>88</v>
      </c>
      <c r="P63" s="46">
        <v>1</v>
      </c>
      <c r="Q63" s="48">
        <v>20</v>
      </c>
      <c r="R63" s="70">
        <f t="shared" si="50"/>
        <v>1</v>
      </c>
      <c r="S63" s="70">
        <v>1</v>
      </c>
      <c r="T63" s="52" t="str">
        <f t="shared" si="51"/>
        <v>43231100581</v>
      </c>
      <c r="U63" s="53" t="str">
        <f t="shared" si="52"/>
        <v>432311005811</v>
      </c>
      <c r="V63" s="48">
        <v>1</v>
      </c>
      <c r="W63" s="49" t="str">
        <f t="shared" ca="1" si="53"/>
        <v>2020-01-05</v>
      </c>
      <c r="X63" s="48"/>
      <c r="Y63" s="54">
        <v>80000</v>
      </c>
      <c r="Z63" s="54">
        <f t="shared" si="54"/>
        <v>13333.333333333328</v>
      </c>
      <c r="AA63" s="48">
        <v>0</v>
      </c>
      <c r="AB63" s="55" t="s">
        <v>89</v>
      </c>
      <c r="AC63" s="54">
        <f t="shared" si="55"/>
        <v>80000</v>
      </c>
      <c r="AD63" s="56">
        <v>0</v>
      </c>
      <c r="AE63" s="52" t="str">
        <f t="shared" si="41"/>
        <v>4323110058</v>
      </c>
      <c r="AF63" s="58">
        <f t="shared" si="56"/>
        <v>66666.666666666672</v>
      </c>
      <c r="AG63" s="71">
        <f>SUM(AF62:AF64)</f>
        <v>200000</v>
      </c>
      <c r="AH63" s="58">
        <f t="shared" si="57"/>
        <v>73333.333333333343</v>
      </c>
      <c r="AI63" s="125">
        <f>Y63*1.1</f>
        <v>88000</v>
      </c>
      <c r="AJ63" s="49" t="str">
        <f t="shared" si="58"/>
        <v>2020-01-31</v>
      </c>
      <c r="AK63" s="61" t="str">
        <f t="shared" si="59"/>
        <v>8884323110058</v>
      </c>
      <c r="AL63" s="56" t="str">
        <f t="shared" si="60"/>
        <v>123100000221</v>
      </c>
      <c r="AM63" s="62"/>
      <c r="AN63" s="62"/>
      <c r="AO63" s="56" t="s">
        <v>89</v>
      </c>
      <c r="AP63" s="56" t="s">
        <v>89</v>
      </c>
      <c r="AQ63" s="56"/>
      <c r="AR63" s="56"/>
      <c r="AS63" s="63" t="str">
        <f t="shared" si="61"/>
        <v>8884323110058</v>
      </c>
      <c r="AT63" s="61" t="str">
        <f t="shared" si="62"/>
        <v>55323110058</v>
      </c>
      <c r="AU63" s="53" t="str">
        <f t="shared" si="63"/>
        <v>99323110058</v>
      </c>
      <c r="AV63" s="53">
        <f t="shared" si="64"/>
        <v>1</v>
      </c>
      <c r="AW63" s="53" t="str">
        <f t="shared" si="65"/>
        <v>77323110058</v>
      </c>
      <c r="AX63" s="53" t="str">
        <f t="shared" si="66"/>
        <v>774323110058</v>
      </c>
      <c r="AY63" s="53">
        <v>0</v>
      </c>
      <c r="AZ63" s="53">
        <v>0</v>
      </c>
      <c r="BA63" s="49" t="str">
        <f t="shared" si="67"/>
        <v>2020-01-01</v>
      </c>
      <c r="BB63" s="49" t="str">
        <f t="shared" si="68"/>
        <v>2020-01-31</v>
      </c>
      <c r="BC63" s="64" t="s">
        <v>90</v>
      </c>
      <c r="BD63" s="65" t="str">
        <f>"a"&amp;J63</f>
        <v>a323110058</v>
      </c>
      <c r="BE63" s="61"/>
      <c r="BF63" s="61"/>
      <c r="BG63" s="55"/>
      <c r="BH63" s="53"/>
      <c r="BI63" s="53"/>
      <c r="BJ63" s="53"/>
      <c r="BK63" s="53"/>
      <c r="BL63" s="53"/>
      <c r="BM63" s="53"/>
      <c r="BN63" s="53"/>
      <c r="BO63" s="336" t="s">
        <v>129</v>
      </c>
      <c r="BP63" s="325">
        <v>37</v>
      </c>
      <c r="BQ63" s="50">
        <f>AF64</f>
        <v>66666.666666666672</v>
      </c>
      <c r="BR63" s="68">
        <f>BQ63*0.13</f>
        <v>8666.6666666666679</v>
      </c>
      <c r="BS63" s="68">
        <f>BR63</f>
        <v>8666.6666666666679</v>
      </c>
      <c r="BU63" s="357" t="str">
        <f t="shared" ca="1" si="69"/>
        <v>insert into x_t_invoice (TMP_ID,ID,DT, CLIENT_ID,EXTERNAL_ID,CONTRACT_ID,TOTAL_SUM,CURRENCY,DISCOUNT_TYPE,COMMISSION_TYPE,TYPE,LOYAL_CLIENTS,NDS,NDS_PCT,PERSON_ID) values (s_x_t_invoice.NEXTVAL, 323110058, date'2020-01-01',212310000022,'Б-323110058-1',12310000022,80000,'RUR',1,1,'y_invoice',0,1,20, 774323110058);insert into x_t_person (TMP_ID,ID) values (s_x_t_person.NEXTVAL, 774323110058);insert into x_t_act_internal(TMP_ID,ID,DT,CLIENT_ID,INVOICE_ID,HIDDEN,AMOUNT,EXTERNAL_ID,PAYMENT_TERM_DT,IS_LOYAL,TYPE) values (s_x_t_act_internal.NEXTVAL, 43231100581,date'2020-01-05',212310000022, 323110058    ,1,  80000  ,'432311005811',null, 0,'generic');insert into x_t_act_trans(TMP_ID, ACT_ID, CONSUME_ID, AMOUNT, AMOUNT_NDS, AMOUNT_NSP, NETTING, COMMISSION_TYPE) values (s_x_t_act_trans.NEXTVAL, 43231100581,  55323110058, 80000, 13333.3333333333,  0,null, 1);insert into x_t_consume (TMP_ID, ID, PARENT_ORDER_ID) values (s_x_t_consume.NEXTVAL, 55323110058,  99323110058);insert into x_t_order(TMP_ID, ID, SERVICE_ID, SERVICE_ORDER_ID, CLIENT_ID) values (s_x_t_order.NEXTVAL, 99323110058,  1,  77323110058,  4323110058 );insert into x_mv_oebs_receipts_2(TMP_ID, INVOICE_EID, SUM, DT, DOC_DATE, COMISS_DATE, PAYMENT_NUMBER, SOURCE_TYPE) values (s_x_mv_oebs_receipts_2.NEXTVAL, 'Б-323110058-1', 88000, date'2020-01-31',date'2020-01-31', null, '8884323110058' ,'PAYCASH');insert into x_yt_ar_direct_domain_stats (ID,IS_GRAY,DOMAIN,IS_BLACKLIST,SERVICE_ID,COST,BILLING_EXPORT_ID,FROM_DT,TILL_DT,SERVICE_ORDER_ID) values(s_x_yt_ar_direct_domain_stats.NEXTVAL, 0, 'a323110058', 0,1,3330000000,77323110058,  date'2020-01-01',to_date('2020-01-31'||' '||'23:59:59','YYYY-MM-DD HH24:MI:SS'),77323110058);</v>
      </c>
    </row>
    <row r="64" spans="1:73" s="100" customFormat="1" ht="15" customHeight="1" thickBot="1" x14ac:dyDescent="0.4">
      <c r="A64" s="74">
        <v>22</v>
      </c>
      <c r="B64" s="75"/>
      <c r="C64" s="76" t="str">
        <f t="shared" si="42"/>
        <v>12310000022</v>
      </c>
      <c r="D64" s="76" t="str">
        <f t="shared" si="43"/>
        <v>12310000022/20</v>
      </c>
      <c r="E64" s="77" t="str">
        <f t="shared" si="70"/>
        <v>2020-01-01</v>
      </c>
      <c r="F64" s="77" t="str">
        <f t="shared" si="44"/>
        <v>2021-01-01</v>
      </c>
      <c r="G64" s="78" t="str">
        <f t="shared" si="45"/>
        <v>212310000022</v>
      </c>
      <c r="H64" s="79">
        <f t="shared" si="46"/>
        <v>23</v>
      </c>
      <c r="I64" s="80">
        <v>3</v>
      </c>
      <c r="J64" s="81">
        <f t="shared" si="72"/>
        <v>323110059</v>
      </c>
      <c r="K64" s="82" t="str">
        <f t="shared" si="47"/>
        <v>Б-323110059-1</v>
      </c>
      <c r="L64" s="83" t="str">
        <f t="shared" si="48"/>
        <v>2020-01-01</v>
      </c>
      <c r="M64" s="82" t="s">
        <v>87</v>
      </c>
      <c r="N64" s="84">
        <f t="shared" si="49"/>
        <v>80000</v>
      </c>
      <c r="O64" s="82" t="s">
        <v>88</v>
      </c>
      <c r="P64" s="80">
        <v>1</v>
      </c>
      <c r="Q64" s="82">
        <v>20</v>
      </c>
      <c r="R64" s="86">
        <f t="shared" si="50"/>
        <v>37</v>
      </c>
      <c r="S64" s="86">
        <v>37</v>
      </c>
      <c r="T64" s="81" t="str">
        <f t="shared" si="51"/>
        <v>43231100591</v>
      </c>
      <c r="U64" s="87" t="str">
        <f t="shared" si="52"/>
        <v>432311005911</v>
      </c>
      <c r="V64" s="82">
        <v>1</v>
      </c>
      <c r="W64" s="83" t="str">
        <f t="shared" ca="1" si="53"/>
        <v>2020-01-07</v>
      </c>
      <c r="X64" s="82"/>
      <c r="Y64" s="88">
        <v>80000</v>
      </c>
      <c r="Z64" s="88">
        <f t="shared" si="54"/>
        <v>13333.333333333328</v>
      </c>
      <c r="AA64" s="82">
        <v>0</v>
      </c>
      <c r="AB64" s="89" t="s">
        <v>89</v>
      </c>
      <c r="AC64" s="88">
        <f t="shared" si="55"/>
        <v>80000</v>
      </c>
      <c r="AD64" s="90">
        <v>0</v>
      </c>
      <c r="AE64" s="81" t="str">
        <f t="shared" si="41"/>
        <v>4323110059</v>
      </c>
      <c r="AF64" s="91">
        <f t="shared" si="56"/>
        <v>66666.666666666672</v>
      </c>
      <c r="AG64" s="92"/>
      <c r="AH64" s="91">
        <f t="shared" si="57"/>
        <v>73333.333333333343</v>
      </c>
      <c r="AI64" s="126">
        <f>Y64*1.1</f>
        <v>88000</v>
      </c>
      <c r="AJ64" s="83" t="str">
        <f t="shared" si="58"/>
        <v>2020-01-31</v>
      </c>
      <c r="AK64" s="94" t="str">
        <f t="shared" si="59"/>
        <v>8884323110059</v>
      </c>
      <c r="AL64" s="90" t="str">
        <f t="shared" si="60"/>
        <v>123100000221</v>
      </c>
      <c r="AM64" s="95"/>
      <c r="AN64" s="95"/>
      <c r="AO64" s="90" t="s">
        <v>89</v>
      </c>
      <c r="AP64" s="90" t="s">
        <v>89</v>
      </c>
      <c r="AQ64" s="90"/>
      <c r="AR64" s="90"/>
      <c r="AS64" s="96" t="str">
        <f t="shared" si="61"/>
        <v>8884323110059</v>
      </c>
      <c r="AT64" s="94" t="str">
        <f t="shared" si="62"/>
        <v>55323110059</v>
      </c>
      <c r="AU64" s="87" t="str">
        <f t="shared" si="63"/>
        <v>99323110059</v>
      </c>
      <c r="AV64" s="87">
        <f t="shared" si="64"/>
        <v>37</v>
      </c>
      <c r="AW64" s="87" t="str">
        <f t="shared" si="65"/>
        <v>77323110059</v>
      </c>
      <c r="AX64" s="87" t="str">
        <f t="shared" si="66"/>
        <v>774323110059</v>
      </c>
      <c r="AY64" s="87">
        <v>0</v>
      </c>
      <c r="AZ64" s="87">
        <v>0</v>
      </c>
      <c r="BA64" s="83" t="str">
        <f t="shared" si="67"/>
        <v>2020-01-01</v>
      </c>
      <c r="BB64" s="83" t="str">
        <f t="shared" si="68"/>
        <v>2020-01-31</v>
      </c>
      <c r="BC64" s="97" t="s">
        <v>90</v>
      </c>
      <c r="BD64" s="98" t="str">
        <f>"d"&amp;J64</f>
        <v>d323110059</v>
      </c>
      <c r="BE64" s="98"/>
      <c r="BF64" s="98"/>
      <c r="BG64" s="98"/>
      <c r="BH64" s="87"/>
      <c r="BI64" s="87"/>
      <c r="BJ64" s="87"/>
      <c r="BK64" s="87"/>
      <c r="BL64" s="87"/>
      <c r="BM64" s="87"/>
      <c r="BN64" s="87"/>
      <c r="BO64" s="338" t="s">
        <v>232</v>
      </c>
      <c r="BP64" s="326"/>
      <c r="BQ64" s="84"/>
      <c r="BR64" s="101"/>
      <c r="BS64" s="99"/>
      <c r="BU64" s="358" t="str">
        <f t="shared" ca="1" si="69"/>
        <v>insert into x_t_invoice (TMP_ID,ID,DT, CLIENT_ID,EXTERNAL_ID,CONTRACT_ID,TOTAL_SUM,CURRENCY,DISCOUNT_TYPE,COMMISSION_TYPE,TYPE,LOYAL_CLIENTS,NDS,NDS_PCT,PERSON_ID) values (s_x_t_invoice.NEXTVAL, 323110059, date'2020-01-01',212310000022,'Б-323110059-1',12310000022,80000,'RUR',37,37,'y_invoice',0,1,20, 774323110059);insert into x_t_person (TMP_ID,ID) values (s_x_t_person.NEXTVAL, 774323110059);insert into x_t_act_internal(TMP_ID,ID,DT,CLIENT_ID,INVOICE_ID,HIDDEN,AMOUNT,EXTERNAL_ID,PAYMENT_TERM_DT,IS_LOYAL,TYPE) values (s_x_t_act_internal.NEXTVAL, 43231100591,date'2020-01-07',212310000022, 323110059    ,1,  80000  ,'432311005911',null, 0,'generic');insert into x_t_act_trans(TMP_ID, ACT_ID, CONSUME_ID, AMOUNT, AMOUNT_NDS, AMOUNT_NSP, NETTING, COMMISSION_TYPE) values (s_x_t_act_trans.NEXTVAL, 43231100591,  55323110059, 80000, 13333.3333333333,  0,null, 37);insert into x_t_consume (TMP_ID, ID, PARENT_ORDER_ID) values (s_x_t_consume.NEXTVAL, 55323110059,  99323110059);insert into x_t_order(TMP_ID, ID, SERVICE_ID, SERVICE_ORDER_ID, CLIENT_ID) values (s_x_t_order.NEXTVAL, 99323110059,  37,  77323110059,  4323110059 );insert into x_mv_oebs_receipts_2(TMP_ID, INVOICE_EID, SUM, DT, DOC_DATE, COMISS_DATE, PAYMENT_NUMBER, SOURCE_TYPE) values (s_x_mv_oebs_receipts_2.NEXTVAL, 'Б-323110059-1', 88000, date'2020-01-31',date'2020-01-31', null, '8884323110059' ,'PAYCASH');insert into x_yt_ar_direct_domain_stats (ID,IS_GRAY,DOMAIN,IS_BLACKLIST,SERVICE_ID,COST,BILLING_EXPORT_ID,FROM_DT,TILL_DT,SERVICE_ORDER_ID) values(s_x_yt_ar_direct_domain_stats.NEXTVAL, 0, 'd323110059', 0,37,3330000000,77323110059,  date'2020-01-01',to_date('2020-01-31'||' '||'23:59:59','YYYY-MM-DD HH24:MI:SS'),77323110059);</v>
      </c>
    </row>
    <row r="65" spans="1:73" s="67" customFormat="1" x14ac:dyDescent="0.35">
      <c r="A65" s="40">
        <v>23</v>
      </c>
      <c r="B65" s="41"/>
      <c r="C65" s="42" t="str">
        <f t="shared" si="42"/>
        <v>12310000023</v>
      </c>
      <c r="D65" s="42" t="str">
        <f t="shared" si="43"/>
        <v>12310000023/20</v>
      </c>
      <c r="E65" s="43" t="str">
        <f t="shared" si="70"/>
        <v>2020-01-01</v>
      </c>
      <c r="F65" s="43" t="str">
        <f t="shared" si="44"/>
        <v>2021-01-01</v>
      </c>
      <c r="G65" s="44" t="str">
        <f t="shared" si="45"/>
        <v>212310000023</v>
      </c>
      <c r="H65" s="45">
        <f t="shared" si="46"/>
        <v>23</v>
      </c>
      <c r="I65" s="46">
        <v>3</v>
      </c>
      <c r="J65" s="52">
        <f t="shared" si="72"/>
        <v>323110060</v>
      </c>
      <c r="K65" s="48" t="str">
        <f t="shared" si="47"/>
        <v>Б-323110060-1</v>
      </c>
      <c r="L65" s="49" t="str">
        <f t="shared" si="48"/>
        <v>2020-01-01</v>
      </c>
      <c r="M65" s="48" t="s">
        <v>87</v>
      </c>
      <c r="N65" s="50">
        <v>80000</v>
      </c>
      <c r="O65" s="48" t="s">
        <v>88</v>
      </c>
      <c r="P65" s="46">
        <v>1</v>
      </c>
      <c r="Q65" s="48">
        <v>20</v>
      </c>
      <c r="R65" s="51">
        <f t="shared" si="50"/>
        <v>7</v>
      </c>
      <c r="S65" s="51">
        <v>7</v>
      </c>
      <c r="T65" s="104"/>
      <c r="U65" s="118"/>
      <c r="V65" s="48">
        <v>1</v>
      </c>
      <c r="W65" s="49" t="str">
        <f t="shared" ca="1" si="53"/>
        <v>2020-01-03</v>
      </c>
      <c r="X65" s="48"/>
      <c r="Y65" s="109"/>
      <c r="Z65" s="109"/>
      <c r="AA65" s="48">
        <v>0</v>
      </c>
      <c r="AB65" s="55" t="s">
        <v>89</v>
      </c>
      <c r="AC65" s="109"/>
      <c r="AD65" s="56">
        <v>0</v>
      </c>
      <c r="AE65" s="52" t="str">
        <f t="shared" si="41"/>
        <v>4323110060</v>
      </c>
      <c r="AF65" s="58">
        <f t="shared" si="56"/>
        <v>0</v>
      </c>
      <c r="AG65" s="59"/>
      <c r="AH65" s="58">
        <f t="shared" si="57"/>
        <v>66666.666666666672</v>
      </c>
      <c r="AI65" s="60">
        <f>N65</f>
        <v>80000</v>
      </c>
      <c r="AJ65" s="49" t="str">
        <f t="shared" si="58"/>
        <v>2020-01-31</v>
      </c>
      <c r="AK65" s="61" t="str">
        <f t="shared" si="59"/>
        <v>8884323110060</v>
      </c>
      <c r="AL65" s="56" t="str">
        <f t="shared" si="60"/>
        <v>123100000231</v>
      </c>
      <c r="AM65" s="62"/>
      <c r="AN65" s="62"/>
      <c r="AO65" s="56" t="s">
        <v>89</v>
      </c>
      <c r="AP65" s="56" t="s">
        <v>89</v>
      </c>
      <c r="AQ65" s="56"/>
      <c r="AR65" s="56"/>
      <c r="AS65" s="63" t="str">
        <f t="shared" si="61"/>
        <v>8884323110060</v>
      </c>
      <c r="AT65" s="61" t="str">
        <f t="shared" si="62"/>
        <v>55323110060</v>
      </c>
      <c r="AU65" s="53" t="str">
        <f t="shared" si="63"/>
        <v>99323110060</v>
      </c>
      <c r="AV65" s="53">
        <f t="shared" si="64"/>
        <v>7</v>
      </c>
      <c r="AW65" s="53" t="str">
        <f t="shared" si="65"/>
        <v>77323110060</v>
      </c>
      <c r="AX65" s="53" t="str">
        <f t="shared" si="66"/>
        <v>774323110060</v>
      </c>
      <c r="AY65" s="53">
        <v>0</v>
      </c>
      <c r="AZ65" s="53">
        <v>0</v>
      </c>
      <c r="BA65" s="49" t="str">
        <f t="shared" si="67"/>
        <v>2020-01-01</v>
      </c>
      <c r="BB65" s="49" t="str">
        <f t="shared" si="68"/>
        <v>2020-01-31</v>
      </c>
      <c r="BC65" s="64" t="s">
        <v>90</v>
      </c>
      <c r="BD65" s="65" t="str">
        <f>"a"&amp;J65</f>
        <v>a323110060</v>
      </c>
      <c r="BE65" s="61"/>
      <c r="BF65" s="61"/>
      <c r="BG65" s="55"/>
      <c r="BH65" s="53"/>
      <c r="BI65" s="53"/>
      <c r="BJ65" s="53"/>
      <c r="BK65" s="53"/>
      <c r="BL65" s="53"/>
      <c r="BM65" s="53"/>
      <c r="BN65" s="53"/>
      <c r="BO65" s="336" t="s">
        <v>130</v>
      </c>
      <c r="BP65" s="325">
        <v>1</v>
      </c>
      <c r="BQ65" s="50">
        <f>AF66</f>
        <v>0</v>
      </c>
      <c r="BR65" s="68">
        <v>0</v>
      </c>
      <c r="BS65" s="68"/>
      <c r="BU65" s="357" t="str">
        <f t="shared" si="69"/>
        <v>insert into x_t_contract2(TMP_ID,ID,EXTERNAL_ID,CLIENT_ID) values(s_x_t_contract2.NEXTVAL, 12310000023, '12310000023/20',212310000023);insert into x_t_contract_collateral(TMP_ID,ID,CONTRACT2_ID,DT,IS_SIGNED) values(s_x_t_contract_collateral.NEXTVAL, 123100000231, 12310000023, date'2020-01-01', date'2020-01-01');insert into x_mv_contract_signed_attr (TMP_ID,CONTRACT_ID,COLLATERAL_ID,CODE,VALUE_DT) values (s_x_mv_contract_signed_attr.NEXTVAL, 12310000023, 123100000231,'FINISH_DT' ,date'2021-01-01');insert into x_mv_contract_signed_attr_hist(TMP_ID,VALUE_NUM,UPDATE_DT,CONTRACT2_ID,CODE,CL_DT,STAMP,DT) values(s_x_mv_contract_signed_attr_hist.NEXTVAL, 1, date'2020-01-01', 12310000023,'FIRM',date'2020-01-01',8884323110060,date'2020-01-01');insert into x_mv_contract_signed_attr_hist(TMP_ID,VALUE_NUM,UPDATE_DT,CONTRACT2_ID,CODE,CL_DT,STAMP,DT) values(s_x_mv_contract_signed_attr_hist.NEXTVAL, 23, date'2020-01-01', 12310000023,'WHOLESALE_AGENT_PREMIUM_AWARDS_SCALE_TYPE',date'2020-01-01',8884323110060,date'2020-01-01');insert into x_mv_contract_signed_attr_hist(TMP_ID,VALUE_NUM,UPDATE_DT,CONTRACT2_ID,CODE,CL_DT,STAMP,DT) values(s_x_mv_contract_signed_attr_hist.NEXTVAL, 3, date'2020-01-01', 12310000023,'PAYMENT_TYPE',date'2020-01-01',8884323110060,date'2020-01-01');insert into x_t_invoice (TMP_ID,ID,DT, CLIENT_ID,EXTERNAL_ID,CONTRACT_ID,TOTAL_SUM,CURRENCY,DISCOUNT_TYPE,COMMISSION_TYPE,TYPE,LOYAL_CLIENTS,NDS,NDS_PCT,PERSON_ID) values (s_x_t_invoice.NEXTVAL, 323110060, date'2020-01-01',212310000023,'Б-323110060-1',12310000023,80000,'RUR',7,7,'y_invoice',0,1,20, 774323110060);insert into x_t_person (TMP_ID,ID) values (s_x_t_person.NEXTVAL, 774323110060);insert into x_t_consume (TMP_ID, ID, PARENT_ORDER_ID) values (s_x_t_consume.NEXTVAL, 55323110060,  99323110060);insert into x_t_order(TMP_ID, ID, SERVICE_ID, SERVICE_ORDER_ID, CLIENT_ID) values (s_x_t_order.NEXTVAL, 99323110060,  7,  77323110060,  4323110060 );insert into x_mv_oebs_receipts_2(TMP_ID, INVOICE_EID, SUM, DT, DOC_DATE, COMISS_DATE, PAYMENT_NUMBER, SOURCE_TYPE) values (s_x_mv_oebs_receipts_2.NEXTVAL, 'Б-323110060-1', 80000, date'2020-01-31',date'2020-01-31', null, '8884323110060' ,'PAYCASH');insert into x_yt_ar_direct_domain_stats (ID,IS_GRAY,DOMAIN,IS_BLACKLIST,SERVICE_ID,COST,BILLING_EXPORT_ID,FROM_DT,TILL_DT,SERVICE_ORDER_ID) values(s_x_yt_ar_direct_domain_stats.NEXTVAL, 0, 'a323110060', 0,7,3330000000,77323110060,  date'2020-01-01',to_date('2020-01-31'||' '||'23:59:59','YYYY-MM-DD HH24:MI:SS'),77323110060);</v>
      </c>
    </row>
    <row r="66" spans="1:73" s="67" customFormat="1" x14ac:dyDescent="0.35">
      <c r="A66" s="40">
        <v>23</v>
      </c>
      <c r="B66" s="41"/>
      <c r="C66" s="42" t="str">
        <f t="shared" si="42"/>
        <v>12310000023</v>
      </c>
      <c r="D66" s="42" t="str">
        <f t="shared" si="43"/>
        <v>12310000023/20</v>
      </c>
      <c r="E66" s="43" t="str">
        <f t="shared" si="70"/>
        <v>2020-01-01</v>
      </c>
      <c r="F66" s="43" t="str">
        <f t="shared" si="44"/>
        <v>2021-01-01</v>
      </c>
      <c r="G66" s="44" t="str">
        <f t="shared" si="45"/>
        <v>212310000023</v>
      </c>
      <c r="H66" s="45">
        <f t="shared" si="46"/>
        <v>23</v>
      </c>
      <c r="I66" s="46">
        <v>3</v>
      </c>
      <c r="J66" s="52">
        <f t="shared" si="72"/>
        <v>323110061</v>
      </c>
      <c r="K66" s="48" t="str">
        <f t="shared" si="47"/>
        <v>Б-323110061-1</v>
      </c>
      <c r="L66" s="49" t="str">
        <f t="shared" si="48"/>
        <v>2020-01-01</v>
      </c>
      <c r="M66" s="48" t="s">
        <v>87</v>
      </c>
      <c r="N66" s="50">
        <v>80000</v>
      </c>
      <c r="O66" s="48" t="s">
        <v>88</v>
      </c>
      <c r="P66" s="46">
        <v>1</v>
      </c>
      <c r="Q66" s="48">
        <v>20</v>
      </c>
      <c r="R66" s="70">
        <f t="shared" si="50"/>
        <v>1</v>
      </c>
      <c r="S66" s="70">
        <v>1</v>
      </c>
      <c r="T66" s="104"/>
      <c r="U66" s="118"/>
      <c r="V66" s="48">
        <v>1</v>
      </c>
      <c r="W66" s="49" t="str">
        <f t="shared" ca="1" si="53"/>
        <v>2020-01-08</v>
      </c>
      <c r="X66" s="48"/>
      <c r="Y66" s="109"/>
      <c r="Z66" s="109"/>
      <c r="AA66" s="48">
        <v>0</v>
      </c>
      <c r="AB66" s="55" t="s">
        <v>89</v>
      </c>
      <c r="AC66" s="109"/>
      <c r="AD66" s="56">
        <v>0</v>
      </c>
      <c r="AE66" s="52" t="str">
        <f t="shared" si="41"/>
        <v>4323110061</v>
      </c>
      <c r="AF66" s="58">
        <f t="shared" si="56"/>
        <v>0</v>
      </c>
      <c r="AG66" s="71">
        <f>SUM(AF65:AF67)</f>
        <v>0</v>
      </c>
      <c r="AH66" s="58">
        <f t="shared" si="57"/>
        <v>66666.666666666672</v>
      </c>
      <c r="AI66" s="60">
        <f>N66</f>
        <v>80000</v>
      </c>
      <c r="AJ66" s="49" t="str">
        <f t="shared" si="58"/>
        <v>2020-01-31</v>
      </c>
      <c r="AK66" s="61" t="str">
        <f t="shared" si="59"/>
        <v>8884323110061</v>
      </c>
      <c r="AL66" s="56" t="str">
        <f t="shared" si="60"/>
        <v>123100000231</v>
      </c>
      <c r="AM66" s="62"/>
      <c r="AN66" s="62"/>
      <c r="AO66" s="56" t="s">
        <v>89</v>
      </c>
      <c r="AP66" s="56" t="s">
        <v>89</v>
      </c>
      <c r="AQ66" s="56"/>
      <c r="AR66" s="56"/>
      <c r="AS66" s="63" t="str">
        <f t="shared" si="61"/>
        <v>8884323110061</v>
      </c>
      <c r="AT66" s="61" t="str">
        <f t="shared" si="62"/>
        <v>55323110061</v>
      </c>
      <c r="AU66" s="53" t="str">
        <f t="shared" si="63"/>
        <v>99323110061</v>
      </c>
      <c r="AV66" s="53">
        <f t="shared" si="64"/>
        <v>1</v>
      </c>
      <c r="AW66" s="53" t="str">
        <f t="shared" si="65"/>
        <v>77323110061</v>
      </c>
      <c r="AX66" s="53" t="str">
        <f t="shared" si="66"/>
        <v>774323110061</v>
      </c>
      <c r="AY66" s="53">
        <v>0</v>
      </c>
      <c r="AZ66" s="53">
        <v>0</v>
      </c>
      <c r="BA66" s="49" t="str">
        <f t="shared" si="67"/>
        <v>2020-01-01</v>
      </c>
      <c r="BB66" s="49" t="str">
        <f t="shared" si="68"/>
        <v>2020-01-31</v>
      </c>
      <c r="BC66" s="64" t="s">
        <v>90</v>
      </c>
      <c r="BD66" s="65" t="str">
        <f>"a"&amp;J66</f>
        <v>a323110061</v>
      </c>
      <c r="BE66" s="61"/>
      <c r="BF66" s="61"/>
      <c r="BG66" s="55"/>
      <c r="BH66" s="53"/>
      <c r="BI66" s="53"/>
      <c r="BJ66" s="53"/>
      <c r="BK66" s="53"/>
      <c r="BL66" s="53"/>
      <c r="BM66" s="53"/>
      <c r="BN66" s="53"/>
      <c r="BO66" s="336" t="s">
        <v>131</v>
      </c>
      <c r="BP66" s="325">
        <v>37</v>
      </c>
      <c r="BQ66" s="50">
        <f>AF67</f>
        <v>0</v>
      </c>
      <c r="BR66" s="68">
        <v>0</v>
      </c>
      <c r="BS66" s="68"/>
      <c r="BU66" s="357" t="str">
        <f t="shared" si="69"/>
        <v>insert into x_t_invoice (TMP_ID,ID,DT, CLIENT_ID,EXTERNAL_ID,CONTRACT_ID,TOTAL_SUM,CURRENCY,DISCOUNT_TYPE,COMMISSION_TYPE,TYPE,LOYAL_CLIENTS,NDS,NDS_PCT,PERSON_ID) values (s_x_t_invoice.NEXTVAL, 323110061, date'2020-01-01',212310000023,'Б-323110061-1',12310000023,80000,'RUR',1,1,'y_invoice',0,1,20, 774323110061);insert into x_t_person (TMP_ID,ID) values (s_x_t_person.NEXTVAL, 774323110061);insert into x_t_consume (TMP_ID, ID, PARENT_ORDER_ID) values (s_x_t_consume.NEXTVAL, 55323110061,  99323110061);insert into x_t_order(TMP_ID, ID, SERVICE_ID, SERVICE_ORDER_ID, CLIENT_ID) values (s_x_t_order.NEXTVAL, 99323110061,  1,  77323110061,  4323110061 );insert into x_mv_oebs_receipts_2(TMP_ID, INVOICE_EID, SUM, DT, DOC_DATE, COMISS_DATE, PAYMENT_NUMBER, SOURCE_TYPE) values (s_x_mv_oebs_receipts_2.NEXTVAL, 'Б-323110061-1', 80000, date'2020-01-31',date'2020-01-31', null, '8884323110061' ,'PAYCASH');insert into x_yt_ar_direct_domain_stats (ID,IS_GRAY,DOMAIN,IS_BLACKLIST,SERVICE_ID,COST,BILLING_EXPORT_ID,FROM_DT,TILL_DT,SERVICE_ORDER_ID) values(s_x_yt_ar_direct_domain_stats.NEXTVAL, 0, 'a323110061', 0,1,3330000000,77323110061,  date'2020-01-01',to_date('2020-01-31'||' '||'23:59:59','YYYY-MM-DD HH24:MI:SS'),77323110061);</v>
      </c>
    </row>
    <row r="67" spans="1:73" s="100" customFormat="1" ht="15" customHeight="1" thickBot="1" x14ac:dyDescent="0.4">
      <c r="A67" s="74">
        <v>23</v>
      </c>
      <c r="B67" s="75"/>
      <c r="C67" s="76" t="str">
        <f t="shared" si="42"/>
        <v>12310000023</v>
      </c>
      <c r="D67" s="76" t="str">
        <f t="shared" si="43"/>
        <v>12310000023/20</v>
      </c>
      <c r="E67" s="77" t="str">
        <f t="shared" si="70"/>
        <v>2020-01-01</v>
      </c>
      <c r="F67" s="77" t="str">
        <f t="shared" si="44"/>
        <v>2021-01-01</v>
      </c>
      <c r="G67" s="78" t="str">
        <f t="shared" si="45"/>
        <v>212310000023</v>
      </c>
      <c r="H67" s="79">
        <f t="shared" si="46"/>
        <v>23</v>
      </c>
      <c r="I67" s="80">
        <v>3</v>
      </c>
      <c r="J67" s="81">
        <f t="shared" si="72"/>
        <v>323110062</v>
      </c>
      <c r="K67" s="82" t="str">
        <f t="shared" si="47"/>
        <v>Б-323110062-1</v>
      </c>
      <c r="L67" s="83" t="str">
        <f t="shared" si="48"/>
        <v>2020-01-01</v>
      </c>
      <c r="M67" s="82" t="s">
        <v>87</v>
      </c>
      <c r="N67" s="84">
        <v>80000</v>
      </c>
      <c r="O67" s="82" t="s">
        <v>88</v>
      </c>
      <c r="P67" s="80">
        <v>1</v>
      </c>
      <c r="Q67" s="82">
        <v>20</v>
      </c>
      <c r="R67" s="86">
        <f t="shared" si="50"/>
        <v>37</v>
      </c>
      <c r="S67" s="86">
        <v>37</v>
      </c>
      <c r="T67" s="85"/>
      <c r="U67" s="119"/>
      <c r="V67" s="82">
        <v>1</v>
      </c>
      <c r="W67" s="83" t="str">
        <f t="shared" ca="1" si="53"/>
        <v>2020-01-01</v>
      </c>
      <c r="X67" s="82"/>
      <c r="Y67" s="113"/>
      <c r="Z67" s="113"/>
      <c r="AA67" s="82">
        <v>0</v>
      </c>
      <c r="AB67" s="89" t="s">
        <v>89</v>
      </c>
      <c r="AC67" s="113"/>
      <c r="AD67" s="90">
        <v>0</v>
      </c>
      <c r="AE67" s="81" t="str">
        <f t="shared" si="41"/>
        <v>4323110062</v>
      </c>
      <c r="AF67" s="91">
        <f t="shared" si="56"/>
        <v>0</v>
      </c>
      <c r="AG67" s="92"/>
      <c r="AH67" s="91">
        <f t="shared" si="57"/>
        <v>66666.666666666672</v>
      </c>
      <c r="AI67" s="93">
        <f t="shared" ref="AI67:AI70" si="73">N67</f>
        <v>80000</v>
      </c>
      <c r="AJ67" s="83" t="str">
        <f t="shared" si="58"/>
        <v>2020-01-31</v>
      </c>
      <c r="AK67" s="94" t="str">
        <f t="shared" si="59"/>
        <v>8884323110062</v>
      </c>
      <c r="AL67" s="90" t="str">
        <f t="shared" si="60"/>
        <v>123100000231</v>
      </c>
      <c r="AM67" s="95"/>
      <c r="AN67" s="95"/>
      <c r="AO67" s="90" t="s">
        <v>89</v>
      </c>
      <c r="AP67" s="90" t="s">
        <v>89</v>
      </c>
      <c r="AQ67" s="90"/>
      <c r="AR67" s="90"/>
      <c r="AS67" s="96" t="str">
        <f t="shared" si="61"/>
        <v>8884323110062</v>
      </c>
      <c r="AT67" s="94" t="str">
        <f t="shared" si="62"/>
        <v>55323110062</v>
      </c>
      <c r="AU67" s="87" t="str">
        <f t="shared" si="63"/>
        <v>99323110062</v>
      </c>
      <c r="AV67" s="87">
        <f t="shared" si="64"/>
        <v>37</v>
      </c>
      <c r="AW67" s="87" t="str">
        <f t="shared" si="65"/>
        <v>77323110062</v>
      </c>
      <c r="AX67" s="87" t="str">
        <f t="shared" si="66"/>
        <v>774323110062</v>
      </c>
      <c r="AY67" s="87">
        <v>0</v>
      </c>
      <c r="AZ67" s="87">
        <v>0</v>
      </c>
      <c r="BA67" s="83" t="str">
        <f t="shared" si="67"/>
        <v>2020-01-01</v>
      </c>
      <c r="BB67" s="83" t="str">
        <f t="shared" si="68"/>
        <v>2020-01-31</v>
      </c>
      <c r="BC67" s="97" t="s">
        <v>90</v>
      </c>
      <c r="BD67" s="98" t="str">
        <f t="shared" ref="BD67" si="74">"d"&amp;J67</f>
        <v>d323110062</v>
      </c>
      <c r="BE67" s="98"/>
      <c r="BF67" s="98"/>
      <c r="BG67" s="98"/>
      <c r="BH67" s="87"/>
      <c r="BI67" s="87"/>
      <c r="BJ67" s="87"/>
      <c r="BK67" s="87"/>
      <c r="BL67" s="87"/>
      <c r="BM67" s="87"/>
      <c r="BN67" s="87"/>
      <c r="BO67" s="338"/>
      <c r="BP67" s="326"/>
      <c r="BQ67" s="84"/>
      <c r="BR67" s="101"/>
      <c r="BS67" s="99"/>
      <c r="BU67" s="358" t="str">
        <f t="shared" si="69"/>
        <v>insert into x_t_invoice (TMP_ID,ID,DT, CLIENT_ID,EXTERNAL_ID,CONTRACT_ID,TOTAL_SUM,CURRENCY,DISCOUNT_TYPE,COMMISSION_TYPE,TYPE,LOYAL_CLIENTS,NDS,NDS_PCT,PERSON_ID) values (s_x_t_invoice.NEXTVAL, 323110062, date'2020-01-01',212310000023,'Б-323110062-1',12310000023,80000,'RUR',37,37,'y_invoice',0,1,20, 774323110062);insert into x_t_person (TMP_ID,ID) values (s_x_t_person.NEXTVAL, 774323110062);insert into x_t_consume (TMP_ID, ID, PARENT_ORDER_ID) values (s_x_t_consume.NEXTVAL, 55323110062,  99323110062);insert into x_t_order(TMP_ID, ID, SERVICE_ID, SERVICE_ORDER_ID, CLIENT_ID) values (s_x_t_order.NEXTVAL, 99323110062,  37,  77323110062,  4323110062 );insert into x_mv_oebs_receipts_2(TMP_ID, INVOICE_EID, SUM, DT, DOC_DATE, COMISS_DATE, PAYMENT_NUMBER, SOURCE_TYPE) values (s_x_mv_oebs_receipts_2.NEXTVAL, 'Б-323110062-1', 80000, date'2020-01-31',date'2020-01-31', null, '8884323110062' ,'PAYCASH');insert into x_yt_ar_direct_domain_stats (ID,IS_GRAY,DOMAIN,IS_BLACKLIST,SERVICE_ID,COST,BILLING_EXPORT_ID,FROM_DT,TILL_DT,SERVICE_ORDER_ID) values(s_x_yt_ar_direct_domain_stats.NEXTVAL, 0, 'd323110062', 0,37,3330000000,77323110062,  date'2020-01-01',to_date('2020-01-31'||' '||'23:59:59','YYYY-MM-DD HH24:MI:SS'),77323110062);</v>
      </c>
    </row>
    <row r="68" spans="1:73" s="67" customFormat="1" x14ac:dyDescent="0.35">
      <c r="A68" s="40">
        <v>24</v>
      </c>
      <c r="B68" s="41"/>
      <c r="C68" s="42" t="str">
        <f t="shared" ref="C68:C70" si="75">$H$2&amp;$C$2&amp;$D$2&amp;"00000"&amp;A68</f>
        <v>12310000024</v>
      </c>
      <c r="D68" s="42" t="str">
        <f t="shared" ref="D68:D70" si="76">C68&amp;"/"&amp;MID(YEAR($F$2),3,2)</f>
        <v>12310000024/20</v>
      </c>
      <c r="E68" s="43" t="str">
        <f>TEXT(DATE(YEAR($F$2),MONTH($F$2),1),"ГГГГ-ММ-ДД")</f>
        <v>2020-01-01</v>
      </c>
      <c r="F68" s="43" t="str">
        <f t="shared" si="44"/>
        <v>2021-01-01</v>
      </c>
      <c r="G68" s="44" t="str">
        <f t="shared" ref="G68:G70" si="77">$I$2&amp;C68</f>
        <v>212310000024</v>
      </c>
      <c r="H68" s="45">
        <f t="shared" si="46"/>
        <v>23</v>
      </c>
      <c r="I68" s="46">
        <v>3</v>
      </c>
      <c r="J68" s="52">
        <f t="shared" si="72"/>
        <v>323110063</v>
      </c>
      <c r="K68" s="48" t="str">
        <f t="shared" ref="K68:K70" si="78">"Б-"&amp;J68&amp;"-1"</f>
        <v>Б-323110063-1</v>
      </c>
      <c r="L68" s="49" t="str">
        <f t="shared" si="48"/>
        <v>2020-01-01</v>
      </c>
      <c r="M68" s="48" t="s">
        <v>87</v>
      </c>
      <c r="N68" s="50">
        <f t="shared" ref="N68:N70" si="79">Y68</f>
        <v>80000</v>
      </c>
      <c r="O68" s="48" t="s">
        <v>88</v>
      </c>
      <c r="P68" s="46">
        <v>1</v>
      </c>
      <c r="Q68" s="48">
        <v>20</v>
      </c>
      <c r="R68" s="51">
        <f t="shared" ref="R68:R70" si="80">S68</f>
        <v>7</v>
      </c>
      <c r="S68" s="51">
        <v>7</v>
      </c>
      <c r="T68" s="52" t="str">
        <f t="shared" ref="T68:T70" si="81">$K$2&amp;J68&amp;"1"</f>
        <v>43231100631</v>
      </c>
      <c r="U68" s="53" t="str">
        <f t="shared" ref="U68:U70" si="82">T68&amp;1</f>
        <v>432311006311</v>
      </c>
      <c r="V68" s="48">
        <v>1</v>
      </c>
      <c r="W68" s="49" t="str">
        <f t="shared" ca="1" si="53"/>
        <v>2020-01-03</v>
      </c>
      <c r="X68" s="184" t="str">
        <f t="shared" ref="X68:X70" si="83">TEXT(DATE(YEAR($F$2),MONTH($F$2)+1,1),"ГГГГ-ММ-ДД")</f>
        <v>2020-02-01</v>
      </c>
      <c r="Y68" s="54">
        <v>80000</v>
      </c>
      <c r="Z68" s="54">
        <f t="shared" ref="Z68:Z70" si="84">Y68-(Y68/1.2)</f>
        <v>13333.333333333328</v>
      </c>
      <c r="AA68" s="48">
        <v>0</v>
      </c>
      <c r="AB68" s="55" t="s">
        <v>89</v>
      </c>
      <c r="AC68" s="54">
        <f t="shared" ref="AC68:AC70" si="85">N68</f>
        <v>80000</v>
      </c>
      <c r="AD68" s="56">
        <v>0</v>
      </c>
      <c r="AE68" s="52" t="str">
        <f t="shared" si="41"/>
        <v>4323110063</v>
      </c>
      <c r="AF68" s="58">
        <f t="shared" ref="AF68:AF70" si="86">Y68-Z68</f>
        <v>66666.666666666672</v>
      </c>
      <c r="AG68" s="59"/>
      <c r="AH68" s="58">
        <f t="shared" ref="AH68:AH70" si="87">AI68/(1+Q68/100)</f>
        <v>66666.666666666672</v>
      </c>
      <c r="AI68" s="60">
        <f t="shared" si="73"/>
        <v>80000</v>
      </c>
      <c r="AJ68" s="49" t="str">
        <f t="shared" si="58"/>
        <v>2020-01-31</v>
      </c>
      <c r="AK68" s="61" t="str">
        <f t="shared" ref="AK68:AK70" si="88">"888"&amp;AE68</f>
        <v>8884323110063</v>
      </c>
      <c r="AL68" s="56" t="str">
        <f t="shared" ref="AL68:AL70" si="89">C68&amp;1</f>
        <v>123100000241</v>
      </c>
      <c r="AM68" s="62"/>
      <c r="AN68" s="62"/>
      <c r="AO68" s="56" t="s">
        <v>89</v>
      </c>
      <c r="AP68" s="56" t="s">
        <v>89</v>
      </c>
      <c r="AQ68" s="56"/>
      <c r="AR68" s="56"/>
      <c r="AS68" s="63" t="str">
        <f t="shared" ref="AS68:AS70" si="90">AK68</f>
        <v>8884323110063</v>
      </c>
      <c r="AT68" s="61" t="str">
        <f t="shared" ref="AT68:AT70" si="91">"55"&amp;J68</f>
        <v>55323110063</v>
      </c>
      <c r="AU68" s="53" t="str">
        <f t="shared" ref="AU68:AU70" si="92">"99"&amp;J68</f>
        <v>99323110063</v>
      </c>
      <c r="AV68" s="53">
        <f t="shared" ref="AV68:AV70" si="93">S68</f>
        <v>7</v>
      </c>
      <c r="AW68" s="53" t="str">
        <f t="shared" ref="AW68:AW70" si="94">"77"&amp;J68</f>
        <v>77323110063</v>
      </c>
      <c r="AX68" s="53" t="str">
        <f t="shared" ref="AX68:AX70" si="95">"77"&amp;AE68</f>
        <v>774323110063</v>
      </c>
      <c r="AY68" s="53">
        <v>0</v>
      </c>
      <c r="AZ68" s="53">
        <v>0</v>
      </c>
      <c r="BA68" s="49" t="str">
        <f t="shared" si="67"/>
        <v>2020-01-01</v>
      </c>
      <c r="BB68" s="49" t="str">
        <f t="shared" si="68"/>
        <v>2020-01-31</v>
      </c>
      <c r="BC68" s="64" t="s">
        <v>90</v>
      </c>
      <c r="BD68" s="65" t="str">
        <f>"a"&amp;J68</f>
        <v>a323110063</v>
      </c>
      <c r="BE68" s="61"/>
      <c r="BF68" s="61"/>
      <c r="BG68" s="55"/>
      <c r="BH68" s="53"/>
      <c r="BI68" s="53"/>
      <c r="BJ68" s="53"/>
      <c r="BK68" s="53"/>
      <c r="BL68" s="53"/>
      <c r="BM68" s="53"/>
      <c r="BN68" s="53"/>
      <c r="BO68" s="336" t="s">
        <v>233</v>
      </c>
      <c r="BP68" s="325">
        <v>1</v>
      </c>
      <c r="BQ68" s="50">
        <f>AF69</f>
        <v>66666.666666666672</v>
      </c>
      <c r="BR68" s="68">
        <f>BQ68*0.13</f>
        <v>8666.6666666666679</v>
      </c>
      <c r="BS68" s="68">
        <f>BR68</f>
        <v>8666.6666666666679</v>
      </c>
      <c r="BU68" s="357" t="str">
        <f t="shared" ca="1" si="69"/>
        <v>insert into x_t_contract2(TMP_ID,ID,EXTERNAL_ID,CLIENT_ID) values(s_x_t_contract2.NEXTVAL, 12310000024, '12310000024/20',212310000024);insert into x_t_contract_collateral(TMP_ID,ID,CONTRACT2_ID,DT,IS_SIGNED) values(s_x_t_contract_collateral.NEXTVAL, 123100000241, 12310000024, date'2020-01-01', date'2020-01-01');insert into x_mv_contract_signed_attr (TMP_ID,CONTRACT_ID,COLLATERAL_ID,CODE,VALUE_DT) values (s_x_mv_contract_signed_attr.NEXTVAL, 12310000024, 123100000241,'FINISH_DT' ,date'2021-01-01');insert into x_mv_contract_signed_attr_hist(TMP_ID,VALUE_NUM,UPDATE_DT,CONTRACT2_ID,CODE,CL_DT,STAMP,DT) values(s_x_mv_contract_signed_attr_hist.NEXTVAL, 1, date'2020-01-01', 12310000024,'FIRM',date'2020-01-01',8884323110063,date'2020-01-01');insert into x_mv_contract_signed_attr_hist(TMP_ID,VALUE_NUM,UPDATE_DT,CONTRACT2_ID,CODE,CL_DT,STAMP,DT) values(s_x_mv_contract_signed_attr_hist.NEXTVAL, 23, date'2020-01-01', 12310000024,'WHOLESALE_AGENT_PREMIUM_AWARDS_SCALE_TYPE',date'2020-01-01',8884323110063,date'2020-01-01');insert into x_mv_contract_signed_attr_hist(TMP_ID,VALUE_NUM,UPDATE_DT,CONTRACT2_ID,CODE,CL_DT,STAMP,DT) values(s_x_mv_contract_signed_attr_hist.NEXTVAL, 3, date'2020-01-01', 12310000024,'PAYMENT_TYPE',date'2020-01-01',8884323110063,date'2020-01-01');insert into x_t_invoice (TMP_ID,ID,DT, CLIENT_ID,EXTERNAL_ID,CONTRACT_ID,TOTAL_SUM,CURRENCY,DISCOUNT_TYPE,COMMISSION_TYPE,TYPE,LOYAL_CLIENTS,NDS,NDS_PCT,PERSON_ID) values (s_x_t_invoice.NEXTVAL, 323110063, date'2020-01-01',212310000024,'Б-323110063-1',12310000024,80000,'RUR',7,7,'y_invoice',0,1,20, 774323110063);insert into x_t_person (TMP_ID,ID) values (s_x_t_person.NEXTVAL, 774323110063);insert into x_t_act_internal(TMP_ID,ID,DT,CLIENT_ID,INVOICE_ID,HIDDEN,AMOUNT,EXTERNAL_ID,PAYMENT_TERM_DT,IS_LOYAL,TYPE) values (s_x_t_act_internal.NEXTVAL, 43231100631,date'2020-01-03',212310000024, 323110063    ,1,  80000  ,'432311006311',date'2020-02-01', 0,'generic');insert into x_t_act_trans(TMP_ID, ACT_ID, CONSUME_ID, AMOUNT, AMOUNT_NDS, AMOUNT_NSP, NETTING, COMMISSION_TYPE) values (s_x_t_act_trans.NEXTVAL, 43231100631,  55323110063, 80000, 13333.3333333333,  0,null, 7);insert into x_t_consume (TMP_ID, ID, PARENT_ORDER_ID) values (s_x_t_consume.NEXTVAL, 55323110063,  99323110063);insert into x_t_order(TMP_ID, ID, SERVICE_ID, SERVICE_ORDER_ID, CLIENT_ID) values (s_x_t_order.NEXTVAL, 99323110063,  7,  77323110063,  4323110063 );insert into x_mv_oebs_receipts_2(TMP_ID, INVOICE_EID, SUM, DT, DOC_DATE, COMISS_DATE, PAYMENT_NUMBER, SOURCE_TYPE) values (s_x_mv_oebs_receipts_2.NEXTVAL, 'Б-323110063-1', 80000, date'2020-01-31',date'2020-01-31', null, '8884323110063' ,'PAYCASH');insert into x_yt_ar_direct_domain_stats (ID,IS_GRAY,DOMAIN,IS_BLACKLIST,SERVICE_ID,COST,BILLING_EXPORT_ID,FROM_DT,TILL_DT,SERVICE_ORDER_ID) values(s_x_yt_ar_direct_domain_stats.NEXTVAL, 0, 'a323110063', 0,7,3330000000,77323110063,  date'2020-01-01',to_date('2020-01-31'||' '||'23:59:59','YYYY-MM-DD HH24:MI:SS'),77323110063);</v>
      </c>
    </row>
    <row r="69" spans="1:73" s="67" customFormat="1" x14ac:dyDescent="0.35">
      <c r="A69" s="40">
        <v>24</v>
      </c>
      <c r="B69" s="41"/>
      <c r="C69" s="42" t="str">
        <f t="shared" si="75"/>
        <v>12310000024</v>
      </c>
      <c r="D69" s="42" t="str">
        <f t="shared" si="76"/>
        <v>12310000024/20</v>
      </c>
      <c r="E69" s="43" t="str">
        <f t="shared" si="70"/>
        <v>2020-01-01</v>
      </c>
      <c r="F69" s="43" t="str">
        <f t="shared" si="44"/>
        <v>2021-01-01</v>
      </c>
      <c r="G69" s="44" t="str">
        <f t="shared" si="77"/>
        <v>212310000024</v>
      </c>
      <c r="H69" s="45">
        <f t="shared" si="46"/>
        <v>23</v>
      </c>
      <c r="I69" s="46">
        <v>3</v>
      </c>
      <c r="J69" s="52">
        <f t="shared" si="72"/>
        <v>323110064</v>
      </c>
      <c r="K69" s="48" t="str">
        <f t="shared" si="78"/>
        <v>Б-323110064-1</v>
      </c>
      <c r="L69" s="49" t="str">
        <f t="shared" si="48"/>
        <v>2020-01-01</v>
      </c>
      <c r="M69" s="48" t="s">
        <v>87</v>
      </c>
      <c r="N69" s="50">
        <f t="shared" si="79"/>
        <v>80000</v>
      </c>
      <c r="O69" s="48" t="s">
        <v>88</v>
      </c>
      <c r="P69" s="46">
        <v>1</v>
      </c>
      <c r="Q69" s="48">
        <v>20</v>
      </c>
      <c r="R69" s="70">
        <f t="shared" si="80"/>
        <v>1</v>
      </c>
      <c r="S69" s="70">
        <v>1</v>
      </c>
      <c r="T69" s="52" t="str">
        <f t="shared" si="81"/>
        <v>43231100641</v>
      </c>
      <c r="U69" s="53" t="str">
        <f t="shared" si="82"/>
        <v>432311006411</v>
      </c>
      <c r="V69" s="48">
        <v>1</v>
      </c>
      <c r="W69" s="49" t="str">
        <f t="shared" ca="1" si="53"/>
        <v>2020-01-09</v>
      </c>
      <c r="X69" s="184" t="str">
        <f t="shared" si="83"/>
        <v>2020-02-01</v>
      </c>
      <c r="Y69" s="54">
        <v>80000</v>
      </c>
      <c r="Z69" s="54">
        <f t="shared" si="84"/>
        <v>13333.333333333328</v>
      </c>
      <c r="AA69" s="48">
        <v>0</v>
      </c>
      <c r="AB69" s="55" t="s">
        <v>89</v>
      </c>
      <c r="AC69" s="54">
        <f t="shared" si="85"/>
        <v>80000</v>
      </c>
      <c r="AD69" s="56">
        <v>0</v>
      </c>
      <c r="AE69" s="52" t="str">
        <f t="shared" si="41"/>
        <v>4323110064</v>
      </c>
      <c r="AF69" s="58">
        <f t="shared" si="86"/>
        <v>66666.666666666672</v>
      </c>
      <c r="AG69" s="71">
        <f>SUM(AF68:AF70)</f>
        <v>200000</v>
      </c>
      <c r="AH69" s="58">
        <f t="shared" si="87"/>
        <v>66666.666666666672</v>
      </c>
      <c r="AI69" s="60">
        <f t="shared" si="73"/>
        <v>80000</v>
      </c>
      <c r="AJ69" s="49" t="str">
        <f t="shared" si="58"/>
        <v>2020-01-31</v>
      </c>
      <c r="AK69" s="61" t="str">
        <f t="shared" si="88"/>
        <v>8884323110064</v>
      </c>
      <c r="AL69" s="56" t="str">
        <f t="shared" si="89"/>
        <v>123100000241</v>
      </c>
      <c r="AM69" s="62"/>
      <c r="AN69" s="62"/>
      <c r="AO69" s="56" t="s">
        <v>89</v>
      </c>
      <c r="AP69" s="56" t="s">
        <v>89</v>
      </c>
      <c r="AQ69" s="56"/>
      <c r="AR69" s="56"/>
      <c r="AS69" s="63" t="str">
        <f t="shared" si="90"/>
        <v>8884323110064</v>
      </c>
      <c r="AT69" s="61" t="str">
        <f t="shared" si="91"/>
        <v>55323110064</v>
      </c>
      <c r="AU69" s="53" t="str">
        <f t="shared" si="92"/>
        <v>99323110064</v>
      </c>
      <c r="AV69" s="53">
        <f t="shared" si="93"/>
        <v>1</v>
      </c>
      <c r="AW69" s="53" t="str">
        <f t="shared" si="94"/>
        <v>77323110064</v>
      </c>
      <c r="AX69" s="53" t="str">
        <f t="shared" si="95"/>
        <v>774323110064</v>
      </c>
      <c r="AY69" s="53">
        <v>0</v>
      </c>
      <c r="AZ69" s="53">
        <v>0</v>
      </c>
      <c r="BA69" s="49" t="str">
        <f t="shared" si="67"/>
        <v>2020-01-01</v>
      </c>
      <c r="BB69" s="49" t="str">
        <f t="shared" si="68"/>
        <v>2020-01-31</v>
      </c>
      <c r="BC69" s="64" t="s">
        <v>90</v>
      </c>
      <c r="BD69" s="65" t="str">
        <f>"a"&amp;J69</f>
        <v>a323110064</v>
      </c>
      <c r="BE69" s="61"/>
      <c r="BF69" s="61"/>
      <c r="BG69" s="55"/>
      <c r="BH69" s="53"/>
      <c r="BI69" s="53"/>
      <c r="BJ69" s="53"/>
      <c r="BK69" s="53"/>
      <c r="BL69" s="53"/>
      <c r="BM69" s="53"/>
      <c r="BN69" s="53"/>
      <c r="BO69" s="336" t="s">
        <v>232</v>
      </c>
      <c r="BP69" s="325">
        <v>37</v>
      </c>
      <c r="BQ69" s="50">
        <f>AF70</f>
        <v>66666.666666666672</v>
      </c>
      <c r="BR69" s="68">
        <f>BQ69*0.13</f>
        <v>8666.6666666666679</v>
      </c>
      <c r="BS69" s="68">
        <f>BR69</f>
        <v>8666.6666666666679</v>
      </c>
      <c r="BU69" s="357" t="str">
        <f t="shared" ca="1" si="69"/>
        <v>insert into x_t_invoice (TMP_ID,ID,DT, CLIENT_ID,EXTERNAL_ID,CONTRACT_ID,TOTAL_SUM,CURRENCY,DISCOUNT_TYPE,COMMISSION_TYPE,TYPE,LOYAL_CLIENTS,NDS,NDS_PCT,PERSON_ID) values (s_x_t_invoice.NEXTVAL, 323110064, date'2020-01-01',212310000024,'Б-323110064-1',12310000024,80000,'RUR',1,1,'y_invoice',0,1,20, 774323110064);insert into x_t_person (TMP_ID,ID) values (s_x_t_person.NEXTVAL, 774323110064);insert into x_t_act_internal(TMP_ID,ID,DT,CLIENT_ID,INVOICE_ID,HIDDEN,AMOUNT,EXTERNAL_ID,PAYMENT_TERM_DT,IS_LOYAL,TYPE) values (s_x_t_act_internal.NEXTVAL, 43231100641,date'2020-01-09',212310000024, 323110064    ,1,  80000  ,'432311006411',date'2020-02-01', 0,'generic');insert into x_t_act_trans(TMP_ID, ACT_ID, CONSUME_ID, AMOUNT, AMOUNT_NDS, AMOUNT_NSP, NETTING, COMMISSION_TYPE) values (s_x_t_act_trans.NEXTVAL, 43231100641,  55323110064, 80000, 13333.3333333333,  0,null, 1);insert into x_t_consume (TMP_ID, ID, PARENT_ORDER_ID) values (s_x_t_consume.NEXTVAL, 55323110064,  99323110064);insert into x_t_order(TMP_ID, ID, SERVICE_ID, SERVICE_ORDER_ID, CLIENT_ID) values (s_x_t_order.NEXTVAL, 99323110064,  1,  77323110064,  4323110064 );insert into x_mv_oebs_receipts_2(TMP_ID, INVOICE_EID, SUM, DT, DOC_DATE, COMISS_DATE, PAYMENT_NUMBER, SOURCE_TYPE) values (s_x_mv_oebs_receipts_2.NEXTVAL, 'Б-323110064-1', 80000, date'2020-01-31',date'2020-01-31', null, '8884323110064' ,'PAYCASH');insert into x_yt_ar_direct_domain_stats (ID,IS_GRAY,DOMAIN,IS_BLACKLIST,SERVICE_ID,COST,BILLING_EXPORT_ID,FROM_DT,TILL_DT,SERVICE_ORDER_ID) values(s_x_yt_ar_direct_domain_stats.NEXTVAL, 0, 'a323110064', 0,1,3330000000,77323110064,  date'2020-01-01',to_date('2020-01-31'||' '||'23:59:59','YYYY-MM-DD HH24:MI:SS'),77323110064);</v>
      </c>
    </row>
    <row r="70" spans="1:73" s="100" customFormat="1" ht="15" customHeight="1" thickBot="1" x14ac:dyDescent="0.4">
      <c r="A70" s="74">
        <v>24</v>
      </c>
      <c r="B70" s="75"/>
      <c r="C70" s="76" t="str">
        <f t="shared" si="75"/>
        <v>12310000024</v>
      </c>
      <c r="D70" s="76" t="str">
        <f t="shared" si="76"/>
        <v>12310000024/20</v>
      </c>
      <c r="E70" s="77" t="str">
        <f t="shared" si="70"/>
        <v>2020-01-01</v>
      </c>
      <c r="F70" s="77" t="str">
        <f t="shared" si="44"/>
        <v>2021-01-01</v>
      </c>
      <c r="G70" s="78" t="str">
        <f t="shared" si="77"/>
        <v>212310000024</v>
      </c>
      <c r="H70" s="79">
        <f t="shared" si="46"/>
        <v>23</v>
      </c>
      <c r="I70" s="80">
        <v>3</v>
      </c>
      <c r="J70" s="81">
        <f t="shared" si="72"/>
        <v>323110065</v>
      </c>
      <c r="K70" s="82" t="str">
        <f t="shared" si="78"/>
        <v>Б-323110065-1</v>
      </c>
      <c r="L70" s="83" t="str">
        <f t="shared" si="48"/>
        <v>2020-01-01</v>
      </c>
      <c r="M70" s="82" t="s">
        <v>87</v>
      </c>
      <c r="N70" s="84">
        <f t="shared" si="79"/>
        <v>80000</v>
      </c>
      <c r="O70" s="82" t="s">
        <v>88</v>
      </c>
      <c r="P70" s="80">
        <v>1</v>
      </c>
      <c r="Q70" s="82">
        <v>20</v>
      </c>
      <c r="R70" s="86">
        <f t="shared" si="80"/>
        <v>37</v>
      </c>
      <c r="S70" s="86">
        <v>37</v>
      </c>
      <c r="T70" s="81" t="str">
        <f t="shared" si="81"/>
        <v>43231100651</v>
      </c>
      <c r="U70" s="87" t="str">
        <f t="shared" si="82"/>
        <v>432311006511</v>
      </c>
      <c r="V70" s="82">
        <v>1</v>
      </c>
      <c r="W70" s="83" t="str">
        <f t="shared" ca="1" si="53"/>
        <v>2020-01-06</v>
      </c>
      <c r="X70" s="204" t="str">
        <f t="shared" si="83"/>
        <v>2020-02-01</v>
      </c>
      <c r="Y70" s="88">
        <v>80000</v>
      </c>
      <c r="Z70" s="88">
        <f t="shared" si="84"/>
        <v>13333.333333333328</v>
      </c>
      <c r="AA70" s="82">
        <v>0</v>
      </c>
      <c r="AB70" s="89" t="s">
        <v>89</v>
      </c>
      <c r="AC70" s="88">
        <f t="shared" si="85"/>
        <v>80000</v>
      </c>
      <c r="AD70" s="90">
        <v>0</v>
      </c>
      <c r="AE70" s="81" t="str">
        <f t="shared" ref="AE70" si="96">4&amp;J70</f>
        <v>4323110065</v>
      </c>
      <c r="AF70" s="91">
        <f t="shared" si="86"/>
        <v>66666.666666666672</v>
      </c>
      <c r="AG70" s="92"/>
      <c r="AH70" s="91">
        <f t="shared" si="87"/>
        <v>66666.666666666672</v>
      </c>
      <c r="AI70" s="93">
        <f t="shared" si="73"/>
        <v>80000</v>
      </c>
      <c r="AJ70" s="83" t="str">
        <f t="shared" si="58"/>
        <v>2020-01-31</v>
      </c>
      <c r="AK70" s="94" t="str">
        <f t="shared" si="88"/>
        <v>8884323110065</v>
      </c>
      <c r="AL70" s="90" t="str">
        <f t="shared" si="89"/>
        <v>123100000241</v>
      </c>
      <c r="AM70" s="95"/>
      <c r="AN70" s="95"/>
      <c r="AO70" s="90" t="s">
        <v>89</v>
      </c>
      <c r="AP70" s="90" t="s">
        <v>89</v>
      </c>
      <c r="AQ70" s="90"/>
      <c r="AR70" s="90"/>
      <c r="AS70" s="96" t="str">
        <f t="shared" si="90"/>
        <v>8884323110065</v>
      </c>
      <c r="AT70" s="94" t="str">
        <f t="shared" si="91"/>
        <v>55323110065</v>
      </c>
      <c r="AU70" s="87" t="str">
        <f t="shared" si="92"/>
        <v>99323110065</v>
      </c>
      <c r="AV70" s="87">
        <f t="shared" si="93"/>
        <v>37</v>
      </c>
      <c r="AW70" s="87" t="str">
        <f t="shared" si="94"/>
        <v>77323110065</v>
      </c>
      <c r="AX70" s="87" t="str">
        <f t="shared" si="95"/>
        <v>774323110065</v>
      </c>
      <c r="AY70" s="87">
        <v>0</v>
      </c>
      <c r="AZ70" s="87">
        <v>0</v>
      </c>
      <c r="BA70" s="83" t="str">
        <f t="shared" si="67"/>
        <v>2020-01-01</v>
      </c>
      <c r="BB70" s="83" t="str">
        <f t="shared" si="68"/>
        <v>2020-01-31</v>
      </c>
      <c r="BC70" s="97" t="s">
        <v>90</v>
      </c>
      <c r="BD70" s="98" t="str">
        <f>"d"&amp;J70</f>
        <v>d323110065</v>
      </c>
      <c r="BE70" s="98"/>
      <c r="BF70" s="98"/>
      <c r="BG70" s="98"/>
      <c r="BH70" s="87"/>
      <c r="BI70" s="87"/>
      <c r="BJ70" s="87"/>
      <c r="BK70" s="87"/>
      <c r="BL70" s="87"/>
      <c r="BM70" s="87"/>
      <c r="BN70" s="87"/>
      <c r="BO70" s="338" t="s">
        <v>234</v>
      </c>
      <c r="BP70" s="326"/>
      <c r="BQ70" s="84"/>
      <c r="BR70" s="101"/>
      <c r="BS70" s="99"/>
      <c r="BU70" s="358" t="str">
        <f t="shared" ca="1" si="69"/>
        <v>insert into x_t_invoice (TMP_ID,ID,DT, CLIENT_ID,EXTERNAL_ID,CONTRACT_ID,TOTAL_SUM,CURRENCY,DISCOUNT_TYPE,COMMISSION_TYPE,TYPE,LOYAL_CLIENTS,NDS,NDS_PCT,PERSON_ID) values (s_x_t_invoice.NEXTVAL, 323110065, date'2020-01-01',212310000024,'Б-323110065-1',12310000024,80000,'RUR',37,37,'y_invoice',0,1,20, 774323110065);insert into x_t_person (TMP_ID,ID) values (s_x_t_person.NEXTVAL, 774323110065);insert into x_t_act_internal(TMP_ID,ID,DT,CLIENT_ID,INVOICE_ID,HIDDEN,AMOUNT,EXTERNAL_ID,PAYMENT_TERM_DT,IS_LOYAL,TYPE) values (s_x_t_act_internal.NEXTVAL, 43231100651,date'2020-01-06',212310000024, 323110065    ,1,  80000  ,'432311006511',date'2020-02-01', 0,'generic');insert into x_t_act_trans(TMP_ID, ACT_ID, CONSUME_ID, AMOUNT, AMOUNT_NDS, AMOUNT_NSP, NETTING, COMMISSION_TYPE) values (s_x_t_act_trans.NEXTVAL, 43231100651,  55323110065, 80000, 13333.3333333333,  0,null, 37);insert into x_t_consume (TMP_ID, ID, PARENT_ORDER_ID) values (s_x_t_consume.NEXTVAL, 55323110065,  99323110065);insert into x_t_order(TMP_ID, ID, SERVICE_ID, SERVICE_ORDER_ID, CLIENT_ID) values (s_x_t_order.NEXTVAL, 99323110065,  37,  77323110065,  4323110065 );insert into x_mv_oebs_receipts_2(TMP_ID, INVOICE_EID, SUM, DT, DOC_DATE, COMISS_DATE, PAYMENT_NUMBER, SOURCE_TYPE) values (s_x_mv_oebs_receipts_2.NEXTVAL, 'Б-323110065-1', 80000, date'2020-01-31',date'2020-01-31', null, '8884323110065' ,'PAYCASH');insert into x_yt_ar_direct_domain_stats (ID,IS_GRAY,DOMAIN,IS_BLACKLIST,SERVICE_ID,COST,BILLING_EXPORT_ID,FROM_DT,TILL_DT,SERVICE_ORDER_ID) values(s_x_yt_ar_direct_domain_stats.NEXTVAL, 0, 'd323110065', 0,37,3330000000,77323110065,  date'2020-01-01',to_date('2020-01-31'||' '||'23:59:59','YYYY-MM-DD HH24:MI:SS'),77323110065);</v>
      </c>
    </row>
    <row r="71" spans="1:73" ht="21" x14ac:dyDescent="0.5">
      <c r="A71" s="237" t="s">
        <v>165</v>
      </c>
      <c r="C71" s="42"/>
      <c r="H71" s="45"/>
      <c r="AP71" s="145"/>
      <c r="BA71" s="43"/>
      <c r="BH71" s="2"/>
      <c r="BI71" s="2"/>
      <c r="BJ71" s="2"/>
      <c r="BK71" s="2"/>
      <c r="BL71" s="2"/>
      <c r="BM71" s="2"/>
      <c r="BN71" s="2"/>
      <c r="BQ71" s="2"/>
      <c r="BR71" s="2"/>
      <c r="BU71" s="357"/>
    </row>
    <row r="72" spans="1:73" s="195" customFormat="1" x14ac:dyDescent="0.35">
      <c r="A72" s="127">
        <v>25</v>
      </c>
      <c r="B72" s="178"/>
      <c r="C72" s="42" t="str">
        <f t="shared" ref="C72:C117" si="97">$H$2&amp;$C$2&amp;$D$2&amp;"00000"&amp;A72</f>
        <v>12310000025</v>
      </c>
      <c r="D72" s="42" t="str">
        <f t="shared" ref="D72:D117" si="98">C72&amp;"/"&amp;MID(YEAR($F$2),3,2)</f>
        <v>12310000025/20</v>
      </c>
      <c r="E72" s="43" t="str">
        <f t="shared" ref="E72:E117" si="99">TEXT(DATE(YEAR($F$2),MONTH($F$2),1),"ГГГГ-ММ-ДД")</f>
        <v>2020-01-01</v>
      </c>
      <c r="F72" s="43" t="str">
        <f t="shared" ref="F72:F117" si="100">TEXT(DATE(YEAR($F$2)+1,MONTH($F$2),1),"ГГГГ-ММ-ДД")</f>
        <v>2021-01-01</v>
      </c>
      <c r="G72" s="44" t="str">
        <f t="shared" ref="G72:G117" si="101">$I$2&amp;C72</f>
        <v>212310000025</v>
      </c>
      <c r="H72" s="45">
        <f t="shared" ref="H72:H100" si="102">$C$2</f>
        <v>23</v>
      </c>
      <c r="I72" s="179">
        <v>3</v>
      </c>
      <c r="J72" s="180">
        <f>J70+1</f>
        <v>323110066</v>
      </c>
      <c r="K72" s="42" t="str">
        <f t="shared" ref="K72:K117" si="103">"Б-"&amp;J72&amp;"-1"</f>
        <v>Б-323110066-1</v>
      </c>
      <c r="L72" s="43" t="str">
        <f t="shared" ref="L72:L117" si="104">TEXT(DATE(YEAR($F$2),MONTH($F$2),1),"ГГГГ-ММ-ДД")</f>
        <v>2020-01-01</v>
      </c>
      <c r="M72" s="42" t="s">
        <v>87</v>
      </c>
      <c r="N72" s="181">
        <f t="shared" ref="N72:N117" si="105">Y72</f>
        <v>60000</v>
      </c>
      <c r="O72" s="42" t="s">
        <v>88</v>
      </c>
      <c r="P72" s="179">
        <v>1</v>
      </c>
      <c r="Q72" s="42">
        <v>20</v>
      </c>
      <c r="R72" s="182">
        <f t="shared" ref="R72:R79" si="106">S72</f>
        <v>7</v>
      </c>
      <c r="S72" s="182">
        <v>7</v>
      </c>
      <c r="T72" s="52" t="str">
        <f t="shared" ref="T72:T117" si="107">$K$2&amp;J72&amp;"1"</f>
        <v>43231100661</v>
      </c>
      <c r="U72" s="183" t="str">
        <f t="shared" ref="U72:U117" si="108">T72&amp;1</f>
        <v>432311006611</v>
      </c>
      <c r="V72" s="42">
        <v>1</v>
      </c>
      <c r="W72" s="43" t="str">
        <f t="shared" ref="W72:W117" ca="1" si="109">TEXT(DATE(YEAR($F$2),MONTH($F$2),RANDBETWEEN(1,9)),"ГГГГ-ММ-ДД")</f>
        <v>2020-01-04</v>
      </c>
      <c r="X72" s="42"/>
      <c r="Y72" s="185">
        <v>60000</v>
      </c>
      <c r="Z72" s="185">
        <f t="shared" ref="Z72:Z102" si="110">Y72-(Y72/1.2)</f>
        <v>10000</v>
      </c>
      <c r="AA72" s="42">
        <v>0</v>
      </c>
      <c r="AB72" s="186" t="s">
        <v>89</v>
      </c>
      <c r="AC72" s="185">
        <f t="shared" ref="AC72:AC117" si="111">N72</f>
        <v>60000</v>
      </c>
      <c r="AD72" s="45">
        <v>0</v>
      </c>
      <c r="AE72" s="104" t="str">
        <f>4&amp;J72</f>
        <v>4323110066</v>
      </c>
      <c r="AF72" s="187">
        <f t="shared" ref="AF72:AF82" si="112">Y72-Z72</f>
        <v>50000</v>
      </c>
      <c r="AG72" s="240"/>
      <c r="AH72" s="58">
        <f t="shared" ref="AH72:AH117" si="113">AI72/(1+Q72/100)</f>
        <v>50000</v>
      </c>
      <c r="AI72" s="60">
        <f t="shared" ref="AI72:AI89" si="114">Y72</f>
        <v>60000</v>
      </c>
      <c r="AJ72" s="49" t="str">
        <f t="shared" ref="AJ72:AJ117" si="115">TEXT(DATE(YEAR($F$2),MONTH($F$2)+1,0),"ГГГГ-ММ-ДД")</f>
        <v>2020-01-31</v>
      </c>
      <c r="AK72" s="189" t="str">
        <f t="shared" ref="AK72:AK117" si="116">"888"&amp;AE72</f>
        <v>8884323110066</v>
      </c>
      <c r="AL72" s="45" t="str">
        <f t="shared" ref="AL72:AL117" si="117">C72&amp;1</f>
        <v>123100000251</v>
      </c>
      <c r="AM72" s="190"/>
      <c r="AN72" s="190"/>
      <c r="AO72" s="45" t="s">
        <v>89</v>
      </c>
      <c r="AP72" s="145" t="s">
        <v>89</v>
      </c>
      <c r="AQ72" s="45"/>
      <c r="AR72" s="45"/>
      <c r="AS72" s="191" t="str">
        <f t="shared" ref="AS72:AS117" si="118">AK72</f>
        <v>8884323110066</v>
      </c>
      <c r="AT72" s="189" t="str">
        <f t="shared" ref="AT72:AT117" si="119">"55"&amp;J72</f>
        <v>55323110066</v>
      </c>
      <c r="AU72" s="183" t="str">
        <f t="shared" ref="AU72:AU117" si="120">"99"&amp;J72</f>
        <v>99323110066</v>
      </c>
      <c r="AV72" s="183">
        <f t="shared" ref="AV72:AV117" si="121">S72</f>
        <v>7</v>
      </c>
      <c r="AW72" s="183" t="str">
        <f t="shared" ref="AW72:AW117" si="122">"77"&amp;J72</f>
        <v>77323110066</v>
      </c>
      <c r="AX72" s="147" t="str">
        <f t="shared" ref="AX72:AX117" si="123">"77"&amp;AE72</f>
        <v>774323110066</v>
      </c>
      <c r="AY72" s="183">
        <v>0</v>
      </c>
      <c r="AZ72" s="183">
        <v>0</v>
      </c>
      <c r="BA72" s="43" t="str">
        <f t="shared" ref="BA72:BA117" si="124">TEXT(DATE(YEAR($F$2),MONTH($F$2),1),"ГГГГ-ММ-ДД")</f>
        <v>2020-01-01</v>
      </c>
      <c r="BB72" s="43" t="str">
        <f t="shared" ref="BB72:BB117" si="125">TEXT(DATE(YEAR($F$2),MONTH($F$2)+1,0),"ГГГГ-ММ-ДД")</f>
        <v>2020-01-31</v>
      </c>
      <c r="BC72" s="192" t="s">
        <v>90</v>
      </c>
      <c r="BD72" s="44" t="str">
        <f t="shared" ref="BD72:BD117" si="126">"a"&amp;J72</f>
        <v>a323110066</v>
      </c>
      <c r="BE72" s="189"/>
      <c r="BF72" s="189"/>
      <c r="BG72" s="186"/>
      <c r="BH72" s="149"/>
      <c r="BI72" s="149"/>
      <c r="BJ72" s="149"/>
      <c r="BK72" s="149"/>
      <c r="BL72" s="149"/>
      <c r="BM72" s="149"/>
      <c r="BN72" s="149"/>
      <c r="BO72" s="340" t="s">
        <v>235</v>
      </c>
      <c r="BP72" s="328">
        <v>7</v>
      </c>
      <c r="BQ72" s="242">
        <f>SUM(AF72:AF74)</f>
        <v>133333.33333333334</v>
      </c>
      <c r="BR72" s="242">
        <v>0</v>
      </c>
      <c r="BS72" s="242">
        <f>BR72</f>
        <v>0</v>
      </c>
      <c r="BU72" s="357" t="str">
        <f t="shared" ref="BU72:BU135" ca="1" si="127">IF(((LEN(C72)&gt;0) *(C72&lt;&gt;C71)=1), "insert into x_t_contract2(TMP_ID,ID,EXTERNAL_ID,CLIENT_ID) values(s_x_t_contract2.NEXTVAL, "&amp;C72&amp;", '"&amp;D72&amp;"',"&amp;G72&amp;");","")&amp;IF(((LEN(C72)&gt;0) *(C72&lt;&gt;C71)=1), "insert into x_t_contract_collateral(TMP_ID,ID,CONTRACT2_ID,DT,IS_SIGNED) values(s_x_t_contract_collateral.NEXTVAL, "&amp;AL72&amp;", "&amp;C72&amp;", date'"&amp;E72&amp;"', date'"&amp;E72&amp;"');","")&amp;         IF(((LEN(C72)&gt;0) *(C72&lt;&gt;C71)=1),"insert into x_mv_contract_signed_attr (TMP_ID,CONTRACT_ID,COLLATERAL_ID,CODE,VALUE_DT) values (s_x_mv_contract_signed_attr.NEXTVAL, "&amp;C72&amp;", "&amp;AL72&amp;",'FINISH_DT' ,date'"&amp;F72&amp;"');","")&amp;
IF(((LEN(C72)&gt;0) *(C72&lt;&gt;C71)=1), "insert into x_mv_contract_signed_attr_hist(TMP_ID,VALUE_NUM,UPDATE_DT,CONTRACT2_ID,CODE,CL_DT,STAMP,DT) values(s_x_mv_contract_signed_attr_hist.NEXTVAL, "&amp;$E$2&amp;", date'"&amp;E72&amp;"', "&amp;C72&amp;",'FIRM',date'"&amp;E72&amp;"',"&amp;AS72&amp;",date'"&amp;E72&amp;"');","")&amp;IF(((LEN(C72)&gt;0) *(C72&lt;&gt;C71)*($G$2="opt")=1), "insert into x_mv_contract_signed_attr_hist(TMP_ID,VALUE_NUM,UPDATE_DT,CONTRACT2_ID,CODE,CL_DT,STAMP,DT) values(s_x_mv_contract_signed_attr_hist.NEXTVAL, "&amp;H72&amp;", date'"&amp;E72&amp;"', "&amp;C72&amp;",'WHOLESALE_AGENT_PREMIUM_AWARDS_SCALE_TYPE',date'"&amp;E72&amp;"',"&amp;AS72&amp;",date'"&amp;E72&amp;"');","")&amp;IF(((LEN(C72)&gt;0) *(C72&lt;&gt;C71)*($G$2="comm")=1), "insert into x_mv_contract_signed_attr(TMP_ID,VALUE_NUM,CONTRACT_ID,CODE,DT,COLLATERAL_ID) values(s_x_mv_contract_signed_attr.NEXTVAL, "&amp;H72&amp;","&amp;C72&amp;",'COMMISSION_TYPE',date'"&amp;E72&amp;"', "&amp;AL72&amp;");","")&amp;IF(((LEN(C72)&gt;0) *(C72&lt;&gt;C71)*($G$2="opt")=1), "insert into x_mv_contract_signed_attr_hist(TMP_ID,VALUE_NUM,UPDATE_DT,CONTRACT2_ID,CODE,CL_DT,STAMP,DT) values(s_x_mv_contract_signed_attr_hist.NEXTVAL, "&amp;I72&amp;", date'"&amp;E72&amp;"', "&amp;C72&amp;",'PAYMENT_TYPE',date'"&amp;E72&amp;"',"&amp;AS72&amp;",date'"&amp;E72&amp;"');","")&amp;IF(((LEN(C72)&gt;0) *(C72&lt;&gt;C71)*($G$2="comm")=1), "insert into x_mv_contract_signed_attr(TMP_ID,VALUE_NUM,CONTRACT_ID,CODE,DT,COLLATERAL_ID) values(s_x_mv_contract_signed_attr.NEXTVAL,  "&amp;I72&amp;","&amp;C72&amp;",'PAYMENT_TYPE',date'"&amp;E72&amp;"', "&amp;AL72&amp;");","")&amp;IF(LEN(BG72)&gt;0, "insert into x_mv_contract_signed_attr_hist(TMP_ID,VALUE_NUM,UPDATE_DT,CONTRACT2_ID,CODE,CL_DT,STAMP,DT) values(s_x_mv_contract_signed_attr_hist.NEXTVAL, "&amp;BG72&amp;", date'"&amp;E72&amp;"', "&amp;C72&amp;",'AR_PAYMENT_CONTROL_TYPE',date'"&amp;E72&amp;"',"&amp;AS72&amp;",date'"&amp;E72&amp;"');","")&amp;
IF(((LEN(J72)&gt;0) *(J72&lt;&gt;J71)*(N72&lt;&gt;"null")=1), "insert into x_t_invoice (TMP_ID,ID,DT, CLIENT_ID,EXTERNAL_ID,CONTRACT_ID,TOTAL_SUM,CURRENCY,DISCOUNT_TYPE,COMMISSION_TYPE,TYPE,LOYAL_CLIENTS,NDS,NDS_PCT,PERSON_ID) values (s_x_t_invoice.NEXTVAL, "&amp;J72&amp;", date'"&amp;L72&amp;"',"&amp;G72&amp;",'"&amp;K72&amp;"',"&amp;IF((LEN(C72)&gt;0),""&amp;C72&amp;"","null")&amp;","&amp;N72&amp;",'"&amp;O72&amp;"',"&amp;R72&amp;","&amp;R72&amp;",'"&amp;M72&amp;"',"&amp;AD72&amp;","&amp;P72&amp;","&amp;Q72&amp;", "&amp;AX72&amp;");","")&amp;IF(((LEN(AX72)&gt;0) *(AX72&lt;&gt;AX71)=1), "insert into x_t_person (TMP_ID,ID) values (s_x_t_person.NEXTVAL, "&amp;AX72&amp;");","")&amp;
IF(AQ72=1,"insert into x_t_extprops(TMP_ID, CLASSNAME,ATTRNAME,OBJECT_ID,VALUE_NUM) values (s_x_t_extprops.NEXTVAL, 'PersonalAccount', 'subclient_id',"&amp;AR72&amp;" , "&amp;AE72&amp;");insert into x_t_invoice_repayment(TMP_ID, INVOICE_ID,REPAYMENT_INVOICE_ID) values (s_x_t_invoice_repayment.NEXTVAL,"&amp;AR72&amp;" , "&amp;J72&amp;");","")&amp;IF(((LEN(T72)&gt;0) *(T72&lt;&gt;T71)=1), "insert into x_t_act_internal(TMP_ID,ID,DT,CLIENT_ID,INVOICE_ID,HIDDEN,AMOUNT,EXTERNAL_ID,PAYMENT_TERM_DT,IS_LOYAL,TYPE) values (s_x_t_act_internal.NEXTVAL, "&amp;T72&amp;",date'"&amp;W72&amp;"',"&amp;G72&amp;", "&amp;J72&amp;"    ,"&amp;V72&amp;",  "&amp;AC72&amp;"  ,'"&amp;U72&amp;"',"&amp;IF((LEN(X72)&gt;0),"date'"&amp;X72&amp;"'","null")&amp;", "&amp;AD72&amp;",'generic');","")&amp;
IF(((LEN(T72)&gt;0) *(Y72&lt;&gt;"null")=1),"insert into x_t_act_trans(TMP_ID, ACT_ID, CONSUME_ID, AMOUNT, AMOUNT_NDS, AMOUNT_NSP, NETTING, COMMISSION_TYPE) values (s_x_t_act_trans.NEXTVAL, "&amp;T72&amp;",  "&amp;AT72&amp;", "&amp;Y72&amp;", "&amp;Z72&amp;",  "&amp;AA72&amp;","&amp;AB72&amp;", "&amp;S72&amp;");","")&amp;
IF(((LEN(AT72)&gt;0)*(AT72&lt;&gt;AT71)=1),"insert into x_t_consume (TMP_ID, ID, PARENT_ORDER_ID) values (s_x_t_consume.NEXTVAL, "&amp;AT72&amp;",  "&amp;AU72&amp;");","")&amp;
IF(((LEN(AU72)&gt;0)*(AU72&lt;&gt;AU71))=1,"insert into x_t_order(TMP_ID, ID, SERVICE_ID, SERVICE_ORDER_ID, CLIENT_ID) values (s_x_t_order.NEXTVAL, "&amp;AU72&amp;",  "&amp;AV72&amp;",  "&amp;AW72&amp;",  "&amp;AE72&amp;" );","")&amp;IF(LEN(AI72)&gt;0,"insert into x_mv_oebs_receipts_2(TMP_ID, INVOICE_EID, SUM, DT, DOC_DATE, COMISS_DATE, PAYMENT_NUMBER, SOURCE_TYPE) values (s_x_mv_oebs_receipts_2.NEXTVAL, '"&amp;K72&amp;"', "&amp;AI72&amp;", date'"&amp;AJ72&amp;"',date'"&amp;AJ72&amp;"', null, '"&amp;AK72&amp;"' ,'PAYCASH');","")&amp;
IF(((AP72&lt;&gt;AP71)* (AP73&lt;&gt;"null")=1),"insert into x_mv_ui_contract_apex (TMP_ID,CONTRACT_ID,CONTRACT_EID,DT,FINISH_DT,CLIENT_ID,AGENCY_ID) values (s_x_mv_ui_contract_apex.NEXTVAL, "&amp;C72&amp;", '"&amp;D72&amp;"',"&amp;IF((LEN(AM72)&gt;0),"date'"&amp;AM72&amp;"'","null")&amp;", "&amp;IF((LEN(AN72)&gt;0),"date'"&amp;AN72&amp;"'","null")&amp;","&amp;AP72&amp;","&amp;G72&amp;" );","")&amp;IF(AP72&lt;&gt;"null","insert into x_mv_contract_signed_attr (TMP_ID,CONTRACT_ID,COLLATERAL_ID,CODE,KEY_NUM,COLLATERAL_DT,VALUE_NUM) values (s_x_mv_contract_signed_attr.NEXTVAL, "&amp;C72&amp;", "&amp;AL72&amp;",'BRAND_CLIENTS' , "&amp;AE72&amp;", "&amp;IF((LEN(AM72)&gt;0),"date'"&amp;AM72&amp;"'","null")&amp;",  "&amp;AO72&amp;");","")&amp;IF(LEN(BA72)&gt;0,"insert into x_yt_ar_direct_domain_stats (ID,IS_GRAY,DOMAIN,IS_BLACKLIST,SERVICE_ID,COST,BILLING_EXPORT_ID,FROM_DT,TILL_DT,SERVICE_ORDER_ID) values(s_x_yt_ar_direct_domain_stats.NEXTVAL, "&amp;AY72&amp;", '"&amp;BD72&amp;"', "&amp;AZ72&amp;","&amp;AV72&amp;","&amp;BC72&amp;","&amp;AW72&amp;",  date'"&amp;BA72&amp;"',to_date('"&amp;BB72&amp;"'||' '||'23:59:59','YYYY-MM-DD HH24:MI:SS'),"&amp;AW72&amp;");","")&amp;IF(LEN(BE72)&gt;0,"insert into x_yt_fin_docs (ID, CONTRACT_EID, AGENCY_ID, FROM_DT, RECEIVE_DT) values (s_x_yt_fin_docs.NEXTVAL, '"&amp;D72&amp;"', "&amp;G72&amp;", date'"&amp;BE72&amp;"', date'"&amp;BF72&amp;"');","")&amp; IF(((LEN(BL72)&gt;0)*(LEN(BM72)&gt;0)=1), "insert into x_mv_contract_signed_attr_hist(TMP_ID,VALUE_DT,CODE,COLLATERAL_ID,CL_DT,CONTRACT2_ID) values(s_x_mv_contract_signed_attr_hist.NEXTVAL, date'"&amp;AN72&amp;"', 'CONSOLIDATION_FINISH_DT', "&amp;AL72&amp;",date'"&amp;AM72&amp;"',"&amp;C72&amp;");insert into x_mv_contract_signed_attr_hist(TMP_ID,VALUE_NUM,CODE,COLLATERAL_ID,CL_DT,CONTRACT2_ID,KEY_NUM) values(s_x_mv_contract_signed_attr_hist.NEXTVAL, "&amp;AO72&amp;", 'LINKED_REWARD_CONTRACTS', "&amp;AL72&amp;",date'"&amp;AM72&amp;"',"&amp;C72&amp;","&amp;BL72&amp;");","")&amp; IF(((LEN(BL72)&gt;0)*(LEN(BM72)=0)=1), "insert into x_mv_contract_signed_attr_hist(TMP_ID,VALUE_NUM,CODE,COLLATERAL_ID,CL_DT,CONTRACT2_ID,KEY_NUM) values(s_x_mv_contract_signed_attr_hist.NEXTVAL, "&amp;AO72&amp;", 'LINKED_REWARD_CONTRACTS', "&amp;AL72&amp;",date'"&amp;AM72&amp;"',"&amp;C72&amp;","&amp;BL72&amp;");","")&amp;IF(LEN(BM72)&gt;0, "insert into x_mv_contract_signed_attr_hist(TMP_ID,VALUE_NUM,CL_DT,CODE,COLLATERAL_ID,CONTRACT2_ID) values(s_x_mv_contract_signed_attr_hist.NEXTVAL,"&amp;BM72&amp;", date'"&amp;AM72&amp;"','REWARD_CONSOLIDATION_PERIOD', "&amp;AL72&amp;","&amp;C72&amp;");","")&amp;IF(LEN(BN72)&gt;0, "insert into x_mv_contract_signed_attr_hist(TMP_ID,VALUE_NUM,CL_DT,CODE,COLLATERAL_ID,CONTRACT2_ID) values(s_x_mv_contract_signed_attr_hist.NEXTVAL,"&amp;BN72&amp;", date'"&amp;AM72&amp;"','REWARD_CONSOLIDATION_TYPE', "&amp;AL72&amp;","&amp;C72&amp;");","")&amp;IF(LEN(BH72)&gt;0, "insert into x_yt_loyal_domains(TMP_ID,DOMAIN,PERIOD) values(s_x_yt_loyal_domains.NEXTVAL,'"&amp;BD72&amp;"', date'"&amp;BI72&amp;"');","")&amp;IF(LEN(BJ72)&gt;0, "insert into x_yt_new_domains(TMP_ID,DOMAIN,PERIOD) values(s_x_yt_new_domains.NEXTVAL,'"&amp;BD72&amp;"', date'"&amp;BK72&amp;"');","")</f>
        <v>insert into x_t_contract2(TMP_ID,ID,EXTERNAL_ID,CLIENT_ID) values(s_x_t_contract2.NEXTVAL, 12310000025, '12310000025/20',212310000025);insert into x_t_contract_collateral(TMP_ID,ID,CONTRACT2_ID,DT,IS_SIGNED) values(s_x_t_contract_collateral.NEXTVAL, 123100000251, 12310000025, date'2020-01-01', date'2020-01-01');insert into x_mv_contract_signed_attr (TMP_ID,CONTRACT_ID,COLLATERAL_ID,CODE,VALUE_DT) values (s_x_mv_contract_signed_attr.NEXTVAL, 12310000025, 123100000251,'FINISH_DT' ,date'2021-01-01');insert into x_mv_contract_signed_attr_hist(TMP_ID,VALUE_NUM,UPDATE_DT,CONTRACT2_ID,CODE,CL_DT,STAMP,DT) values(s_x_mv_contract_signed_attr_hist.NEXTVAL, 1, date'2020-01-01', 12310000025,'FIRM',date'2020-01-01',8884323110066,date'2020-01-01');insert into x_mv_contract_signed_attr_hist(TMP_ID,VALUE_NUM,UPDATE_DT,CONTRACT2_ID,CODE,CL_DT,STAMP,DT) values(s_x_mv_contract_signed_attr_hist.NEXTVAL, 23, date'2020-01-01', 12310000025,'WHOLESALE_AGENT_PREMIUM_AWARDS_SCALE_TYPE',date'2020-01-01',8884323110066,date'2020-01-01');insert into x_mv_contract_signed_attr_hist(TMP_ID,VALUE_NUM,UPDATE_DT,CONTRACT2_ID,CODE,CL_DT,STAMP,DT) values(s_x_mv_contract_signed_attr_hist.NEXTVAL, 3, date'2020-01-01', 12310000025,'PAYMENT_TYPE',date'2020-01-01',8884323110066,date'2020-01-01');insert into x_t_invoice (TMP_ID,ID,DT, CLIENT_ID,EXTERNAL_ID,CONTRACT_ID,TOTAL_SUM,CURRENCY,DISCOUNT_TYPE,COMMISSION_TYPE,TYPE,LOYAL_CLIENTS,NDS,NDS_PCT,PERSON_ID) values (s_x_t_invoice.NEXTVAL, 323110066, date'2020-01-01',212310000025,'Б-323110066-1',12310000025,60000,'RUR',7,7,'y_invoice',0,1,20, 774323110066);insert into x_t_person (TMP_ID,ID) values (s_x_t_person.NEXTVAL, 774323110066);insert into x_t_act_internal(TMP_ID,ID,DT,CLIENT_ID,INVOICE_ID,HIDDEN,AMOUNT,EXTERNAL_ID,PAYMENT_TERM_DT,IS_LOYAL,TYPE) values (s_x_t_act_internal.NEXTVAL, 43231100661,date'2020-01-04',212310000025, 323110066    ,1,  60000  ,'432311006611',null, 0,'generic');insert into x_t_act_trans(TMP_ID, ACT_ID, CONSUME_ID, AMOUNT, AMOUNT_NDS, AMOUNT_NSP, NETTING, COMMISSION_TYPE) values (s_x_t_act_trans.NEXTVAL, 43231100661,  55323110066, 60000, 10000,  0,null, 7);insert into x_t_consume (TMP_ID, ID, PARENT_ORDER_ID) values (s_x_t_consume.NEXTVAL, 55323110066,  99323110066);insert into x_t_order(TMP_ID, ID, SERVICE_ID, SERVICE_ORDER_ID, CLIENT_ID) values (s_x_t_order.NEXTVAL, 99323110066,  7,  77323110066,  4323110066 );insert into x_mv_oebs_receipts_2(TMP_ID, INVOICE_EID, SUM, DT, DOC_DATE, COMISS_DATE, PAYMENT_NUMBER, SOURCE_TYPE) values (s_x_mv_oebs_receipts_2.NEXTVAL, 'Б-323110066-1', 60000, date'2020-01-31',date'2020-01-31', null, '8884323110066' ,'PAYCASH');insert into x_yt_ar_direct_domain_stats (ID,IS_GRAY,DOMAIN,IS_BLACKLIST,SERVICE_ID,COST,BILLING_EXPORT_ID,FROM_DT,TILL_DT,SERVICE_ORDER_ID) values(s_x_yt_ar_direct_domain_stats.NEXTVAL, 0, 'a323110066', 0,7,3330000000,77323110066,  date'2020-01-01',to_date('2020-01-31'||' '||'23:59:59','YYYY-MM-DD HH24:MI:SS'),77323110066);</v>
      </c>
    </row>
    <row r="73" spans="1:73" s="195" customFormat="1" x14ac:dyDescent="0.35">
      <c r="A73" s="127">
        <v>25</v>
      </c>
      <c r="B73" s="178"/>
      <c r="C73" s="42" t="str">
        <f t="shared" si="97"/>
        <v>12310000025</v>
      </c>
      <c r="D73" s="42" t="str">
        <f t="shared" si="98"/>
        <v>12310000025/20</v>
      </c>
      <c r="E73" s="43" t="str">
        <f t="shared" si="99"/>
        <v>2020-01-01</v>
      </c>
      <c r="F73" s="43" t="str">
        <f t="shared" si="100"/>
        <v>2021-01-01</v>
      </c>
      <c r="G73" s="44" t="str">
        <f t="shared" si="101"/>
        <v>212310000025</v>
      </c>
      <c r="H73" s="45">
        <f t="shared" si="102"/>
        <v>23</v>
      </c>
      <c r="I73" s="179">
        <v>3</v>
      </c>
      <c r="J73" s="180">
        <f t="shared" ref="J73:J118" si="128">J72+1</f>
        <v>323110067</v>
      </c>
      <c r="K73" s="42" t="str">
        <f t="shared" si="103"/>
        <v>Б-323110067-1</v>
      </c>
      <c r="L73" s="43" t="str">
        <f t="shared" si="104"/>
        <v>2020-01-01</v>
      </c>
      <c r="M73" s="42" t="s">
        <v>87</v>
      </c>
      <c r="N73" s="181">
        <f t="shared" si="105"/>
        <v>60000</v>
      </c>
      <c r="O73" s="42" t="s">
        <v>88</v>
      </c>
      <c r="P73" s="179">
        <v>1</v>
      </c>
      <c r="Q73" s="42">
        <v>20</v>
      </c>
      <c r="R73" s="182">
        <f t="shared" si="106"/>
        <v>7</v>
      </c>
      <c r="S73" s="182">
        <v>7</v>
      </c>
      <c r="T73" s="52" t="str">
        <f t="shared" si="107"/>
        <v>43231100671</v>
      </c>
      <c r="U73" s="183" t="str">
        <f t="shared" si="108"/>
        <v>432311006711</v>
      </c>
      <c r="V73" s="42">
        <v>1</v>
      </c>
      <c r="W73" s="43" t="str">
        <f t="shared" ca="1" si="109"/>
        <v>2020-01-03</v>
      </c>
      <c r="X73" s="42"/>
      <c r="Y73" s="185">
        <v>60000</v>
      </c>
      <c r="Z73" s="185">
        <f t="shared" si="110"/>
        <v>10000</v>
      </c>
      <c r="AA73" s="42">
        <v>0</v>
      </c>
      <c r="AB73" s="186" t="s">
        <v>89</v>
      </c>
      <c r="AC73" s="185">
        <f t="shared" si="111"/>
        <v>60000</v>
      </c>
      <c r="AD73" s="45">
        <v>0</v>
      </c>
      <c r="AE73" s="104" t="str">
        <f>AE72</f>
        <v>4323110066</v>
      </c>
      <c r="AF73" s="187">
        <f t="shared" si="112"/>
        <v>50000</v>
      </c>
      <c r="AG73" s="240"/>
      <c r="AH73" s="58">
        <f t="shared" si="113"/>
        <v>50000</v>
      </c>
      <c r="AI73" s="60">
        <f t="shared" si="114"/>
        <v>60000</v>
      </c>
      <c r="AJ73" s="49" t="str">
        <f t="shared" si="115"/>
        <v>2020-01-31</v>
      </c>
      <c r="AK73" s="189" t="str">
        <f t="shared" si="116"/>
        <v>8884323110066</v>
      </c>
      <c r="AL73" s="45" t="str">
        <f t="shared" si="117"/>
        <v>123100000251</v>
      </c>
      <c r="AM73" s="190"/>
      <c r="AN73" s="190"/>
      <c r="AO73" s="45" t="s">
        <v>89</v>
      </c>
      <c r="AP73" s="145" t="s">
        <v>89</v>
      </c>
      <c r="AQ73" s="45"/>
      <c r="AR73" s="45"/>
      <c r="AS73" s="191" t="str">
        <f t="shared" si="118"/>
        <v>8884323110066</v>
      </c>
      <c r="AT73" s="189" t="str">
        <f t="shared" si="119"/>
        <v>55323110067</v>
      </c>
      <c r="AU73" s="183" t="str">
        <f t="shared" si="120"/>
        <v>99323110067</v>
      </c>
      <c r="AV73" s="183">
        <f t="shared" si="121"/>
        <v>7</v>
      </c>
      <c r="AW73" s="183" t="str">
        <f t="shared" si="122"/>
        <v>77323110067</v>
      </c>
      <c r="AX73" s="147" t="str">
        <f t="shared" si="123"/>
        <v>774323110066</v>
      </c>
      <c r="AY73" s="183">
        <v>0</v>
      </c>
      <c r="AZ73" s="183">
        <v>0</v>
      </c>
      <c r="BA73" s="43" t="str">
        <f t="shared" si="124"/>
        <v>2020-01-01</v>
      </c>
      <c r="BB73" s="43" t="str">
        <f t="shared" si="125"/>
        <v>2020-01-31</v>
      </c>
      <c r="BC73" s="192" t="s">
        <v>90</v>
      </c>
      <c r="BD73" s="44" t="str">
        <f t="shared" si="126"/>
        <v>a323110067</v>
      </c>
      <c r="BE73" s="189"/>
      <c r="BF73" s="189"/>
      <c r="BG73" s="186"/>
      <c r="BH73" s="149"/>
      <c r="BI73" s="149"/>
      <c r="BJ73" s="149"/>
      <c r="BK73" s="149"/>
      <c r="BL73" s="149"/>
      <c r="BM73" s="149"/>
      <c r="BN73" s="149"/>
      <c r="BO73" s="340" t="s">
        <v>167</v>
      </c>
      <c r="BP73" s="328"/>
      <c r="BQ73" s="242"/>
      <c r="BR73" s="242"/>
      <c r="BS73" s="242"/>
      <c r="BU73" s="357" t="str">
        <f t="shared" ca="1" si="127"/>
        <v>insert into x_t_invoice (TMP_ID,ID,DT, CLIENT_ID,EXTERNAL_ID,CONTRACT_ID,TOTAL_SUM,CURRENCY,DISCOUNT_TYPE,COMMISSION_TYPE,TYPE,LOYAL_CLIENTS,NDS,NDS_PCT,PERSON_ID) values (s_x_t_invoice.NEXTVAL, 323110067, date'2020-01-01',212310000025,'Б-323110067-1',12310000025,60000,'RUR',7,7,'y_invoice',0,1,20, 774323110066);insert into x_t_act_internal(TMP_ID,ID,DT,CLIENT_ID,INVOICE_ID,HIDDEN,AMOUNT,EXTERNAL_ID,PAYMENT_TERM_DT,IS_LOYAL,TYPE) values (s_x_t_act_internal.NEXTVAL, 43231100671,date'2020-01-03',212310000025, 323110067    ,1,  60000  ,'432311006711',null, 0,'generic');insert into x_t_act_trans(TMP_ID, ACT_ID, CONSUME_ID, AMOUNT, AMOUNT_NDS, AMOUNT_NSP, NETTING, COMMISSION_TYPE) values (s_x_t_act_trans.NEXTVAL, 43231100671,  55323110067, 60000, 10000,  0,null, 7);insert into x_t_consume (TMP_ID, ID, PARENT_ORDER_ID) values (s_x_t_consume.NEXTVAL, 55323110067,  99323110067);insert into x_t_order(TMP_ID, ID, SERVICE_ID, SERVICE_ORDER_ID, CLIENT_ID) values (s_x_t_order.NEXTVAL, 99323110067,  7,  77323110067,  4323110066 );insert into x_mv_oebs_receipts_2(TMP_ID, INVOICE_EID, SUM, DT, DOC_DATE, COMISS_DATE, PAYMENT_NUMBER, SOURCE_TYPE) values (s_x_mv_oebs_receipts_2.NEXTVAL, 'Б-323110067-1', 60000, date'2020-01-31',date'2020-01-31', null, '8884323110066' ,'PAYCASH');insert into x_yt_ar_direct_domain_stats (ID,IS_GRAY,DOMAIN,IS_BLACKLIST,SERVICE_ID,COST,BILLING_EXPORT_ID,FROM_DT,TILL_DT,SERVICE_ORDER_ID) values(s_x_yt_ar_direct_domain_stats.NEXTVAL, 0, 'a323110067', 0,7,3330000000,77323110067,  date'2020-01-01',to_date('2020-01-31'||' '||'23:59:59','YYYY-MM-DD HH24:MI:SS'),77323110067);</v>
      </c>
    </row>
    <row r="74" spans="1:73" s="215" customFormat="1" ht="15" thickBot="1" x14ac:dyDescent="0.4">
      <c r="A74" s="152">
        <v>25</v>
      </c>
      <c r="B74" s="199"/>
      <c r="C74" s="76" t="str">
        <f t="shared" si="97"/>
        <v>12310000025</v>
      </c>
      <c r="D74" s="76" t="str">
        <f t="shared" si="98"/>
        <v>12310000025/20</v>
      </c>
      <c r="E74" s="77" t="str">
        <f t="shared" si="99"/>
        <v>2020-01-01</v>
      </c>
      <c r="F74" s="77" t="str">
        <f t="shared" si="100"/>
        <v>2021-01-01</v>
      </c>
      <c r="G74" s="78" t="str">
        <f t="shared" si="101"/>
        <v>212310000025</v>
      </c>
      <c r="H74" s="79">
        <f t="shared" si="102"/>
        <v>23</v>
      </c>
      <c r="I74" s="200">
        <v>3</v>
      </c>
      <c r="J74" s="201">
        <f t="shared" si="128"/>
        <v>323110068</v>
      </c>
      <c r="K74" s="76" t="str">
        <f t="shared" si="103"/>
        <v>Б-323110068-1</v>
      </c>
      <c r="L74" s="77" t="str">
        <f t="shared" si="104"/>
        <v>2020-01-01</v>
      </c>
      <c r="M74" s="76" t="s">
        <v>87</v>
      </c>
      <c r="N74" s="202">
        <f t="shared" si="105"/>
        <v>40000</v>
      </c>
      <c r="O74" s="76" t="s">
        <v>88</v>
      </c>
      <c r="P74" s="200">
        <v>1</v>
      </c>
      <c r="Q74" s="76">
        <v>20</v>
      </c>
      <c r="R74" s="244">
        <f t="shared" si="106"/>
        <v>7</v>
      </c>
      <c r="S74" s="244">
        <v>7</v>
      </c>
      <c r="T74" s="81" t="str">
        <f t="shared" si="107"/>
        <v>43231100681</v>
      </c>
      <c r="U74" s="203" t="str">
        <f t="shared" si="108"/>
        <v>432311006811</v>
      </c>
      <c r="V74" s="76">
        <v>1</v>
      </c>
      <c r="W74" s="77" t="str">
        <f t="shared" ca="1" si="109"/>
        <v>2020-01-07</v>
      </c>
      <c r="X74" s="76"/>
      <c r="Y74" s="205">
        <v>40000</v>
      </c>
      <c r="Z74" s="205">
        <f t="shared" si="110"/>
        <v>6666.6666666666642</v>
      </c>
      <c r="AA74" s="76">
        <v>0</v>
      </c>
      <c r="AB74" s="206" t="s">
        <v>89</v>
      </c>
      <c r="AC74" s="205">
        <f t="shared" si="111"/>
        <v>40000</v>
      </c>
      <c r="AD74" s="79">
        <v>0</v>
      </c>
      <c r="AE74" s="85" t="str">
        <f>AE73</f>
        <v>4323110066</v>
      </c>
      <c r="AF74" s="207">
        <f t="shared" si="112"/>
        <v>33333.333333333336</v>
      </c>
      <c r="AG74" s="235"/>
      <c r="AH74" s="91">
        <f t="shared" si="113"/>
        <v>33333.333333333336</v>
      </c>
      <c r="AI74" s="93">
        <f t="shared" si="114"/>
        <v>40000</v>
      </c>
      <c r="AJ74" s="83" t="str">
        <f t="shared" si="115"/>
        <v>2020-01-31</v>
      </c>
      <c r="AK74" s="209" t="str">
        <f t="shared" si="116"/>
        <v>8884323110066</v>
      </c>
      <c r="AL74" s="79" t="str">
        <f t="shared" si="117"/>
        <v>123100000251</v>
      </c>
      <c r="AM74" s="210"/>
      <c r="AN74" s="210"/>
      <c r="AO74" s="79" t="s">
        <v>89</v>
      </c>
      <c r="AP74" s="169" t="s">
        <v>89</v>
      </c>
      <c r="AQ74" s="79"/>
      <c r="AR74" s="79"/>
      <c r="AS74" s="211" t="str">
        <f t="shared" si="118"/>
        <v>8884323110066</v>
      </c>
      <c r="AT74" s="209" t="str">
        <f t="shared" si="119"/>
        <v>55323110068</v>
      </c>
      <c r="AU74" s="203" t="str">
        <f t="shared" si="120"/>
        <v>99323110068</v>
      </c>
      <c r="AV74" s="203">
        <f t="shared" si="121"/>
        <v>7</v>
      </c>
      <c r="AW74" s="203" t="str">
        <f t="shared" si="122"/>
        <v>77323110068</v>
      </c>
      <c r="AX74" s="172" t="str">
        <f t="shared" si="123"/>
        <v>774323110066</v>
      </c>
      <c r="AY74" s="203">
        <v>0</v>
      </c>
      <c r="AZ74" s="203">
        <v>0</v>
      </c>
      <c r="BA74" s="77" t="str">
        <f t="shared" si="124"/>
        <v>2020-01-01</v>
      </c>
      <c r="BB74" s="77" t="str">
        <f t="shared" si="125"/>
        <v>2020-01-31</v>
      </c>
      <c r="BC74" s="212" t="s">
        <v>90</v>
      </c>
      <c r="BD74" s="78" t="str">
        <f t="shared" si="126"/>
        <v>a323110068</v>
      </c>
      <c r="BE74" s="209"/>
      <c r="BF74" s="209"/>
      <c r="BG74" s="206"/>
      <c r="BH74" s="174"/>
      <c r="BI74" s="174"/>
      <c r="BJ74" s="174"/>
      <c r="BK74" s="174"/>
      <c r="BL74" s="174"/>
      <c r="BM74" s="174"/>
      <c r="BN74" s="174"/>
      <c r="BO74" s="341"/>
      <c r="BP74" s="329"/>
      <c r="BQ74" s="202"/>
      <c r="BR74" s="214"/>
      <c r="BS74" s="214"/>
      <c r="BU74" s="358" t="str">
        <f t="shared" ca="1" si="127"/>
        <v>insert into x_t_invoice (TMP_ID,ID,DT, CLIENT_ID,EXTERNAL_ID,CONTRACT_ID,TOTAL_SUM,CURRENCY,DISCOUNT_TYPE,COMMISSION_TYPE,TYPE,LOYAL_CLIENTS,NDS,NDS_PCT,PERSON_ID) values (s_x_t_invoice.NEXTVAL, 323110068, date'2020-01-01',212310000025,'Б-323110068-1',12310000025,40000,'RUR',7,7,'y_invoice',0,1,20, 774323110066);insert into x_t_act_internal(TMP_ID,ID,DT,CLIENT_ID,INVOICE_ID,HIDDEN,AMOUNT,EXTERNAL_ID,PAYMENT_TERM_DT,IS_LOYAL,TYPE) values (s_x_t_act_internal.NEXTVAL, 43231100681,date'2020-01-07',212310000025, 323110068    ,1,  40000  ,'432311006811',null, 0,'generic');insert into x_t_act_trans(TMP_ID, ACT_ID, CONSUME_ID, AMOUNT, AMOUNT_NDS, AMOUNT_NSP, NETTING, COMMISSION_TYPE) values (s_x_t_act_trans.NEXTVAL, 43231100681,  55323110068, 40000, 6666.66666666666,  0,null, 7);insert into x_t_consume (TMP_ID, ID, PARENT_ORDER_ID) values (s_x_t_consume.NEXTVAL, 55323110068,  99323110068);insert into x_t_order(TMP_ID, ID, SERVICE_ID, SERVICE_ORDER_ID, CLIENT_ID) values (s_x_t_order.NEXTVAL, 99323110068,  7,  77323110068,  4323110066 );insert into x_mv_oebs_receipts_2(TMP_ID, INVOICE_EID, SUM, DT, DOC_DATE, COMISS_DATE, PAYMENT_NUMBER, SOURCE_TYPE) values (s_x_mv_oebs_receipts_2.NEXTVAL, 'Б-323110068-1', 40000, date'2020-01-31',date'2020-01-31', null, '8884323110066' ,'PAYCASH');insert into x_yt_ar_direct_domain_stats (ID,IS_GRAY,DOMAIN,IS_BLACKLIST,SERVICE_ID,COST,BILLING_EXPORT_ID,FROM_DT,TILL_DT,SERVICE_ORDER_ID) values(s_x_yt_ar_direct_domain_stats.NEXTVAL, 0, 'a323110068', 0,7,3330000000,77323110068,  date'2020-01-01',to_date('2020-01-31'||' '||'23:59:59','YYYY-MM-DD HH24:MI:SS'),77323110068);</v>
      </c>
    </row>
    <row r="75" spans="1:73" s="195" customFormat="1" x14ac:dyDescent="0.35">
      <c r="A75" s="127">
        <v>26</v>
      </c>
      <c r="B75" s="178"/>
      <c r="C75" s="42" t="str">
        <f t="shared" si="97"/>
        <v>12310000026</v>
      </c>
      <c r="D75" s="42" t="str">
        <f t="shared" si="98"/>
        <v>12310000026/20</v>
      </c>
      <c r="E75" s="43" t="str">
        <f t="shared" si="99"/>
        <v>2020-01-01</v>
      </c>
      <c r="F75" s="43" t="str">
        <f t="shared" si="100"/>
        <v>2021-01-01</v>
      </c>
      <c r="G75" s="44" t="str">
        <f t="shared" si="101"/>
        <v>212310000026</v>
      </c>
      <c r="H75" s="45">
        <f t="shared" si="102"/>
        <v>23</v>
      </c>
      <c r="I75" s="179">
        <v>3</v>
      </c>
      <c r="J75" s="180">
        <f t="shared" si="128"/>
        <v>323110069</v>
      </c>
      <c r="K75" s="42" t="str">
        <f t="shared" si="103"/>
        <v>Б-323110069-1</v>
      </c>
      <c r="L75" s="43" t="str">
        <f t="shared" si="104"/>
        <v>2020-01-01</v>
      </c>
      <c r="M75" s="42" t="s">
        <v>87</v>
      </c>
      <c r="N75" s="181">
        <f t="shared" si="105"/>
        <v>60000</v>
      </c>
      <c r="O75" s="42" t="s">
        <v>88</v>
      </c>
      <c r="P75" s="179">
        <v>1</v>
      </c>
      <c r="Q75" s="42">
        <v>20</v>
      </c>
      <c r="R75" s="182">
        <f t="shared" si="106"/>
        <v>7</v>
      </c>
      <c r="S75" s="182">
        <v>7</v>
      </c>
      <c r="T75" s="52" t="str">
        <f t="shared" si="107"/>
        <v>43231100691</v>
      </c>
      <c r="U75" s="183" t="str">
        <f t="shared" si="108"/>
        <v>432311006911</v>
      </c>
      <c r="V75" s="42">
        <v>1</v>
      </c>
      <c r="W75" s="43" t="str">
        <f t="shared" ca="1" si="109"/>
        <v>2020-01-04</v>
      </c>
      <c r="X75" s="42"/>
      <c r="Y75" s="185">
        <v>60000</v>
      </c>
      <c r="Z75" s="185">
        <f t="shared" si="110"/>
        <v>10000</v>
      </c>
      <c r="AA75" s="42">
        <v>0</v>
      </c>
      <c r="AB75" s="186" t="s">
        <v>89</v>
      </c>
      <c r="AC75" s="185">
        <f t="shared" si="111"/>
        <v>60000</v>
      </c>
      <c r="AD75" s="45">
        <v>0</v>
      </c>
      <c r="AE75" s="52" t="str">
        <f t="shared" ref="AE75:AE99" si="129">4&amp;J75</f>
        <v>4323110069</v>
      </c>
      <c r="AF75" s="187">
        <f t="shared" si="112"/>
        <v>50000</v>
      </c>
      <c r="AG75" s="240"/>
      <c r="AH75" s="58">
        <f t="shared" si="113"/>
        <v>50000</v>
      </c>
      <c r="AI75" s="60">
        <f t="shared" si="114"/>
        <v>60000</v>
      </c>
      <c r="AJ75" s="49" t="str">
        <f t="shared" si="115"/>
        <v>2020-01-31</v>
      </c>
      <c r="AK75" s="189" t="str">
        <f t="shared" si="116"/>
        <v>8884323110069</v>
      </c>
      <c r="AL75" s="45" t="str">
        <f t="shared" si="117"/>
        <v>123100000261</v>
      </c>
      <c r="AM75" s="190"/>
      <c r="AN75" s="190"/>
      <c r="AO75" s="45" t="s">
        <v>89</v>
      </c>
      <c r="AP75" s="145" t="s">
        <v>89</v>
      </c>
      <c r="AQ75" s="45"/>
      <c r="AR75" s="45"/>
      <c r="AS75" s="191" t="str">
        <f t="shared" si="118"/>
        <v>8884323110069</v>
      </c>
      <c r="AT75" s="189" t="str">
        <f t="shared" si="119"/>
        <v>55323110069</v>
      </c>
      <c r="AU75" s="183" t="str">
        <f t="shared" si="120"/>
        <v>99323110069</v>
      </c>
      <c r="AV75" s="183">
        <f t="shared" si="121"/>
        <v>7</v>
      </c>
      <c r="AW75" s="183" t="str">
        <f t="shared" si="122"/>
        <v>77323110069</v>
      </c>
      <c r="AX75" s="147" t="str">
        <f t="shared" si="123"/>
        <v>774323110069</v>
      </c>
      <c r="AY75" s="183">
        <v>0</v>
      </c>
      <c r="AZ75" s="183">
        <v>0</v>
      </c>
      <c r="BA75" s="43" t="str">
        <f t="shared" si="124"/>
        <v>2020-01-01</v>
      </c>
      <c r="BB75" s="43" t="str">
        <f t="shared" si="125"/>
        <v>2020-01-31</v>
      </c>
      <c r="BC75" s="192" t="s">
        <v>90</v>
      </c>
      <c r="BD75" s="44" t="str">
        <f t="shared" si="126"/>
        <v>a323110069</v>
      </c>
      <c r="BE75" s="189"/>
      <c r="BF75" s="189"/>
      <c r="BG75" s="186"/>
      <c r="BH75" s="149"/>
      <c r="BI75" s="149"/>
      <c r="BJ75" s="149"/>
      <c r="BK75" s="149"/>
      <c r="BL75" s="149"/>
      <c r="BM75" s="149"/>
      <c r="BN75" s="149"/>
      <c r="BO75" s="340" t="s">
        <v>240</v>
      </c>
      <c r="BP75" s="328">
        <v>7</v>
      </c>
      <c r="BQ75" s="242">
        <f>SUM(AF75:AF77)</f>
        <v>133333.33333333334</v>
      </c>
      <c r="BR75" s="242">
        <f>SUM(AF75:AF77)*0.06</f>
        <v>8000</v>
      </c>
      <c r="BS75" s="242">
        <f>BR75</f>
        <v>8000</v>
      </c>
      <c r="BU75" s="357" t="str">
        <f t="shared" ca="1" si="127"/>
        <v>insert into x_t_contract2(TMP_ID,ID,EXTERNAL_ID,CLIENT_ID) values(s_x_t_contract2.NEXTVAL, 12310000026, '12310000026/20',212310000026);insert into x_t_contract_collateral(TMP_ID,ID,CONTRACT2_ID,DT,IS_SIGNED) values(s_x_t_contract_collateral.NEXTVAL, 123100000261, 12310000026, date'2020-01-01', date'2020-01-01');insert into x_mv_contract_signed_attr (TMP_ID,CONTRACT_ID,COLLATERAL_ID,CODE,VALUE_DT) values (s_x_mv_contract_signed_attr.NEXTVAL, 12310000026, 123100000261,'FINISH_DT' ,date'2021-01-01');insert into x_mv_contract_signed_attr_hist(TMP_ID,VALUE_NUM,UPDATE_DT,CONTRACT2_ID,CODE,CL_DT,STAMP,DT) values(s_x_mv_contract_signed_attr_hist.NEXTVAL, 1, date'2020-01-01', 12310000026,'FIRM',date'2020-01-01',8884323110069,date'2020-01-01');insert into x_mv_contract_signed_attr_hist(TMP_ID,VALUE_NUM,UPDATE_DT,CONTRACT2_ID,CODE,CL_DT,STAMP,DT) values(s_x_mv_contract_signed_attr_hist.NEXTVAL, 23, date'2020-01-01', 12310000026,'WHOLESALE_AGENT_PREMIUM_AWARDS_SCALE_TYPE',date'2020-01-01',8884323110069,date'2020-01-01');insert into x_mv_contract_signed_attr_hist(TMP_ID,VALUE_NUM,UPDATE_DT,CONTRACT2_ID,CODE,CL_DT,STAMP,DT) values(s_x_mv_contract_signed_attr_hist.NEXTVAL, 3, date'2020-01-01', 12310000026,'PAYMENT_TYPE',date'2020-01-01',8884323110069,date'2020-01-01');insert into x_t_invoice (TMP_ID,ID,DT, CLIENT_ID,EXTERNAL_ID,CONTRACT_ID,TOTAL_SUM,CURRENCY,DISCOUNT_TYPE,COMMISSION_TYPE,TYPE,LOYAL_CLIENTS,NDS,NDS_PCT,PERSON_ID) values (s_x_t_invoice.NEXTVAL, 323110069, date'2020-01-01',212310000026,'Б-323110069-1',12310000026,60000,'RUR',7,7,'y_invoice',0,1,20, 774323110069);insert into x_t_person (TMP_ID,ID) values (s_x_t_person.NEXTVAL, 774323110069);insert into x_t_act_internal(TMP_ID,ID,DT,CLIENT_ID,INVOICE_ID,HIDDEN,AMOUNT,EXTERNAL_ID,PAYMENT_TERM_DT,IS_LOYAL,TYPE) values (s_x_t_act_internal.NEXTVAL, 43231100691,date'2020-01-04',212310000026, 323110069    ,1,  60000  ,'432311006911',null, 0,'generic');insert into x_t_act_trans(TMP_ID, ACT_ID, CONSUME_ID, AMOUNT, AMOUNT_NDS, AMOUNT_NSP, NETTING, COMMISSION_TYPE) values (s_x_t_act_trans.NEXTVAL, 43231100691,  55323110069, 60000, 10000,  0,null, 7);insert into x_t_consume (TMP_ID, ID, PARENT_ORDER_ID) values (s_x_t_consume.NEXTVAL, 55323110069,  99323110069);insert into x_t_order(TMP_ID, ID, SERVICE_ID, SERVICE_ORDER_ID, CLIENT_ID) values (s_x_t_order.NEXTVAL, 99323110069,  7,  77323110069,  4323110069 );insert into x_mv_oebs_receipts_2(TMP_ID, INVOICE_EID, SUM, DT, DOC_DATE, COMISS_DATE, PAYMENT_NUMBER, SOURCE_TYPE) values (s_x_mv_oebs_receipts_2.NEXTVAL, 'Б-323110069-1', 60000, date'2020-01-31',date'2020-01-31', null, '8884323110069' ,'PAYCASH');insert into x_yt_ar_direct_domain_stats (ID,IS_GRAY,DOMAIN,IS_BLACKLIST,SERVICE_ID,COST,BILLING_EXPORT_ID,FROM_DT,TILL_DT,SERVICE_ORDER_ID) values(s_x_yt_ar_direct_domain_stats.NEXTVAL, 0, 'a323110069', 0,7,3330000000,77323110069,  date'2020-01-01',to_date('2020-01-31'||' '||'23:59:59','YYYY-MM-DD HH24:MI:SS'),77323110069);</v>
      </c>
    </row>
    <row r="76" spans="1:73" s="195" customFormat="1" x14ac:dyDescent="0.35">
      <c r="A76" s="127">
        <v>26</v>
      </c>
      <c r="B76" s="178"/>
      <c r="C76" s="42" t="str">
        <f t="shared" si="97"/>
        <v>12310000026</v>
      </c>
      <c r="D76" s="42" t="str">
        <f t="shared" si="98"/>
        <v>12310000026/20</v>
      </c>
      <c r="E76" s="43" t="str">
        <f t="shared" si="99"/>
        <v>2020-01-01</v>
      </c>
      <c r="F76" s="43" t="str">
        <f t="shared" si="100"/>
        <v>2021-01-01</v>
      </c>
      <c r="G76" s="44" t="str">
        <f t="shared" si="101"/>
        <v>212310000026</v>
      </c>
      <c r="H76" s="45">
        <f t="shared" si="102"/>
        <v>23</v>
      </c>
      <c r="I76" s="179">
        <v>3</v>
      </c>
      <c r="J76" s="180">
        <f t="shared" si="128"/>
        <v>323110070</v>
      </c>
      <c r="K76" s="42" t="str">
        <f t="shared" si="103"/>
        <v>Б-323110070-1</v>
      </c>
      <c r="L76" s="43" t="str">
        <f t="shared" si="104"/>
        <v>2020-01-01</v>
      </c>
      <c r="M76" s="42" t="s">
        <v>87</v>
      </c>
      <c r="N76" s="181">
        <f t="shared" si="105"/>
        <v>60000</v>
      </c>
      <c r="O76" s="42" t="s">
        <v>88</v>
      </c>
      <c r="P76" s="179">
        <v>1</v>
      </c>
      <c r="Q76" s="42">
        <v>20</v>
      </c>
      <c r="R76" s="182">
        <f t="shared" si="106"/>
        <v>7</v>
      </c>
      <c r="S76" s="182">
        <v>7</v>
      </c>
      <c r="T76" s="52" t="str">
        <f t="shared" si="107"/>
        <v>43231100701</v>
      </c>
      <c r="U76" s="183" t="str">
        <f t="shared" si="108"/>
        <v>432311007011</v>
      </c>
      <c r="V76" s="42">
        <v>1</v>
      </c>
      <c r="W76" s="43" t="str">
        <f t="shared" ca="1" si="109"/>
        <v>2020-01-03</v>
      </c>
      <c r="X76" s="42"/>
      <c r="Y76" s="185">
        <v>60000</v>
      </c>
      <c r="Z76" s="185">
        <f t="shared" si="110"/>
        <v>10000</v>
      </c>
      <c r="AA76" s="42">
        <v>0</v>
      </c>
      <c r="AB76" s="186" t="s">
        <v>89</v>
      </c>
      <c r="AC76" s="185">
        <f t="shared" si="111"/>
        <v>60000</v>
      </c>
      <c r="AD76" s="45">
        <v>0</v>
      </c>
      <c r="AE76" s="52" t="str">
        <f t="shared" si="129"/>
        <v>4323110070</v>
      </c>
      <c r="AF76" s="187">
        <f t="shared" si="112"/>
        <v>50000</v>
      </c>
      <c r="AG76" s="240"/>
      <c r="AH76" s="58">
        <f t="shared" si="113"/>
        <v>50000</v>
      </c>
      <c r="AI76" s="60">
        <f t="shared" si="114"/>
        <v>60000</v>
      </c>
      <c r="AJ76" s="49" t="str">
        <f t="shared" si="115"/>
        <v>2020-01-31</v>
      </c>
      <c r="AK76" s="189" t="str">
        <f t="shared" si="116"/>
        <v>8884323110070</v>
      </c>
      <c r="AL76" s="45" t="str">
        <f t="shared" si="117"/>
        <v>123100000261</v>
      </c>
      <c r="AM76" s="190"/>
      <c r="AN76" s="190"/>
      <c r="AO76" s="45" t="s">
        <v>89</v>
      </c>
      <c r="AP76" s="145" t="s">
        <v>89</v>
      </c>
      <c r="AQ76" s="45"/>
      <c r="AR76" s="45"/>
      <c r="AS76" s="191" t="str">
        <f t="shared" si="118"/>
        <v>8884323110070</v>
      </c>
      <c r="AT76" s="189" t="str">
        <f t="shared" si="119"/>
        <v>55323110070</v>
      </c>
      <c r="AU76" s="183" t="str">
        <f t="shared" si="120"/>
        <v>99323110070</v>
      </c>
      <c r="AV76" s="183">
        <f t="shared" si="121"/>
        <v>7</v>
      </c>
      <c r="AW76" s="183" t="str">
        <f t="shared" si="122"/>
        <v>77323110070</v>
      </c>
      <c r="AX76" s="147" t="str">
        <f t="shared" si="123"/>
        <v>774323110070</v>
      </c>
      <c r="AY76" s="183">
        <v>0</v>
      </c>
      <c r="AZ76" s="183">
        <v>0</v>
      </c>
      <c r="BA76" s="43" t="str">
        <f t="shared" si="124"/>
        <v>2020-01-01</v>
      </c>
      <c r="BB76" s="43" t="str">
        <f t="shared" si="125"/>
        <v>2020-01-31</v>
      </c>
      <c r="BC76" s="192" t="s">
        <v>90</v>
      </c>
      <c r="BD76" s="44" t="str">
        <f t="shared" si="126"/>
        <v>a323110070</v>
      </c>
      <c r="BE76" s="189"/>
      <c r="BF76" s="189"/>
      <c r="BG76" s="186"/>
      <c r="BH76" s="149"/>
      <c r="BI76" s="149"/>
      <c r="BJ76" s="149"/>
      <c r="BK76" s="149"/>
      <c r="BL76" s="149"/>
      <c r="BM76" s="149"/>
      <c r="BN76" s="149"/>
      <c r="BO76" s="340"/>
      <c r="BP76" s="328"/>
      <c r="BQ76" s="242"/>
      <c r="BR76" s="242"/>
      <c r="BS76" s="242"/>
      <c r="BU76" s="357" t="str">
        <f t="shared" ca="1" si="127"/>
        <v>insert into x_t_invoice (TMP_ID,ID,DT, CLIENT_ID,EXTERNAL_ID,CONTRACT_ID,TOTAL_SUM,CURRENCY,DISCOUNT_TYPE,COMMISSION_TYPE,TYPE,LOYAL_CLIENTS,NDS,NDS_PCT,PERSON_ID) values (s_x_t_invoice.NEXTVAL, 323110070, date'2020-01-01',212310000026,'Б-323110070-1',12310000026,60000,'RUR',7,7,'y_invoice',0,1,20, 774323110070);insert into x_t_person (TMP_ID,ID) values (s_x_t_person.NEXTVAL, 774323110070);insert into x_t_act_internal(TMP_ID,ID,DT,CLIENT_ID,INVOICE_ID,HIDDEN,AMOUNT,EXTERNAL_ID,PAYMENT_TERM_DT,IS_LOYAL,TYPE) values (s_x_t_act_internal.NEXTVAL, 43231100701,date'2020-01-03',212310000026, 323110070    ,1,  60000  ,'432311007011',null, 0,'generic');insert into x_t_act_trans(TMP_ID, ACT_ID, CONSUME_ID, AMOUNT, AMOUNT_NDS, AMOUNT_NSP, NETTING, COMMISSION_TYPE) values (s_x_t_act_trans.NEXTVAL, 43231100701,  55323110070, 60000, 10000,  0,null, 7);insert into x_t_consume (TMP_ID, ID, PARENT_ORDER_ID) values (s_x_t_consume.NEXTVAL, 55323110070,  99323110070);insert into x_t_order(TMP_ID, ID, SERVICE_ID, SERVICE_ORDER_ID, CLIENT_ID) values (s_x_t_order.NEXTVAL, 99323110070,  7,  77323110070,  4323110070 );insert into x_mv_oebs_receipts_2(TMP_ID, INVOICE_EID, SUM, DT, DOC_DATE, COMISS_DATE, PAYMENT_NUMBER, SOURCE_TYPE) values (s_x_mv_oebs_receipts_2.NEXTVAL, 'Б-323110070-1', 60000, date'2020-01-31',date'2020-01-31', null, '8884323110070' ,'PAYCASH');insert into x_yt_ar_direct_domain_stats (ID,IS_GRAY,DOMAIN,IS_BLACKLIST,SERVICE_ID,COST,BILLING_EXPORT_ID,FROM_DT,TILL_DT,SERVICE_ORDER_ID) values(s_x_yt_ar_direct_domain_stats.NEXTVAL, 0, 'a323110070', 0,7,3330000000,77323110070,  date'2020-01-01',to_date('2020-01-31'||' '||'23:59:59','YYYY-MM-DD HH24:MI:SS'),77323110070);</v>
      </c>
    </row>
    <row r="77" spans="1:73" s="215" customFormat="1" ht="15.5" customHeight="1" thickBot="1" x14ac:dyDescent="0.4">
      <c r="A77" s="152">
        <v>26</v>
      </c>
      <c r="B77" s="199"/>
      <c r="C77" s="76" t="str">
        <f t="shared" si="97"/>
        <v>12310000026</v>
      </c>
      <c r="D77" s="76" t="str">
        <f t="shared" si="98"/>
        <v>12310000026/20</v>
      </c>
      <c r="E77" s="77" t="str">
        <f t="shared" si="99"/>
        <v>2020-01-01</v>
      </c>
      <c r="F77" s="77" t="str">
        <f t="shared" si="100"/>
        <v>2021-01-01</v>
      </c>
      <c r="G77" s="78" t="str">
        <f t="shared" si="101"/>
        <v>212310000026</v>
      </c>
      <c r="H77" s="79">
        <f t="shared" si="102"/>
        <v>23</v>
      </c>
      <c r="I77" s="200">
        <v>3</v>
      </c>
      <c r="J77" s="201">
        <f t="shared" si="128"/>
        <v>323110071</v>
      </c>
      <c r="K77" s="76" t="str">
        <f t="shared" si="103"/>
        <v>Б-323110071-1</v>
      </c>
      <c r="L77" s="77" t="str">
        <f t="shared" si="104"/>
        <v>2020-01-01</v>
      </c>
      <c r="M77" s="76" t="s">
        <v>87</v>
      </c>
      <c r="N77" s="202">
        <f t="shared" si="105"/>
        <v>40000</v>
      </c>
      <c r="O77" s="76" t="s">
        <v>88</v>
      </c>
      <c r="P77" s="200">
        <v>1</v>
      </c>
      <c r="Q77" s="76">
        <v>20</v>
      </c>
      <c r="R77" s="244">
        <f t="shared" si="106"/>
        <v>7</v>
      </c>
      <c r="S77" s="244">
        <v>7</v>
      </c>
      <c r="T77" s="81" t="str">
        <f t="shared" si="107"/>
        <v>43231100711</v>
      </c>
      <c r="U77" s="203" t="str">
        <f t="shared" si="108"/>
        <v>432311007111</v>
      </c>
      <c r="V77" s="76">
        <v>1</v>
      </c>
      <c r="W77" s="77" t="str">
        <f t="shared" ca="1" si="109"/>
        <v>2020-01-02</v>
      </c>
      <c r="X77" s="76"/>
      <c r="Y77" s="205">
        <v>40000</v>
      </c>
      <c r="Z77" s="205">
        <f t="shared" si="110"/>
        <v>6666.6666666666642</v>
      </c>
      <c r="AA77" s="76">
        <v>0</v>
      </c>
      <c r="AB77" s="206" t="s">
        <v>89</v>
      </c>
      <c r="AC77" s="205">
        <f t="shared" si="111"/>
        <v>40000</v>
      </c>
      <c r="AD77" s="79">
        <v>0</v>
      </c>
      <c r="AE77" s="81" t="str">
        <f t="shared" si="129"/>
        <v>4323110071</v>
      </c>
      <c r="AF77" s="207">
        <f t="shared" si="112"/>
        <v>33333.333333333336</v>
      </c>
      <c r="AG77" s="235"/>
      <c r="AH77" s="91">
        <f t="shared" si="113"/>
        <v>33333.333333333336</v>
      </c>
      <c r="AI77" s="93">
        <f t="shared" si="114"/>
        <v>40000</v>
      </c>
      <c r="AJ77" s="83" t="str">
        <f t="shared" si="115"/>
        <v>2020-01-31</v>
      </c>
      <c r="AK77" s="209" t="str">
        <f t="shared" si="116"/>
        <v>8884323110071</v>
      </c>
      <c r="AL77" s="79" t="str">
        <f t="shared" si="117"/>
        <v>123100000261</v>
      </c>
      <c r="AM77" s="210"/>
      <c r="AN77" s="210"/>
      <c r="AO77" s="79" t="s">
        <v>89</v>
      </c>
      <c r="AP77" s="169" t="s">
        <v>89</v>
      </c>
      <c r="AQ77" s="79"/>
      <c r="AR77" s="79"/>
      <c r="AS77" s="211" t="str">
        <f t="shared" si="118"/>
        <v>8884323110071</v>
      </c>
      <c r="AT77" s="209" t="str">
        <f t="shared" si="119"/>
        <v>55323110071</v>
      </c>
      <c r="AU77" s="203" t="str">
        <f t="shared" si="120"/>
        <v>99323110071</v>
      </c>
      <c r="AV77" s="203">
        <f t="shared" si="121"/>
        <v>7</v>
      </c>
      <c r="AW77" s="203" t="str">
        <f t="shared" si="122"/>
        <v>77323110071</v>
      </c>
      <c r="AX77" s="172" t="str">
        <f t="shared" si="123"/>
        <v>774323110071</v>
      </c>
      <c r="AY77" s="203">
        <v>0</v>
      </c>
      <c r="AZ77" s="203">
        <v>0</v>
      </c>
      <c r="BA77" s="77" t="str">
        <f t="shared" si="124"/>
        <v>2020-01-01</v>
      </c>
      <c r="BB77" s="77" t="str">
        <f t="shared" si="125"/>
        <v>2020-01-31</v>
      </c>
      <c r="BC77" s="212" t="s">
        <v>90</v>
      </c>
      <c r="BD77" s="78" t="str">
        <f t="shared" si="126"/>
        <v>a323110071</v>
      </c>
      <c r="BE77" s="209"/>
      <c r="BF77" s="209"/>
      <c r="BG77" s="206"/>
      <c r="BH77" s="174"/>
      <c r="BI77" s="174"/>
      <c r="BJ77" s="174"/>
      <c r="BK77" s="174"/>
      <c r="BL77" s="174"/>
      <c r="BM77" s="174"/>
      <c r="BN77" s="174"/>
      <c r="BO77" s="341"/>
      <c r="BP77" s="329"/>
      <c r="BQ77" s="202"/>
      <c r="BR77" s="214"/>
      <c r="BS77" s="214"/>
      <c r="BU77" s="358" t="str">
        <f t="shared" ca="1" si="127"/>
        <v>insert into x_t_invoice (TMP_ID,ID,DT, CLIENT_ID,EXTERNAL_ID,CONTRACT_ID,TOTAL_SUM,CURRENCY,DISCOUNT_TYPE,COMMISSION_TYPE,TYPE,LOYAL_CLIENTS,NDS,NDS_PCT,PERSON_ID) values (s_x_t_invoice.NEXTVAL, 323110071, date'2020-01-01',212310000026,'Б-323110071-1',12310000026,40000,'RUR',7,7,'y_invoice',0,1,20, 774323110071);insert into x_t_person (TMP_ID,ID) values (s_x_t_person.NEXTVAL, 774323110071);insert into x_t_act_internal(TMP_ID,ID,DT,CLIENT_ID,INVOICE_ID,HIDDEN,AMOUNT,EXTERNAL_ID,PAYMENT_TERM_DT,IS_LOYAL,TYPE) values (s_x_t_act_internal.NEXTVAL, 43231100711,date'2020-01-02',212310000026, 323110071    ,1,  40000  ,'432311007111',null, 0,'generic');insert into x_t_act_trans(TMP_ID, ACT_ID, CONSUME_ID, AMOUNT, AMOUNT_NDS, AMOUNT_NSP, NETTING, COMMISSION_TYPE) values (s_x_t_act_trans.NEXTVAL, 43231100711,  55323110071, 40000, 6666.66666666666,  0,null, 7);insert into x_t_consume (TMP_ID, ID, PARENT_ORDER_ID) values (s_x_t_consume.NEXTVAL, 55323110071,  99323110071);insert into x_t_order(TMP_ID, ID, SERVICE_ID, SERVICE_ORDER_ID, CLIENT_ID) values (s_x_t_order.NEXTVAL, 99323110071,  7,  77323110071,  4323110071 );insert into x_mv_oebs_receipts_2(TMP_ID, INVOICE_EID, SUM, DT, DOC_DATE, COMISS_DATE, PAYMENT_NUMBER, SOURCE_TYPE) values (s_x_mv_oebs_receipts_2.NEXTVAL, 'Б-323110071-1', 40000, date'2020-01-31',date'2020-01-31', null, '8884323110071' ,'PAYCASH');insert into x_yt_ar_direct_domain_stats (ID,IS_GRAY,DOMAIN,IS_BLACKLIST,SERVICE_ID,COST,BILLING_EXPORT_ID,FROM_DT,TILL_DT,SERVICE_ORDER_ID) values(s_x_yt_ar_direct_domain_stats.NEXTVAL, 0, 'a323110071', 0,7,3330000000,77323110071,  date'2020-01-01',to_date('2020-01-31'||' '||'23:59:59','YYYY-MM-DD HH24:MI:SS'),77323110071);</v>
      </c>
    </row>
    <row r="78" spans="1:73" s="195" customFormat="1" x14ac:dyDescent="0.35">
      <c r="A78" s="127">
        <v>27</v>
      </c>
      <c r="B78" s="178"/>
      <c r="C78" s="42" t="str">
        <f t="shared" si="97"/>
        <v>12310000027</v>
      </c>
      <c r="D78" s="42" t="str">
        <f t="shared" si="98"/>
        <v>12310000027/20</v>
      </c>
      <c r="E78" s="43" t="str">
        <f t="shared" si="99"/>
        <v>2020-01-01</v>
      </c>
      <c r="F78" s="43" t="str">
        <f t="shared" si="100"/>
        <v>2021-01-01</v>
      </c>
      <c r="G78" s="44" t="str">
        <f t="shared" si="101"/>
        <v>212310000027</v>
      </c>
      <c r="H78" s="45">
        <f t="shared" si="102"/>
        <v>23</v>
      </c>
      <c r="I78" s="179">
        <v>3</v>
      </c>
      <c r="J78" s="180">
        <f t="shared" si="128"/>
        <v>323110072</v>
      </c>
      <c r="K78" s="42" t="str">
        <f t="shared" si="103"/>
        <v>Б-323110072-1</v>
      </c>
      <c r="L78" s="43" t="str">
        <f t="shared" si="104"/>
        <v>2020-01-01</v>
      </c>
      <c r="M78" s="42" t="s">
        <v>87</v>
      </c>
      <c r="N78" s="181">
        <f t="shared" si="105"/>
        <v>3000</v>
      </c>
      <c r="O78" s="42" t="s">
        <v>88</v>
      </c>
      <c r="P78" s="179">
        <v>1</v>
      </c>
      <c r="Q78" s="42">
        <v>20</v>
      </c>
      <c r="R78" s="182">
        <f t="shared" si="106"/>
        <v>7</v>
      </c>
      <c r="S78" s="182">
        <v>7</v>
      </c>
      <c r="T78" s="52" t="str">
        <f t="shared" si="107"/>
        <v>43231100721</v>
      </c>
      <c r="U78" s="183" t="str">
        <f t="shared" si="108"/>
        <v>432311007211</v>
      </c>
      <c r="V78" s="42">
        <v>1</v>
      </c>
      <c r="W78" s="43" t="str">
        <f t="shared" ca="1" si="109"/>
        <v>2020-01-06</v>
      </c>
      <c r="X78" s="42"/>
      <c r="Y78" s="185">
        <v>3000</v>
      </c>
      <c r="Z78" s="185">
        <f t="shared" si="110"/>
        <v>500</v>
      </c>
      <c r="AA78" s="42">
        <v>0</v>
      </c>
      <c r="AB78" s="186" t="s">
        <v>89</v>
      </c>
      <c r="AC78" s="185">
        <f t="shared" si="111"/>
        <v>3000</v>
      </c>
      <c r="AD78" s="45">
        <v>0</v>
      </c>
      <c r="AE78" s="52" t="str">
        <f t="shared" si="129"/>
        <v>4323110072</v>
      </c>
      <c r="AF78" s="187">
        <f t="shared" si="112"/>
        <v>2500</v>
      </c>
      <c r="AG78" s="240"/>
      <c r="AH78" s="58">
        <f t="shared" si="113"/>
        <v>2500</v>
      </c>
      <c r="AI78" s="60">
        <f t="shared" si="114"/>
        <v>3000</v>
      </c>
      <c r="AJ78" s="49" t="str">
        <f t="shared" si="115"/>
        <v>2020-01-31</v>
      </c>
      <c r="AK78" s="189" t="str">
        <f t="shared" si="116"/>
        <v>8884323110072</v>
      </c>
      <c r="AL78" s="45" t="str">
        <f t="shared" si="117"/>
        <v>123100000271</v>
      </c>
      <c r="AM78" s="190"/>
      <c r="AN78" s="190"/>
      <c r="AO78" s="45" t="s">
        <v>89</v>
      </c>
      <c r="AP78" s="145" t="s">
        <v>89</v>
      </c>
      <c r="AQ78" s="45"/>
      <c r="AR78" s="45"/>
      <c r="AS78" s="191" t="str">
        <f t="shared" si="118"/>
        <v>8884323110072</v>
      </c>
      <c r="AT78" s="189" t="str">
        <f t="shared" si="119"/>
        <v>55323110072</v>
      </c>
      <c r="AU78" s="183" t="str">
        <f t="shared" si="120"/>
        <v>99323110072</v>
      </c>
      <c r="AV78" s="183">
        <f t="shared" si="121"/>
        <v>7</v>
      </c>
      <c r="AW78" s="183" t="str">
        <f t="shared" si="122"/>
        <v>77323110072</v>
      </c>
      <c r="AX78" s="147" t="str">
        <f t="shared" si="123"/>
        <v>774323110072</v>
      </c>
      <c r="AY78" s="183">
        <v>0</v>
      </c>
      <c r="AZ78" s="183">
        <v>0</v>
      </c>
      <c r="BA78" s="43" t="str">
        <f t="shared" si="124"/>
        <v>2020-01-01</v>
      </c>
      <c r="BB78" s="43" t="str">
        <f t="shared" si="125"/>
        <v>2020-01-31</v>
      </c>
      <c r="BC78" s="192" t="s">
        <v>90</v>
      </c>
      <c r="BD78" s="44" t="str">
        <f t="shared" si="126"/>
        <v>a323110072</v>
      </c>
      <c r="BE78" s="189"/>
      <c r="BF78" s="189"/>
      <c r="BG78" s="186"/>
      <c r="BH78" s="149"/>
      <c r="BI78" s="149"/>
      <c r="BJ78" s="149"/>
      <c r="BK78" s="149"/>
      <c r="BL78" s="149"/>
      <c r="BM78" s="149"/>
      <c r="BN78" s="149"/>
      <c r="BO78" s="340" t="s">
        <v>236</v>
      </c>
      <c r="BP78" s="328">
        <v>7</v>
      </c>
      <c r="BQ78" s="242">
        <f>SUM(AF78:AF79)</f>
        <v>5000</v>
      </c>
      <c r="BR78" s="242">
        <v>0</v>
      </c>
      <c r="BS78" s="242">
        <f>BR78</f>
        <v>0</v>
      </c>
      <c r="BU78" s="357" t="str">
        <f t="shared" ca="1" si="127"/>
        <v>insert into x_t_contract2(TMP_ID,ID,EXTERNAL_ID,CLIENT_ID) values(s_x_t_contract2.NEXTVAL, 12310000027, '12310000027/20',212310000027);insert into x_t_contract_collateral(TMP_ID,ID,CONTRACT2_ID,DT,IS_SIGNED) values(s_x_t_contract_collateral.NEXTVAL, 123100000271, 12310000027, date'2020-01-01', date'2020-01-01');insert into x_mv_contract_signed_attr (TMP_ID,CONTRACT_ID,COLLATERAL_ID,CODE,VALUE_DT) values (s_x_mv_contract_signed_attr.NEXTVAL, 12310000027, 123100000271,'FINISH_DT' ,date'2021-01-01');insert into x_mv_contract_signed_attr_hist(TMP_ID,VALUE_NUM,UPDATE_DT,CONTRACT2_ID,CODE,CL_DT,STAMP,DT) values(s_x_mv_contract_signed_attr_hist.NEXTVAL, 1, date'2020-01-01', 12310000027,'FIRM',date'2020-01-01',8884323110072,date'2020-01-01');insert into x_mv_contract_signed_attr_hist(TMP_ID,VALUE_NUM,UPDATE_DT,CONTRACT2_ID,CODE,CL_DT,STAMP,DT) values(s_x_mv_contract_signed_attr_hist.NEXTVAL, 23, date'2020-01-01', 12310000027,'WHOLESALE_AGENT_PREMIUM_AWARDS_SCALE_TYPE',date'2020-01-01',8884323110072,date'2020-01-01');insert into x_mv_contract_signed_attr_hist(TMP_ID,VALUE_NUM,UPDATE_DT,CONTRACT2_ID,CODE,CL_DT,STAMP,DT) values(s_x_mv_contract_signed_attr_hist.NEXTVAL, 3, date'2020-01-01', 12310000027,'PAYMENT_TYPE',date'2020-01-01',8884323110072,date'2020-01-01');insert into x_t_invoice (TMP_ID,ID,DT, CLIENT_ID,EXTERNAL_ID,CONTRACT_ID,TOTAL_SUM,CURRENCY,DISCOUNT_TYPE,COMMISSION_TYPE,TYPE,LOYAL_CLIENTS,NDS,NDS_PCT,PERSON_ID) values (s_x_t_invoice.NEXTVAL, 323110072, date'2020-01-01',212310000027,'Б-323110072-1',12310000027,3000,'RUR',7,7,'y_invoice',0,1,20, 774323110072);insert into x_t_person (TMP_ID,ID) values (s_x_t_person.NEXTVAL, 774323110072);insert into x_t_act_internal(TMP_ID,ID,DT,CLIENT_ID,INVOICE_ID,HIDDEN,AMOUNT,EXTERNAL_ID,PAYMENT_TERM_DT,IS_LOYAL,TYPE) values (s_x_t_act_internal.NEXTVAL, 43231100721,date'2020-01-06',212310000027, 323110072    ,1,  3000  ,'432311007211',null, 0,'generic');insert into x_t_act_trans(TMP_ID, ACT_ID, CONSUME_ID, AMOUNT, AMOUNT_NDS, AMOUNT_NSP, NETTING, COMMISSION_TYPE) values (s_x_t_act_trans.NEXTVAL, 43231100721,  55323110072, 3000, 500,  0,null, 7);insert into x_t_consume (TMP_ID, ID, PARENT_ORDER_ID) values (s_x_t_consume.NEXTVAL, 55323110072,  99323110072);insert into x_t_order(TMP_ID, ID, SERVICE_ID, SERVICE_ORDER_ID, CLIENT_ID) values (s_x_t_order.NEXTVAL, 99323110072,  7,  77323110072,  4323110072 );insert into x_mv_oebs_receipts_2(TMP_ID, INVOICE_EID, SUM, DT, DOC_DATE, COMISS_DATE, PAYMENT_NUMBER, SOURCE_TYPE) values (s_x_mv_oebs_receipts_2.NEXTVAL, 'Б-323110072-1', 3000, date'2020-01-31',date'2020-01-31', null, '8884323110072' ,'PAYCASH');insert into x_yt_ar_direct_domain_stats (ID,IS_GRAY,DOMAIN,IS_BLACKLIST,SERVICE_ID,COST,BILLING_EXPORT_ID,FROM_DT,TILL_DT,SERVICE_ORDER_ID) values(s_x_yt_ar_direct_domain_stats.NEXTVAL, 0, 'a323110072', 0,7,3330000000,77323110072,  date'2020-01-01',to_date('2020-01-31'||' '||'23:59:59','YYYY-MM-DD HH24:MI:SS'),77323110072);</v>
      </c>
    </row>
    <row r="79" spans="1:73" s="195" customFormat="1" x14ac:dyDescent="0.35">
      <c r="A79" s="127">
        <v>27</v>
      </c>
      <c r="B79" s="178"/>
      <c r="C79" s="42" t="str">
        <f t="shared" si="97"/>
        <v>12310000027</v>
      </c>
      <c r="D79" s="42" t="str">
        <f t="shared" si="98"/>
        <v>12310000027/20</v>
      </c>
      <c r="E79" s="43" t="str">
        <f t="shared" si="99"/>
        <v>2020-01-01</v>
      </c>
      <c r="F79" s="43" t="str">
        <f t="shared" si="100"/>
        <v>2021-01-01</v>
      </c>
      <c r="G79" s="44" t="str">
        <f t="shared" si="101"/>
        <v>212310000027</v>
      </c>
      <c r="H79" s="45">
        <f t="shared" si="102"/>
        <v>23</v>
      </c>
      <c r="I79" s="179">
        <v>3</v>
      </c>
      <c r="J79" s="180">
        <f t="shared" si="128"/>
        <v>323110073</v>
      </c>
      <c r="K79" s="42" t="str">
        <f t="shared" si="103"/>
        <v>Б-323110073-1</v>
      </c>
      <c r="L79" s="43" t="str">
        <f t="shared" si="104"/>
        <v>2020-01-01</v>
      </c>
      <c r="M79" s="42" t="s">
        <v>87</v>
      </c>
      <c r="N79" s="181">
        <f t="shared" si="105"/>
        <v>3000</v>
      </c>
      <c r="O79" s="42" t="s">
        <v>88</v>
      </c>
      <c r="P79" s="179">
        <v>1</v>
      </c>
      <c r="Q79" s="42">
        <v>20</v>
      </c>
      <c r="R79" s="182">
        <f t="shared" si="106"/>
        <v>7</v>
      </c>
      <c r="S79" s="182">
        <v>7</v>
      </c>
      <c r="T79" s="52" t="str">
        <f t="shared" si="107"/>
        <v>43231100731</v>
      </c>
      <c r="U79" s="183" t="str">
        <f t="shared" si="108"/>
        <v>432311007311</v>
      </c>
      <c r="V79" s="42">
        <v>1</v>
      </c>
      <c r="W79" s="43" t="str">
        <f t="shared" ca="1" si="109"/>
        <v>2020-01-09</v>
      </c>
      <c r="X79" s="42"/>
      <c r="Y79" s="185">
        <v>3000</v>
      </c>
      <c r="Z79" s="185">
        <f t="shared" si="110"/>
        <v>500</v>
      </c>
      <c r="AA79" s="42">
        <v>0</v>
      </c>
      <c r="AB79" s="186" t="s">
        <v>89</v>
      </c>
      <c r="AC79" s="185">
        <f t="shared" si="111"/>
        <v>3000</v>
      </c>
      <c r="AD79" s="45">
        <v>0</v>
      </c>
      <c r="AE79" s="52" t="str">
        <f t="shared" si="129"/>
        <v>4323110073</v>
      </c>
      <c r="AF79" s="187">
        <f t="shared" si="112"/>
        <v>2500</v>
      </c>
      <c r="AG79" s="240"/>
      <c r="AH79" s="58">
        <f t="shared" si="113"/>
        <v>2500</v>
      </c>
      <c r="AI79" s="60">
        <f>Y79</f>
        <v>3000</v>
      </c>
      <c r="AJ79" s="49" t="str">
        <f t="shared" si="115"/>
        <v>2020-01-31</v>
      </c>
      <c r="AK79" s="189" t="str">
        <f t="shared" si="116"/>
        <v>8884323110073</v>
      </c>
      <c r="AL79" s="45" t="str">
        <f t="shared" si="117"/>
        <v>123100000271</v>
      </c>
      <c r="AM79" s="190"/>
      <c r="AN79" s="190"/>
      <c r="AO79" s="45" t="s">
        <v>89</v>
      </c>
      <c r="AP79" s="145" t="s">
        <v>89</v>
      </c>
      <c r="AQ79" s="45"/>
      <c r="AR79" s="45"/>
      <c r="AS79" s="191" t="str">
        <f t="shared" si="118"/>
        <v>8884323110073</v>
      </c>
      <c r="AT79" s="189" t="str">
        <f t="shared" si="119"/>
        <v>55323110073</v>
      </c>
      <c r="AU79" s="183" t="str">
        <f t="shared" si="120"/>
        <v>99323110073</v>
      </c>
      <c r="AV79" s="183">
        <f t="shared" si="121"/>
        <v>7</v>
      </c>
      <c r="AW79" s="183" t="str">
        <f t="shared" si="122"/>
        <v>77323110073</v>
      </c>
      <c r="AX79" s="147" t="str">
        <f t="shared" si="123"/>
        <v>774323110073</v>
      </c>
      <c r="AY79" s="183">
        <v>0</v>
      </c>
      <c r="AZ79" s="183">
        <v>0</v>
      </c>
      <c r="BA79" s="43" t="str">
        <f t="shared" si="124"/>
        <v>2020-01-01</v>
      </c>
      <c r="BB79" s="43" t="str">
        <f t="shared" si="125"/>
        <v>2020-01-31</v>
      </c>
      <c r="BC79" s="192" t="s">
        <v>90</v>
      </c>
      <c r="BD79" s="44" t="str">
        <f t="shared" si="126"/>
        <v>a323110073</v>
      </c>
      <c r="BE79" s="189"/>
      <c r="BF79" s="189"/>
      <c r="BG79" s="186"/>
      <c r="BH79" s="149"/>
      <c r="BI79" s="149"/>
      <c r="BJ79" s="149"/>
      <c r="BK79" s="149"/>
      <c r="BL79" s="149"/>
      <c r="BM79" s="149"/>
      <c r="BN79" s="149"/>
      <c r="BO79" s="342" t="s">
        <v>241</v>
      </c>
      <c r="BP79" s="328">
        <v>1</v>
      </c>
      <c r="BQ79" s="242">
        <f>AF80</f>
        <v>2500</v>
      </c>
      <c r="BR79" s="242">
        <f>BQ79*0.13</f>
        <v>325</v>
      </c>
      <c r="BS79" s="242">
        <f>BR79</f>
        <v>325</v>
      </c>
      <c r="BU79" s="357" t="str">
        <f t="shared" ca="1" si="127"/>
        <v>insert into x_t_invoice (TMP_ID,ID,DT, CLIENT_ID,EXTERNAL_ID,CONTRACT_ID,TOTAL_SUM,CURRENCY,DISCOUNT_TYPE,COMMISSION_TYPE,TYPE,LOYAL_CLIENTS,NDS,NDS_PCT,PERSON_ID) values (s_x_t_invoice.NEXTVAL, 323110073, date'2020-01-01',212310000027,'Б-323110073-1',12310000027,3000,'RUR',7,7,'y_invoice',0,1,20, 774323110073);insert into x_t_person (TMP_ID,ID) values (s_x_t_person.NEXTVAL, 774323110073);insert into x_t_act_internal(TMP_ID,ID,DT,CLIENT_ID,INVOICE_ID,HIDDEN,AMOUNT,EXTERNAL_ID,PAYMENT_TERM_DT,IS_LOYAL,TYPE) values (s_x_t_act_internal.NEXTVAL, 43231100731,date'2020-01-09',212310000027, 323110073    ,1,  3000  ,'432311007311',null, 0,'generic');insert into x_t_act_trans(TMP_ID, ACT_ID, CONSUME_ID, AMOUNT, AMOUNT_NDS, AMOUNT_NSP, NETTING, COMMISSION_TYPE) values (s_x_t_act_trans.NEXTVAL, 43231100731,  55323110073, 3000, 500,  0,null, 7);insert into x_t_consume (TMP_ID, ID, PARENT_ORDER_ID) values (s_x_t_consume.NEXTVAL, 55323110073,  99323110073);insert into x_t_order(TMP_ID, ID, SERVICE_ID, SERVICE_ORDER_ID, CLIENT_ID) values (s_x_t_order.NEXTVAL, 99323110073,  7,  77323110073,  4323110073 );insert into x_mv_oebs_receipts_2(TMP_ID, INVOICE_EID, SUM, DT, DOC_DATE, COMISS_DATE, PAYMENT_NUMBER, SOURCE_TYPE) values (s_x_mv_oebs_receipts_2.NEXTVAL, 'Б-323110073-1', 3000, date'2020-01-31',date'2020-01-31', null, '8884323110073' ,'PAYCASH');insert into x_yt_ar_direct_domain_stats (ID,IS_GRAY,DOMAIN,IS_BLACKLIST,SERVICE_ID,COST,BILLING_EXPORT_ID,FROM_DT,TILL_DT,SERVICE_ORDER_ID) values(s_x_yt_ar_direct_domain_stats.NEXTVAL, 0, 'a323110073', 0,7,3330000000,77323110073,  date'2020-01-01',to_date('2020-01-31'||' '||'23:59:59','YYYY-MM-DD HH24:MI:SS'),77323110073);</v>
      </c>
    </row>
    <row r="80" spans="1:73" s="195" customFormat="1" x14ac:dyDescent="0.35">
      <c r="A80" s="127">
        <v>27</v>
      </c>
      <c r="B80" s="178"/>
      <c r="C80" s="42" t="str">
        <f t="shared" si="97"/>
        <v>12310000027</v>
      </c>
      <c r="D80" s="42" t="str">
        <f t="shared" si="98"/>
        <v>12310000027/20</v>
      </c>
      <c r="E80" s="43" t="str">
        <f t="shared" si="99"/>
        <v>2020-01-01</v>
      </c>
      <c r="F80" s="43" t="str">
        <f t="shared" si="100"/>
        <v>2021-01-01</v>
      </c>
      <c r="G80" s="44" t="str">
        <f t="shared" si="101"/>
        <v>212310000027</v>
      </c>
      <c r="H80" s="45">
        <f t="shared" si="102"/>
        <v>23</v>
      </c>
      <c r="I80" s="179">
        <v>3</v>
      </c>
      <c r="J80" s="180">
        <f t="shared" si="128"/>
        <v>323110074</v>
      </c>
      <c r="K80" s="42" t="str">
        <f t="shared" si="103"/>
        <v>Б-323110074-1</v>
      </c>
      <c r="L80" s="43" t="str">
        <f t="shared" si="104"/>
        <v>2020-01-01</v>
      </c>
      <c r="M80" s="42" t="s">
        <v>87</v>
      </c>
      <c r="N80" s="181">
        <f t="shared" si="105"/>
        <v>3000</v>
      </c>
      <c r="O80" s="42" t="s">
        <v>88</v>
      </c>
      <c r="P80" s="179">
        <v>1</v>
      </c>
      <c r="Q80" s="42">
        <v>20</v>
      </c>
      <c r="R80" s="198">
        <v>1</v>
      </c>
      <c r="S80" s="198">
        <v>1</v>
      </c>
      <c r="T80" s="52" t="str">
        <f t="shared" si="107"/>
        <v>43231100741</v>
      </c>
      <c r="U80" s="183" t="str">
        <f t="shared" si="108"/>
        <v>432311007411</v>
      </c>
      <c r="V80" s="42">
        <v>1</v>
      </c>
      <c r="W80" s="43" t="str">
        <f t="shared" ca="1" si="109"/>
        <v>2020-01-03</v>
      </c>
      <c r="X80" s="42"/>
      <c r="Y80" s="185">
        <v>3000</v>
      </c>
      <c r="Z80" s="185">
        <f t="shared" si="110"/>
        <v>500</v>
      </c>
      <c r="AA80" s="42">
        <v>0</v>
      </c>
      <c r="AB80" s="186" t="s">
        <v>89</v>
      </c>
      <c r="AC80" s="185">
        <f t="shared" si="111"/>
        <v>3000</v>
      </c>
      <c r="AD80" s="45">
        <v>0</v>
      </c>
      <c r="AE80" s="52" t="str">
        <f t="shared" si="129"/>
        <v>4323110074</v>
      </c>
      <c r="AF80" s="187">
        <f t="shared" si="112"/>
        <v>2500</v>
      </c>
      <c r="AG80" s="240"/>
      <c r="AH80" s="58">
        <f t="shared" si="113"/>
        <v>2500</v>
      </c>
      <c r="AI80" s="60">
        <f>Y80</f>
        <v>3000</v>
      </c>
      <c r="AJ80" s="49" t="str">
        <f t="shared" si="115"/>
        <v>2020-01-31</v>
      </c>
      <c r="AK80" s="189" t="str">
        <f t="shared" si="116"/>
        <v>8884323110074</v>
      </c>
      <c r="AL80" s="45" t="str">
        <f t="shared" si="117"/>
        <v>123100000271</v>
      </c>
      <c r="AM80" s="190"/>
      <c r="AN80" s="190"/>
      <c r="AO80" s="45" t="s">
        <v>89</v>
      </c>
      <c r="AP80" s="145" t="s">
        <v>89</v>
      </c>
      <c r="AQ80" s="45"/>
      <c r="AR80" s="45"/>
      <c r="AS80" s="191" t="str">
        <f t="shared" si="118"/>
        <v>8884323110074</v>
      </c>
      <c r="AT80" s="189" t="str">
        <f t="shared" si="119"/>
        <v>55323110074</v>
      </c>
      <c r="AU80" s="183" t="str">
        <f t="shared" si="120"/>
        <v>99323110074</v>
      </c>
      <c r="AV80" s="183">
        <f t="shared" si="121"/>
        <v>1</v>
      </c>
      <c r="AW80" s="183" t="str">
        <f t="shared" si="122"/>
        <v>77323110074</v>
      </c>
      <c r="AX80" s="147" t="str">
        <f t="shared" si="123"/>
        <v>774323110074</v>
      </c>
      <c r="AY80" s="183">
        <v>0</v>
      </c>
      <c r="AZ80" s="183">
        <v>0</v>
      </c>
      <c r="BA80" s="43" t="str">
        <f t="shared" si="124"/>
        <v>2020-01-01</v>
      </c>
      <c r="BB80" s="43" t="str">
        <f t="shared" si="125"/>
        <v>2020-01-31</v>
      </c>
      <c r="BC80" s="192" t="s">
        <v>90</v>
      </c>
      <c r="BD80" s="44" t="str">
        <f t="shared" si="126"/>
        <v>a323110074</v>
      </c>
      <c r="BE80" s="189"/>
      <c r="BF80" s="189"/>
      <c r="BG80" s="186"/>
      <c r="BH80" s="149"/>
      <c r="BI80" s="149"/>
      <c r="BJ80" s="149"/>
      <c r="BK80" s="149"/>
      <c r="BL80" s="149"/>
      <c r="BM80" s="149"/>
      <c r="BN80" s="149"/>
      <c r="BO80" s="343"/>
      <c r="BP80" s="328">
        <v>37</v>
      </c>
      <c r="BQ80" s="242">
        <f>AF81</f>
        <v>2500</v>
      </c>
      <c r="BR80" s="242">
        <f>BQ80*0.13</f>
        <v>325</v>
      </c>
      <c r="BS80" s="242">
        <f>BR80</f>
        <v>325</v>
      </c>
      <c r="BU80" s="357" t="str">
        <f t="shared" ca="1" si="127"/>
        <v>insert into x_t_invoice (TMP_ID,ID,DT, CLIENT_ID,EXTERNAL_ID,CONTRACT_ID,TOTAL_SUM,CURRENCY,DISCOUNT_TYPE,COMMISSION_TYPE,TYPE,LOYAL_CLIENTS,NDS,NDS_PCT,PERSON_ID) values (s_x_t_invoice.NEXTVAL, 323110074, date'2020-01-01',212310000027,'Б-323110074-1',12310000027,3000,'RUR',1,1,'y_invoice',0,1,20, 774323110074);insert into x_t_person (TMP_ID,ID) values (s_x_t_person.NEXTVAL, 774323110074);insert into x_t_act_internal(TMP_ID,ID,DT,CLIENT_ID,INVOICE_ID,HIDDEN,AMOUNT,EXTERNAL_ID,PAYMENT_TERM_DT,IS_LOYAL,TYPE) values (s_x_t_act_internal.NEXTVAL, 43231100741,date'2020-01-03',212310000027, 323110074    ,1,  3000  ,'432311007411',null, 0,'generic');insert into x_t_act_trans(TMP_ID, ACT_ID, CONSUME_ID, AMOUNT, AMOUNT_NDS, AMOUNT_NSP, NETTING, COMMISSION_TYPE) values (s_x_t_act_trans.NEXTVAL, 43231100741,  55323110074, 3000, 500,  0,null, 1);insert into x_t_consume (TMP_ID, ID, PARENT_ORDER_ID) values (s_x_t_consume.NEXTVAL, 55323110074,  99323110074);insert into x_t_order(TMP_ID, ID, SERVICE_ID, SERVICE_ORDER_ID, CLIENT_ID) values (s_x_t_order.NEXTVAL, 99323110074,  1,  77323110074,  4323110074 );insert into x_mv_oebs_receipts_2(TMP_ID, INVOICE_EID, SUM, DT, DOC_DATE, COMISS_DATE, PAYMENT_NUMBER, SOURCE_TYPE) values (s_x_mv_oebs_receipts_2.NEXTVAL, 'Б-323110074-1', 3000, date'2020-01-31',date'2020-01-31', null, '8884323110074' ,'PAYCASH');insert into x_yt_ar_direct_domain_stats (ID,IS_GRAY,DOMAIN,IS_BLACKLIST,SERVICE_ID,COST,BILLING_EXPORT_ID,FROM_DT,TILL_DT,SERVICE_ORDER_ID) values(s_x_yt_ar_direct_domain_stats.NEXTVAL, 0, 'a323110074', 0,1,3330000000,77323110074,  date'2020-01-01',to_date('2020-01-31'||' '||'23:59:59','YYYY-MM-DD HH24:MI:SS'),77323110074);</v>
      </c>
    </row>
    <row r="81" spans="1:73" s="215" customFormat="1" ht="15" thickBot="1" x14ac:dyDescent="0.4">
      <c r="A81" s="152">
        <v>27</v>
      </c>
      <c r="B81" s="199"/>
      <c r="C81" s="76" t="str">
        <f t="shared" si="97"/>
        <v>12310000027</v>
      </c>
      <c r="D81" s="76" t="str">
        <f t="shared" si="98"/>
        <v>12310000027/20</v>
      </c>
      <c r="E81" s="77" t="str">
        <f t="shared" si="99"/>
        <v>2020-01-01</v>
      </c>
      <c r="F81" s="77" t="str">
        <f t="shared" si="100"/>
        <v>2021-01-01</v>
      </c>
      <c r="G81" s="78" t="str">
        <f t="shared" si="101"/>
        <v>212310000027</v>
      </c>
      <c r="H81" s="79">
        <f t="shared" si="102"/>
        <v>23</v>
      </c>
      <c r="I81" s="200">
        <v>3</v>
      </c>
      <c r="J81" s="201">
        <f t="shared" si="128"/>
        <v>323110075</v>
      </c>
      <c r="K81" s="76" t="str">
        <f t="shared" si="103"/>
        <v>Б-323110075-1</v>
      </c>
      <c r="L81" s="77" t="str">
        <f t="shared" si="104"/>
        <v>2020-01-01</v>
      </c>
      <c r="M81" s="76" t="s">
        <v>87</v>
      </c>
      <c r="N81" s="202">
        <f t="shared" si="105"/>
        <v>3000</v>
      </c>
      <c r="O81" s="76" t="s">
        <v>88</v>
      </c>
      <c r="P81" s="200">
        <v>1</v>
      </c>
      <c r="Q81" s="76">
        <v>20</v>
      </c>
      <c r="R81" s="201">
        <v>37</v>
      </c>
      <c r="S81" s="201">
        <v>37</v>
      </c>
      <c r="T81" s="81" t="str">
        <f t="shared" si="107"/>
        <v>43231100751</v>
      </c>
      <c r="U81" s="203" t="str">
        <f t="shared" si="108"/>
        <v>432311007511</v>
      </c>
      <c r="V81" s="76">
        <v>1</v>
      </c>
      <c r="W81" s="77" t="str">
        <f t="shared" ca="1" si="109"/>
        <v>2020-01-04</v>
      </c>
      <c r="X81" s="76"/>
      <c r="Y81" s="205">
        <v>3000</v>
      </c>
      <c r="Z81" s="205">
        <f t="shared" si="110"/>
        <v>500</v>
      </c>
      <c r="AA81" s="76">
        <v>0</v>
      </c>
      <c r="AB81" s="206" t="s">
        <v>89</v>
      </c>
      <c r="AC81" s="205">
        <f t="shared" si="111"/>
        <v>3000</v>
      </c>
      <c r="AD81" s="79">
        <v>0</v>
      </c>
      <c r="AE81" s="81" t="str">
        <f t="shared" si="129"/>
        <v>4323110075</v>
      </c>
      <c r="AF81" s="207">
        <f t="shared" si="112"/>
        <v>2500</v>
      </c>
      <c r="AG81" s="314">
        <f>SUM(AF78:AF81)</f>
        <v>10000</v>
      </c>
      <c r="AH81" s="91">
        <f t="shared" si="113"/>
        <v>2500</v>
      </c>
      <c r="AI81" s="93">
        <f t="shared" si="114"/>
        <v>3000</v>
      </c>
      <c r="AJ81" s="83" t="str">
        <f t="shared" si="115"/>
        <v>2020-01-31</v>
      </c>
      <c r="AK81" s="209" t="str">
        <f t="shared" si="116"/>
        <v>8884323110075</v>
      </c>
      <c r="AL81" s="79" t="str">
        <f t="shared" si="117"/>
        <v>123100000271</v>
      </c>
      <c r="AM81" s="210"/>
      <c r="AN81" s="210"/>
      <c r="AO81" s="79" t="s">
        <v>89</v>
      </c>
      <c r="AP81" s="169" t="s">
        <v>89</v>
      </c>
      <c r="AQ81" s="79"/>
      <c r="AR81" s="79"/>
      <c r="AS81" s="211" t="str">
        <f t="shared" si="118"/>
        <v>8884323110075</v>
      </c>
      <c r="AT81" s="209" t="str">
        <f t="shared" si="119"/>
        <v>55323110075</v>
      </c>
      <c r="AU81" s="203" t="str">
        <f t="shared" si="120"/>
        <v>99323110075</v>
      </c>
      <c r="AV81" s="203">
        <f t="shared" si="121"/>
        <v>37</v>
      </c>
      <c r="AW81" s="203" t="str">
        <f t="shared" si="122"/>
        <v>77323110075</v>
      </c>
      <c r="AX81" s="172" t="str">
        <f t="shared" si="123"/>
        <v>774323110075</v>
      </c>
      <c r="AY81" s="203">
        <v>0</v>
      </c>
      <c r="AZ81" s="203">
        <v>0</v>
      </c>
      <c r="BA81" s="77" t="str">
        <f t="shared" si="124"/>
        <v>2020-01-01</v>
      </c>
      <c r="BB81" s="77" t="str">
        <f t="shared" si="125"/>
        <v>2020-01-31</v>
      </c>
      <c r="BC81" s="212" t="s">
        <v>90</v>
      </c>
      <c r="BD81" s="78" t="str">
        <f t="shared" si="126"/>
        <v>a323110075</v>
      </c>
      <c r="BE81" s="209"/>
      <c r="BF81" s="209"/>
      <c r="BG81" s="206"/>
      <c r="BH81" s="174"/>
      <c r="BI81" s="174"/>
      <c r="BJ81" s="174"/>
      <c r="BK81" s="174"/>
      <c r="BL81" s="174"/>
      <c r="BM81" s="174"/>
      <c r="BN81" s="174"/>
      <c r="BO81" s="344">
        <f>SUM(AF78:AF81)</f>
        <v>10000</v>
      </c>
      <c r="BP81" s="329"/>
      <c r="BQ81" s="318"/>
      <c r="BR81" s="318"/>
      <c r="BS81" s="318"/>
      <c r="BU81" s="358" t="str">
        <f t="shared" ca="1" si="127"/>
        <v>insert into x_t_invoice (TMP_ID,ID,DT, CLIENT_ID,EXTERNAL_ID,CONTRACT_ID,TOTAL_SUM,CURRENCY,DISCOUNT_TYPE,COMMISSION_TYPE,TYPE,LOYAL_CLIENTS,NDS,NDS_PCT,PERSON_ID) values (s_x_t_invoice.NEXTVAL, 323110075, date'2020-01-01',212310000027,'Б-323110075-1',12310000027,3000,'RUR',37,37,'y_invoice',0,1,20, 774323110075);insert into x_t_person (TMP_ID,ID) values (s_x_t_person.NEXTVAL, 774323110075);insert into x_t_act_internal(TMP_ID,ID,DT,CLIENT_ID,INVOICE_ID,HIDDEN,AMOUNT,EXTERNAL_ID,PAYMENT_TERM_DT,IS_LOYAL,TYPE) values (s_x_t_act_internal.NEXTVAL, 43231100751,date'2020-01-04',212310000027, 323110075    ,1,  3000  ,'432311007511',null, 0,'generic');insert into x_t_act_trans(TMP_ID, ACT_ID, CONSUME_ID, AMOUNT, AMOUNT_NDS, AMOUNT_NSP, NETTING, COMMISSION_TYPE) values (s_x_t_act_trans.NEXTVAL, 43231100751,  55323110075, 3000, 500,  0,null, 37);insert into x_t_consume (TMP_ID, ID, PARENT_ORDER_ID) values (s_x_t_consume.NEXTVAL, 55323110075,  99323110075);insert into x_t_order(TMP_ID, ID, SERVICE_ID, SERVICE_ORDER_ID, CLIENT_ID) values (s_x_t_order.NEXTVAL, 99323110075,  37,  77323110075,  4323110075 );insert into x_mv_oebs_receipts_2(TMP_ID, INVOICE_EID, SUM, DT, DOC_DATE, COMISS_DATE, PAYMENT_NUMBER, SOURCE_TYPE) values (s_x_mv_oebs_receipts_2.NEXTVAL, 'Б-323110075-1', 3000, date'2020-01-31',date'2020-01-31', null, '8884323110075' ,'PAYCASH');insert into x_yt_ar_direct_domain_stats (ID,IS_GRAY,DOMAIN,IS_BLACKLIST,SERVICE_ID,COST,BILLING_EXPORT_ID,FROM_DT,TILL_DT,SERVICE_ORDER_ID) values(s_x_yt_ar_direct_domain_stats.NEXTVAL, 0, 'a323110075', 0,37,3330000000,77323110075,  date'2020-01-01',to_date('2020-01-31'||' '||'23:59:59','YYYY-MM-DD HH24:MI:SS'),77323110075);</v>
      </c>
    </row>
    <row r="82" spans="1:73" s="195" customFormat="1" x14ac:dyDescent="0.35">
      <c r="A82" s="127">
        <v>28</v>
      </c>
      <c r="B82" s="178"/>
      <c r="C82" s="42" t="str">
        <f t="shared" si="97"/>
        <v>12310000028</v>
      </c>
      <c r="D82" s="42" t="str">
        <f t="shared" si="98"/>
        <v>12310000028/20</v>
      </c>
      <c r="E82" s="43" t="str">
        <f t="shared" si="99"/>
        <v>2020-01-01</v>
      </c>
      <c r="F82" s="43" t="str">
        <f t="shared" si="100"/>
        <v>2021-01-01</v>
      </c>
      <c r="G82" s="44" t="str">
        <f t="shared" si="101"/>
        <v>212310000028</v>
      </c>
      <c r="H82" s="45">
        <f t="shared" si="102"/>
        <v>23</v>
      </c>
      <c r="I82" s="179">
        <v>3</v>
      </c>
      <c r="J82" s="180">
        <f t="shared" si="128"/>
        <v>323110076</v>
      </c>
      <c r="K82" s="42" t="str">
        <f t="shared" si="103"/>
        <v>Б-323110076-1</v>
      </c>
      <c r="L82" s="43" t="str">
        <f t="shared" si="104"/>
        <v>2020-01-01</v>
      </c>
      <c r="M82" s="42" t="s">
        <v>87</v>
      </c>
      <c r="N82" s="181">
        <f t="shared" si="105"/>
        <v>3000</v>
      </c>
      <c r="O82" s="42" t="s">
        <v>88</v>
      </c>
      <c r="P82" s="179">
        <v>1</v>
      </c>
      <c r="Q82" s="42">
        <v>20</v>
      </c>
      <c r="R82" s="182">
        <f>S82</f>
        <v>7</v>
      </c>
      <c r="S82" s="182">
        <v>7</v>
      </c>
      <c r="T82" s="52" t="str">
        <f t="shared" si="107"/>
        <v>43231100761</v>
      </c>
      <c r="U82" s="183" t="str">
        <f t="shared" si="108"/>
        <v>432311007611</v>
      </c>
      <c r="V82" s="42">
        <v>1</v>
      </c>
      <c r="W82" s="43" t="str">
        <f t="shared" ca="1" si="109"/>
        <v>2020-01-04</v>
      </c>
      <c r="X82" s="42"/>
      <c r="Y82" s="185">
        <v>3000</v>
      </c>
      <c r="Z82" s="185">
        <f t="shared" si="110"/>
        <v>500</v>
      </c>
      <c r="AA82" s="42">
        <v>0</v>
      </c>
      <c r="AB82" s="186" t="s">
        <v>89</v>
      </c>
      <c r="AC82" s="185">
        <f t="shared" si="111"/>
        <v>3000</v>
      </c>
      <c r="AD82" s="45">
        <v>0</v>
      </c>
      <c r="AE82" s="52" t="str">
        <f t="shared" si="129"/>
        <v>4323110076</v>
      </c>
      <c r="AF82" s="187">
        <f t="shared" si="112"/>
        <v>2500</v>
      </c>
      <c r="AG82" s="240"/>
      <c r="AH82" s="58">
        <f t="shared" si="113"/>
        <v>2500</v>
      </c>
      <c r="AI82" s="60">
        <f t="shared" si="114"/>
        <v>3000</v>
      </c>
      <c r="AJ82" s="49" t="str">
        <f t="shared" si="115"/>
        <v>2020-01-31</v>
      </c>
      <c r="AK82" s="189" t="str">
        <f t="shared" si="116"/>
        <v>8884323110076</v>
      </c>
      <c r="AL82" s="45" t="str">
        <f t="shared" si="117"/>
        <v>123100000281</v>
      </c>
      <c r="AM82" s="190"/>
      <c r="AN82" s="190"/>
      <c r="AO82" s="45" t="s">
        <v>89</v>
      </c>
      <c r="AP82" s="145" t="s">
        <v>89</v>
      </c>
      <c r="AQ82" s="45"/>
      <c r="AR82" s="45"/>
      <c r="AS82" s="191" t="str">
        <f t="shared" si="118"/>
        <v>8884323110076</v>
      </c>
      <c r="AT82" s="189" t="str">
        <f t="shared" si="119"/>
        <v>55323110076</v>
      </c>
      <c r="AU82" s="183" t="str">
        <f t="shared" si="120"/>
        <v>99323110076</v>
      </c>
      <c r="AV82" s="183">
        <f t="shared" si="121"/>
        <v>7</v>
      </c>
      <c r="AW82" s="183" t="str">
        <f t="shared" si="122"/>
        <v>77323110076</v>
      </c>
      <c r="AX82" s="147" t="str">
        <f t="shared" si="123"/>
        <v>774323110076</v>
      </c>
      <c r="AY82" s="183">
        <v>0</v>
      </c>
      <c r="AZ82" s="183">
        <v>0</v>
      </c>
      <c r="BA82" s="43" t="str">
        <f t="shared" si="124"/>
        <v>2020-01-01</v>
      </c>
      <c r="BB82" s="43" t="str">
        <f t="shared" si="125"/>
        <v>2020-01-31</v>
      </c>
      <c r="BC82" s="192" t="s">
        <v>90</v>
      </c>
      <c r="BD82" s="44" t="str">
        <f t="shared" si="126"/>
        <v>a323110076</v>
      </c>
      <c r="BE82" s="189"/>
      <c r="BF82" s="189"/>
      <c r="BG82" s="186"/>
      <c r="BH82" s="149"/>
      <c r="BI82" s="149"/>
      <c r="BJ82" s="149"/>
      <c r="BK82" s="149"/>
      <c r="BL82" s="149"/>
      <c r="BM82" s="149"/>
      <c r="BN82" s="149"/>
      <c r="BO82" s="340" t="s">
        <v>237</v>
      </c>
      <c r="BP82" s="328">
        <v>7</v>
      </c>
      <c r="BQ82" s="248">
        <f>SUM(AF82:AF84)</f>
        <v>6665.8333333333339</v>
      </c>
      <c r="BR82" s="249">
        <v>0</v>
      </c>
      <c r="BS82" s="249">
        <f>BR82</f>
        <v>0</v>
      </c>
      <c r="BU82" s="357" t="str">
        <f t="shared" ca="1" si="127"/>
        <v>insert into x_t_contract2(TMP_ID,ID,EXTERNAL_ID,CLIENT_ID) values(s_x_t_contract2.NEXTVAL, 12310000028, '12310000028/20',212310000028);insert into x_t_contract_collateral(TMP_ID,ID,CONTRACT2_ID,DT,IS_SIGNED) values(s_x_t_contract_collateral.NEXTVAL, 123100000281, 12310000028, date'2020-01-01', date'2020-01-01');insert into x_mv_contract_signed_attr (TMP_ID,CONTRACT_ID,COLLATERAL_ID,CODE,VALUE_DT) values (s_x_mv_contract_signed_attr.NEXTVAL, 12310000028, 123100000281,'FINISH_DT' ,date'2021-01-01');insert into x_mv_contract_signed_attr_hist(TMP_ID,VALUE_NUM,UPDATE_DT,CONTRACT2_ID,CODE,CL_DT,STAMP,DT) values(s_x_mv_contract_signed_attr_hist.NEXTVAL, 1, date'2020-01-01', 12310000028,'FIRM',date'2020-01-01',8884323110076,date'2020-01-01');insert into x_mv_contract_signed_attr_hist(TMP_ID,VALUE_NUM,UPDATE_DT,CONTRACT2_ID,CODE,CL_DT,STAMP,DT) values(s_x_mv_contract_signed_attr_hist.NEXTVAL, 23, date'2020-01-01', 12310000028,'WHOLESALE_AGENT_PREMIUM_AWARDS_SCALE_TYPE',date'2020-01-01',8884323110076,date'2020-01-01');insert into x_mv_contract_signed_attr_hist(TMP_ID,VALUE_NUM,UPDATE_DT,CONTRACT2_ID,CODE,CL_DT,STAMP,DT) values(s_x_mv_contract_signed_attr_hist.NEXTVAL, 3, date'2020-01-01', 12310000028,'PAYMENT_TYPE',date'2020-01-01',8884323110076,date'2020-01-01');insert into x_t_invoice (TMP_ID,ID,DT, CLIENT_ID,EXTERNAL_ID,CONTRACT_ID,TOTAL_SUM,CURRENCY,DISCOUNT_TYPE,COMMISSION_TYPE,TYPE,LOYAL_CLIENTS,NDS,NDS_PCT,PERSON_ID) values (s_x_t_invoice.NEXTVAL, 323110076, date'2020-01-01',212310000028,'Б-323110076-1',12310000028,3000,'RUR',7,7,'y_invoice',0,1,20, 774323110076);insert into x_t_person (TMP_ID,ID) values (s_x_t_person.NEXTVAL, 774323110076);insert into x_t_act_internal(TMP_ID,ID,DT,CLIENT_ID,INVOICE_ID,HIDDEN,AMOUNT,EXTERNAL_ID,PAYMENT_TERM_DT,IS_LOYAL,TYPE) values (s_x_t_act_internal.NEXTVAL, 43231100761,date'2020-01-04',212310000028, 323110076    ,1,  3000  ,'432311007611',null, 0,'generic');insert into x_t_act_trans(TMP_ID, ACT_ID, CONSUME_ID, AMOUNT, AMOUNT_NDS, AMOUNT_NSP, NETTING, COMMISSION_TYPE) values (s_x_t_act_trans.NEXTVAL, 43231100761,  55323110076, 3000, 500,  0,null, 7);insert into x_t_consume (TMP_ID, ID, PARENT_ORDER_ID) values (s_x_t_consume.NEXTVAL, 55323110076,  99323110076);insert into x_t_order(TMP_ID, ID, SERVICE_ID, SERVICE_ORDER_ID, CLIENT_ID) values (s_x_t_order.NEXTVAL, 99323110076,  7,  77323110076,  4323110076 );insert into x_mv_oebs_receipts_2(TMP_ID, INVOICE_EID, SUM, DT, DOC_DATE, COMISS_DATE, PAYMENT_NUMBER, SOURCE_TYPE) values (s_x_mv_oebs_receipts_2.NEXTVAL, 'Б-323110076-1', 3000, date'2020-01-31',date'2020-01-31', null, '8884323110076' ,'PAYCASH');insert into x_yt_ar_direct_domain_stats (ID,IS_GRAY,DOMAIN,IS_BLACKLIST,SERVICE_ID,COST,BILLING_EXPORT_ID,FROM_DT,TILL_DT,SERVICE_ORDER_ID) values(s_x_yt_ar_direct_domain_stats.NEXTVAL, 0, 'a323110076', 0,7,3330000000,77323110076,  date'2020-01-01',to_date('2020-01-31'||' '||'23:59:59','YYYY-MM-DD HH24:MI:SS'),77323110076);</v>
      </c>
    </row>
    <row r="83" spans="1:73" s="195" customFormat="1" x14ac:dyDescent="0.35">
      <c r="A83" s="127">
        <v>28</v>
      </c>
      <c r="B83" s="178"/>
      <c r="C83" s="42" t="str">
        <f t="shared" si="97"/>
        <v>12310000028</v>
      </c>
      <c r="D83" s="42" t="str">
        <f t="shared" si="98"/>
        <v>12310000028/20</v>
      </c>
      <c r="E83" s="43" t="str">
        <f t="shared" si="99"/>
        <v>2020-01-01</v>
      </c>
      <c r="F83" s="43" t="str">
        <f t="shared" si="100"/>
        <v>2021-01-01</v>
      </c>
      <c r="G83" s="44" t="str">
        <f t="shared" si="101"/>
        <v>212310000028</v>
      </c>
      <c r="H83" s="45">
        <f t="shared" si="102"/>
        <v>23</v>
      </c>
      <c r="I83" s="179">
        <v>3</v>
      </c>
      <c r="J83" s="180">
        <f t="shared" si="128"/>
        <v>323110077</v>
      </c>
      <c r="K83" s="42" t="str">
        <f t="shared" si="103"/>
        <v>Б-323110077-1</v>
      </c>
      <c r="L83" s="43" t="str">
        <f t="shared" si="104"/>
        <v>2020-01-01</v>
      </c>
      <c r="M83" s="42" t="s">
        <v>87</v>
      </c>
      <c r="N83" s="181">
        <f t="shared" si="105"/>
        <v>2999</v>
      </c>
      <c r="O83" s="42" t="s">
        <v>88</v>
      </c>
      <c r="P83" s="179">
        <v>1</v>
      </c>
      <c r="Q83" s="42">
        <v>20</v>
      </c>
      <c r="R83" s="182">
        <f>S83</f>
        <v>7</v>
      </c>
      <c r="S83" s="182">
        <v>7</v>
      </c>
      <c r="T83" s="52" t="str">
        <f t="shared" si="107"/>
        <v>43231100771</v>
      </c>
      <c r="U83" s="183" t="str">
        <f t="shared" si="108"/>
        <v>432311007711</v>
      </c>
      <c r="V83" s="42">
        <v>1</v>
      </c>
      <c r="W83" s="43" t="str">
        <f t="shared" ca="1" si="109"/>
        <v>2020-01-01</v>
      </c>
      <c r="X83" s="42"/>
      <c r="Y83" s="250">
        <v>2999</v>
      </c>
      <c r="Z83" s="185">
        <f t="shared" si="110"/>
        <v>499.83333333333303</v>
      </c>
      <c r="AA83" s="42">
        <v>0</v>
      </c>
      <c r="AB83" s="186" t="s">
        <v>89</v>
      </c>
      <c r="AC83" s="185">
        <f t="shared" si="111"/>
        <v>2999</v>
      </c>
      <c r="AD83" s="45">
        <v>0</v>
      </c>
      <c r="AE83" s="52" t="str">
        <f t="shared" si="129"/>
        <v>4323110077</v>
      </c>
      <c r="AF83" s="187">
        <f>Y83-Z83</f>
        <v>2499.166666666667</v>
      </c>
      <c r="AG83" s="240"/>
      <c r="AH83" s="58">
        <f t="shared" si="113"/>
        <v>2499.166666666667</v>
      </c>
      <c r="AI83" s="60">
        <f t="shared" si="114"/>
        <v>2999</v>
      </c>
      <c r="AJ83" s="49" t="str">
        <f t="shared" si="115"/>
        <v>2020-01-31</v>
      </c>
      <c r="AK83" s="189" t="str">
        <f t="shared" si="116"/>
        <v>8884323110077</v>
      </c>
      <c r="AL83" s="45" t="str">
        <f t="shared" si="117"/>
        <v>123100000281</v>
      </c>
      <c r="AM83" s="190"/>
      <c r="AN83" s="190"/>
      <c r="AO83" s="45" t="s">
        <v>89</v>
      </c>
      <c r="AP83" s="145" t="s">
        <v>89</v>
      </c>
      <c r="AQ83" s="45"/>
      <c r="AR83" s="45"/>
      <c r="AS83" s="191" t="str">
        <f t="shared" si="118"/>
        <v>8884323110077</v>
      </c>
      <c r="AT83" s="189" t="str">
        <f t="shared" si="119"/>
        <v>55323110077</v>
      </c>
      <c r="AU83" s="183" t="str">
        <f t="shared" si="120"/>
        <v>99323110077</v>
      </c>
      <c r="AV83" s="183">
        <f t="shared" si="121"/>
        <v>7</v>
      </c>
      <c r="AW83" s="183" t="str">
        <f t="shared" si="122"/>
        <v>77323110077</v>
      </c>
      <c r="AX83" s="147" t="str">
        <f t="shared" si="123"/>
        <v>774323110077</v>
      </c>
      <c r="AY83" s="183">
        <v>0</v>
      </c>
      <c r="AZ83" s="183">
        <v>0</v>
      </c>
      <c r="BA83" s="43" t="str">
        <f t="shared" si="124"/>
        <v>2020-01-01</v>
      </c>
      <c r="BB83" s="43" t="str">
        <f t="shared" si="125"/>
        <v>2020-01-31</v>
      </c>
      <c r="BC83" s="192" t="s">
        <v>90</v>
      </c>
      <c r="BD83" s="44" t="str">
        <f t="shared" si="126"/>
        <v>a323110077</v>
      </c>
      <c r="BE83" s="189"/>
      <c r="BF83" s="189"/>
      <c r="BG83" s="186"/>
      <c r="BH83" s="149"/>
      <c r="BI83" s="149"/>
      <c r="BJ83" s="149"/>
      <c r="BK83" s="149"/>
      <c r="BL83" s="149"/>
      <c r="BM83" s="149"/>
      <c r="BN83" s="149"/>
      <c r="BO83" s="342" t="s">
        <v>242</v>
      </c>
      <c r="BP83" s="328">
        <v>1</v>
      </c>
      <c r="BQ83" s="242">
        <f>AF85</f>
        <v>1666.6666666666667</v>
      </c>
      <c r="BR83" s="249">
        <v>0</v>
      </c>
      <c r="BS83" s="249">
        <f>BR83</f>
        <v>0</v>
      </c>
      <c r="BU83" s="357" t="str">
        <f t="shared" ca="1" si="127"/>
        <v>insert into x_t_invoice (TMP_ID,ID,DT, CLIENT_ID,EXTERNAL_ID,CONTRACT_ID,TOTAL_SUM,CURRENCY,DISCOUNT_TYPE,COMMISSION_TYPE,TYPE,LOYAL_CLIENTS,NDS,NDS_PCT,PERSON_ID) values (s_x_t_invoice.NEXTVAL, 323110077, date'2020-01-01',212310000028,'Б-323110077-1',12310000028,2999,'RUR',7,7,'y_invoice',0,1,20, 774323110077);insert into x_t_person (TMP_ID,ID) values (s_x_t_person.NEXTVAL, 774323110077);insert into x_t_act_internal(TMP_ID,ID,DT,CLIENT_ID,INVOICE_ID,HIDDEN,AMOUNT,EXTERNAL_ID,PAYMENT_TERM_DT,IS_LOYAL,TYPE) values (s_x_t_act_internal.NEXTVAL, 43231100771,date'2020-01-01',212310000028, 323110077    ,1,  2999  ,'432311007711',null, 0,'generic');insert into x_t_act_trans(TMP_ID, ACT_ID, CONSUME_ID, AMOUNT, AMOUNT_NDS, AMOUNT_NSP, NETTING, COMMISSION_TYPE) values (s_x_t_act_trans.NEXTVAL, 43231100771,  55323110077, 2999, 499.833333333333,  0,null, 7);insert into x_t_consume (TMP_ID, ID, PARENT_ORDER_ID) values (s_x_t_consume.NEXTVAL, 55323110077,  99323110077);insert into x_t_order(TMP_ID, ID, SERVICE_ID, SERVICE_ORDER_ID, CLIENT_ID) values (s_x_t_order.NEXTVAL, 99323110077,  7,  77323110077,  4323110077 );insert into x_mv_oebs_receipts_2(TMP_ID, INVOICE_EID, SUM, DT, DOC_DATE, COMISS_DATE, PAYMENT_NUMBER, SOURCE_TYPE) values (s_x_mv_oebs_receipts_2.NEXTVAL, 'Б-323110077-1', 2999, date'2020-01-31',date'2020-01-31', null, '8884323110077' ,'PAYCASH');insert into x_yt_ar_direct_domain_stats (ID,IS_GRAY,DOMAIN,IS_BLACKLIST,SERVICE_ID,COST,BILLING_EXPORT_ID,FROM_DT,TILL_DT,SERVICE_ORDER_ID) values(s_x_yt_ar_direct_domain_stats.NEXTVAL, 0, 'a323110077', 0,7,3330000000,77323110077,  date'2020-01-01',to_date('2020-01-31'||' '||'23:59:59','YYYY-MM-DD HH24:MI:SS'),77323110077);</v>
      </c>
    </row>
    <row r="84" spans="1:73" s="195" customFormat="1" x14ac:dyDescent="0.35">
      <c r="A84" s="127">
        <v>28</v>
      </c>
      <c r="B84" s="178"/>
      <c r="C84" s="42" t="str">
        <f t="shared" si="97"/>
        <v>12310000028</v>
      </c>
      <c r="D84" s="42" t="str">
        <f t="shared" si="98"/>
        <v>12310000028/20</v>
      </c>
      <c r="E84" s="43" t="str">
        <f t="shared" si="99"/>
        <v>2020-01-01</v>
      </c>
      <c r="F84" s="43" t="str">
        <f t="shared" si="100"/>
        <v>2021-01-01</v>
      </c>
      <c r="G84" s="44" t="str">
        <f t="shared" si="101"/>
        <v>212310000028</v>
      </c>
      <c r="H84" s="45">
        <f t="shared" si="102"/>
        <v>23</v>
      </c>
      <c r="I84" s="179">
        <v>3</v>
      </c>
      <c r="J84" s="180">
        <f t="shared" si="128"/>
        <v>323110078</v>
      </c>
      <c r="K84" s="42" t="str">
        <f t="shared" si="103"/>
        <v>Б-323110078-1</v>
      </c>
      <c r="L84" s="43" t="str">
        <f t="shared" si="104"/>
        <v>2020-01-01</v>
      </c>
      <c r="M84" s="42" t="s">
        <v>87</v>
      </c>
      <c r="N84" s="181">
        <f t="shared" si="105"/>
        <v>2000</v>
      </c>
      <c r="O84" s="42" t="s">
        <v>88</v>
      </c>
      <c r="P84" s="179">
        <v>1</v>
      </c>
      <c r="Q84" s="42">
        <v>20</v>
      </c>
      <c r="R84" s="182">
        <f>S84</f>
        <v>7</v>
      </c>
      <c r="S84" s="182">
        <v>7</v>
      </c>
      <c r="T84" s="52" t="str">
        <f t="shared" si="107"/>
        <v>43231100781</v>
      </c>
      <c r="U84" s="183" t="str">
        <f t="shared" si="108"/>
        <v>432311007811</v>
      </c>
      <c r="V84" s="42">
        <v>1</v>
      </c>
      <c r="W84" s="43" t="str">
        <f t="shared" ca="1" si="109"/>
        <v>2020-01-08</v>
      </c>
      <c r="X84" s="42"/>
      <c r="Y84" s="185">
        <v>2000</v>
      </c>
      <c r="Z84" s="185">
        <f t="shared" si="110"/>
        <v>333.33333333333326</v>
      </c>
      <c r="AA84" s="42">
        <v>0</v>
      </c>
      <c r="AB84" s="186" t="s">
        <v>89</v>
      </c>
      <c r="AC84" s="185">
        <f t="shared" si="111"/>
        <v>2000</v>
      </c>
      <c r="AD84" s="45">
        <v>0</v>
      </c>
      <c r="AE84" s="52" t="str">
        <f t="shared" si="129"/>
        <v>4323110078</v>
      </c>
      <c r="AF84" s="187">
        <f>Y84-Z84</f>
        <v>1666.6666666666667</v>
      </c>
      <c r="AG84" s="188"/>
      <c r="AH84" s="58">
        <f t="shared" si="113"/>
        <v>1666.6666666666667</v>
      </c>
      <c r="AI84" s="60">
        <f t="shared" si="114"/>
        <v>2000</v>
      </c>
      <c r="AJ84" s="49" t="str">
        <f t="shared" si="115"/>
        <v>2020-01-31</v>
      </c>
      <c r="AK84" s="189" t="str">
        <f t="shared" si="116"/>
        <v>8884323110078</v>
      </c>
      <c r="AL84" s="45" t="str">
        <f t="shared" si="117"/>
        <v>123100000281</v>
      </c>
      <c r="AM84" s="190"/>
      <c r="AN84" s="190"/>
      <c r="AO84" s="45" t="s">
        <v>89</v>
      </c>
      <c r="AP84" s="145" t="s">
        <v>89</v>
      </c>
      <c r="AQ84" s="45"/>
      <c r="AR84" s="45"/>
      <c r="AS84" s="191" t="str">
        <f t="shared" si="118"/>
        <v>8884323110078</v>
      </c>
      <c r="AT84" s="189" t="str">
        <f t="shared" si="119"/>
        <v>55323110078</v>
      </c>
      <c r="AU84" s="183" t="str">
        <f t="shared" si="120"/>
        <v>99323110078</v>
      </c>
      <c r="AV84" s="183">
        <f t="shared" si="121"/>
        <v>7</v>
      </c>
      <c r="AW84" s="183" t="str">
        <f t="shared" si="122"/>
        <v>77323110078</v>
      </c>
      <c r="AX84" s="147" t="str">
        <f t="shared" si="123"/>
        <v>774323110078</v>
      </c>
      <c r="AY84" s="183">
        <v>0</v>
      </c>
      <c r="AZ84" s="183">
        <v>0</v>
      </c>
      <c r="BA84" s="43" t="str">
        <f t="shared" si="124"/>
        <v>2020-01-01</v>
      </c>
      <c r="BB84" s="43" t="str">
        <f t="shared" si="125"/>
        <v>2020-01-31</v>
      </c>
      <c r="BC84" s="192" t="s">
        <v>90</v>
      </c>
      <c r="BD84" s="44" t="str">
        <f t="shared" si="126"/>
        <v>a323110078</v>
      </c>
      <c r="BE84" s="189"/>
      <c r="BF84" s="189"/>
      <c r="BG84" s="186"/>
      <c r="BH84" s="149"/>
      <c r="BI84" s="149"/>
      <c r="BJ84" s="149"/>
      <c r="BK84" s="149"/>
      <c r="BL84" s="149"/>
      <c r="BM84" s="149"/>
      <c r="BN84" s="149"/>
      <c r="BO84" s="343"/>
      <c r="BP84" s="328">
        <v>37</v>
      </c>
      <c r="BQ84" s="242">
        <f>AF86</f>
        <v>1666.6666666666667</v>
      </c>
      <c r="BR84" s="249">
        <v>0</v>
      </c>
      <c r="BS84" s="249">
        <f>BR84</f>
        <v>0</v>
      </c>
      <c r="BU84" s="357" t="str">
        <f t="shared" ca="1" si="127"/>
        <v>insert into x_t_invoice (TMP_ID,ID,DT, CLIENT_ID,EXTERNAL_ID,CONTRACT_ID,TOTAL_SUM,CURRENCY,DISCOUNT_TYPE,COMMISSION_TYPE,TYPE,LOYAL_CLIENTS,NDS,NDS_PCT,PERSON_ID) values (s_x_t_invoice.NEXTVAL, 323110078, date'2020-01-01',212310000028,'Б-323110078-1',12310000028,2000,'RUR',7,7,'y_invoice',0,1,20, 774323110078);insert into x_t_person (TMP_ID,ID) values (s_x_t_person.NEXTVAL, 774323110078);insert into x_t_act_internal(TMP_ID,ID,DT,CLIENT_ID,INVOICE_ID,HIDDEN,AMOUNT,EXTERNAL_ID,PAYMENT_TERM_DT,IS_LOYAL,TYPE) values (s_x_t_act_internal.NEXTVAL, 43231100781,date'2020-01-08',212310000028, 323110078    ,1,  2000  ,'432311007811',null, 0,'generic');insert into x_t_act_trans(TMP_ID, ACT_ID, CONSUME_ID, AMOUNT, AMOUNT_NDS, AMOUNT_NSP, NETTING, COMMISSION_TYPE) values (s_x_t_act_trans.NEXTVAL, 43231100781,  55323110078, 2000, 333.333333333333,  0,null, 7);insert into x_t_consume (TMP_ID, ID, PARENT_ORDER_ID) values (s_x_t_consume.NEXTVAL, 55323110078,  99323110078);insert into x_t_order(TMP_ID, ID, SERVICE_ID, SERVICE_ORDER_ID, CLIENT_ID) values (s_x_t_order.NEXTVAL, 99323110078,  7,  77323110078,  4323110078 );insert into x_mv_oebs_receipts_2(TMP_ID, INVOICE_EID, SUM, DT, DOC_DATE, COMISS_DATE, PAYMENT_NUMBER, SOURCE_TYPE) values (s_x_mv_oebs_receipts_2.NEXTVAL, 'Б-323110078-1', 2000, date'2020-01-31',date'2020-01-31', null, '8884323110078' ,'PAYCASH');insert into x_yt_ar_direct_domain_stats (ID,IS_GRAY,DOMAIN,IS_BLACKLIST,SERVICE_ID,COST,BILLING_EXPORT_ID,FROM_DT,TILL_DT,SERVICE_ORDER_ID) values(s_x_yt_ar_direct_domain_stats.NEXTVAL, 0, 'a323110078', 0,7,3330000000,77323110078,  date'2020-01-01',to_date('2020-01-31'||' '||'23:59:59','YYYY-MM-DD HH24:MI:SS'),77323110078);</v>
      </c>
    </row>
    <row r="85" spans="1:73" s="195" customFormat="1" x14ac:dyDescent="0.35">
      <c r="A85" s="127">
        <v>28</v>
      </c>
      <c r="B85" s="178"/>
      <c r="C85" s="42" t="str">
        <f t="shared" si="97"/>
        <v>12310000028</v>
      </c>
      <c r="D85" s="42" t="str">
        <f t="shared" si="98"/>
        <v>12310000028/20</v>
      </c>
      <c r="E85" s="43" t="str">
        <f t="shared" si="99"/>
        <v>2020-01-01</v>
      </c>
      <c r="F85" s="43" t="str">
        <f t="shared" si="100"/>
        <v>2021-01-01</v>
      </c>
      <c r="G85" s="44" t="str">
        <f t="shared" si="101"/>
        <v>212310000028</v>
      </c>
      <c r="H85" s="45">
        <f t="shared" si="102"/>
        <v>23</v>
      </c>
      <c r="I85" s="179">
        <v>3</v>
      </c>
      <c r="J85" s="180">
        <f t="shared" si="128"/>
        <v>323110079</v>
      </c>
      <c r="K85" s="42" t="str">
        <f t="shared" si="103"/>
        <v>Б-323110079-1</v>
      </c>
      <c r="L85" s="43" t="str">
        <f t="shared" si="104"/>
        <v>2020-01-01</v>
      </c>
      <c r="M85" s="42" t="s">
        <v>87</v>
      </c>
      <c r="N85" s="181">
        <f t="shared" si="105"/>
        <v>2000</v>
      </c>
      <c r="O85" s="42" t="s">
        <v>88</v>
      </c>
      <c r="P85" s="179">
        <v>1</v>
      </c>
      <c r="Q85" s="42">
        <v>20</v>
      </c>
      <c r="R85" s="198">
        <v>1</v>
      </c>
      <c r="S85" s="198">
        <v>1</v>
      </c>
      <c r="T85" s="52" t="str">
        <f t="shared" si="107"/>
        <v>43231100791</v>
      </c>
      <c r="U85" s="183" t="str">
        <f t="shared" si="108"/>
        <v>432311007911</v>
      </c>
      <c r="V85" s="42">
        <v>1</v>
      </c>
      <c r="W85" s="43" t="str">
        <f t="shared" ca="1" si="109"/>
        <v>2020-01-01</v>
      </c>
      <c r="X85" s="42"/>
      <c r="Y85" s="185">
        <v>2000</v>
      </c>
      <c r="Z85" s="185">
        <f t="shared" si="110"/>
        <v>333.33333333333326</v>
      </c>
      <c r="AA85" s="42">
        <v>0</v>
      </c>
      <c r="AB85" s="186" t="s">
        <v>89</v>
      </c>
      <c r="AC85" s="185">
        <f t="shared" si="111"/>
        <v>2000</v>
      </c>
      <c r="AD85" s="45">
        <v>0</v>
      </c>
      <c r="AE85" s="52" t="str">
        <f t="shared" si="129"/>
        <v>4323110079</v>
      </c>
      <c r="AF85" s="187">
        <f>Y85-Z85</f>
        <v>1666.6666666666667</v>
      </c>
      <c r="AG85" s="240"/>
      <c r="AH85" s="58">
        <f t="shared" si="113"/>
        <v>1666.6666666666667</v>
      </c>
      <c r="AI85" s="60">
        <f>Y85</f>
        <v>2000</v>
      </c>
      <c r="AJ85" s="49" t="str">
        <f t="shared" si="115"/>
        <v>2020-01-31</v>
      </c>
      <c r="AK85" s="189" t="str">
        <f t="shared" si="116"/>
        <v>8884323110079</v>
      </c>
      <c r="AL85" s="45" t="str">
        <f t="shared" si="117"/>
        <v>123100000281</v>
      </c>
      <c r="AM85" s="190"/>
      <c r="AN85" s="190"/>
      <c r="AO85" s="45" t="s">
        <v>89</v>
      </c>
      <c r="AP85" s="145" t="s">
        <v>89</v>
      </c>
      <c r="AQ85" s="45"/>
      <c r="AR85" s="45"/>
      <c r="AS85" s="191" t="str">
        <f t="shared" si="118"/>
        <v>8884323110079</v>
      </c>
      <c r="AT85" s="189" t="str">
        <f t="shared" si="119"/>
        <v>55323110079</v>
      </c>
      <c r="AU85" s="183" t="str">
        <f t="shared" si="120"/>
        <v>99323110079</v>
      </c>
      <c r="AV85" s="183">
        <f t="shared" si="121"/>
        <v>1</v>
      </c>
      <c r="AW85" s="183" t="str">
        <f t="shared" si="122"/>
        <v>77323110079</v>
      </c>
      <c r="AX85" s="147" t="str">
        <f t="shared" si="123"/>
        <v>774323110079</v>
      </c>
      <c r="AY85" s="183">
        <v>0</v>
      </c>
      <c r="AZ85" s="183">
        <v>0</v>
      </c>
      <c r="BA85" s="43" t="str">
        <f t="shared" si="124"/>
        <v>2020-01-01</v>
      </c>
      <c r="BB85" s="43" t="str">
        <f t="shared" si="125"/>
        <v>2020-01-31</v>
      </c>
      <c r="BC85" s="192" t="s">
        <v>90</v>
      </c>
      <c r="BD85" s="44" t="str">
        <f t="shared" si="126"/>
        <v>a323110079</v>
      </c>
      <c r="BE85" s="189"/>
      <c r="BF85" s="189"/>
      <c r="BG85" s="186"/>
      <c r="BH85" s="149"/>
      <c r="BI85" s="149"/>
      <c r="BJ85" s="149"/>
      <c r="BK85" s="149"/>
      <c r="BL85" s="149"/>
      <c r="BM85" s="149"/>
      <c r="BN85" s="149"/>
      <c r="BO85" s="345">
        <f>SUM(AF82:AF86)</f>
        <v>9999.1666666666661</v>
      </c>
      <c r="BP85" s="328"/>
      <c r="BQ85" s="181"/>
      <c r="BR85" s="196"/>
      <c r="BS85" s="196"/>
      <c r="BU85" s="357" t="str">
        <f t="shared" ca="1" si="127"/>
        <v>insert into x_t_invoice (TMP_ID,ID,DT, CLIENT_ID,EXTERNAL_ID,CONTRACT_ID,TOTAL_SUM,CURRENCY,DISCOUNT_TYPE,COMMISSION_TYPE,TYPE,LOYAL_CLIENTS,NDS,NDS_PCT,PERSON_ID) values (s_x_t_invoice.NEXTVAL, 323110079, date'2020-01-01',212310000028,'Б-323110079-1',12310000028,2000,'RUR',1,1,'y_invoice',0,1,20, 774323110079);insert into x_t_person (TMP_ID,ID) values (s_x_t_person.NEXTVAL, 774323110079);insert into x_t_act_internal(TMP_ID,ID,DT,CLIENT_ID,INVOICE_ID,HIDDEN,AMOUNT,EXTERNAL_ID,PAYMENT_TERM_DT,IS_LOYAL,TYPE) values (s_x_t_act_internal.NEXTVAL, 43231100791,date'2020-01-01',212310000028, 323110079    ,1,  2000  ,'432311007911',null, 0,'generic');insert into x_t_act_trans(TMP_ID, ACT_ID, CONSUME_ID, AMOUNT, AMOUNT_NDS, AMOUNT_NSP, NETTING, COMMISSION_TYPE) values (s_x_t_act_trans.NEXTVAL, 43231100791,  55323110079, 2000, 333.333333333333,  0,null, 1);insert into x_t_consume (TMP_ID, ID, PARENT_ORDER_ID) values (s_x_t_consume.NEXTVAL, 55323110079,  99323110079);insert into x_t_order(TMP_ID, ID, SERVICE_ID, SERVICE_ORDER_ID, CLIENT_ID) values (s_x_t_order.NEXTVAL, 99323110079,  1,  77323110079,  4323110079 );insert into x_mv_oebs_receipts_2(TMP_ID, INVOICE_EID, SUM, DT, DOC_DATE, COMISS_DATE, PAYMENT_NUMBER, SOURCE_TYPE) values (s_x_mv_oebs_receipts_2.NEXTVAL, 'Б-323110079-1', 2000, date'2020-01-31',date'2020-01-31', null, '8884323110079' ,'PAYCASH');insert into x_yt_ar_direct_domain_stats (ID,IS_GRAY,DOMAIN,IS_BLACKLIST,SERVICE_ID,COST,BILLING_EXPORT_ID,FROM_DT,TILL_DT,SERVICE_ORDER_ID) values(s_x_yt_ar_direct_domain_stats.NEXTVAL, 0, 'a323110079', 0,1,3330000000,77323110079,  date'2020-01-01',to_date('2020-01-31'||' '||'23:59:59','YYYY-MM-DD HH24:MI:SS'),77323110079);</v>
      </c>
    </row>
    <row r="86" spans="1:73" s="215" customFormat="1" ht="15" thickBot="1" x14ac:dyDescent="0.4">
      <c r="A86" s="152">
        <v>28</v>
      </c>
      <c r="B86" s="199"/>
      <c r="C86" s="76" t="str">
        <f t="shared" si="97"/>
        <v>12310000028</v>
      </c>
      <c r="D86" s="76" t="str">
        <f t="shared" si="98"/>
        <v>12310000028/20</v>
      </c>
      <c r="E86" s="77" t="str">
        <f t="shared" si="99"/>
        <v>2020-01-01</v>
      </c>
      <c r="F86" s="77" t="str">
        <f t="shared" si="100"/>
        <v>2021-01-01</v>
      </c>
      <c r="G86" s="78" t="str">
        <f t="shared" si="101"/>
        <v>212310000028</v>
      </c>
      <c r="H86" s="79">
        <f t="shared" si="102"/>
        <v>23</v>
      </c>
      <c r="I86" s="200">
        <v>3</v>
      </c>
      <c r="J86" s="201">
        <f t="shared" si="128"/>
        <v>323110080</v>
      </c>
      <c r="K86" s="76" t="str">
        <f t="shared" si="103"/>
        <v>Б-323110080-1</v>
      </c>
      <c r="L86" s="77" t="str">
        <f t="shared" si="104"/>
        <v>2020-01-01</v>
      </c>
      <c r="M86" s="76" t="s">
        <v>87</v>
      </c>
      <c r="N86" s="202">
        <f t="shared" si="105"/>
        <v>2000</v>
      </c>
      <c r="O86" s="76" t="s">
        <v>88</v>
      </c>
      <c r="P86" s="200">
        <v>1</v>
      </c>
      <c r="Q86" s="76">
        <v>20</v>
      </c>
      <c r="R86" s="201">
        <v>37</v>
      </c>
      <c r="S86" s="201">
        <v>37</v>
      </c>
      <c r="T86" s="81" t="str">
        <f t="shared" si="107"/>
        <v>43231100801</v>
      </c>
      <c r="U86" s="203" t="str">
        <f t="shared" si="108"/>
        <v>432311008011</v>
      </c>
      <c r="V86" s="76">
        <v>1</v>
      </c>
      <c r="W86" s="77" t="str">
        <f t="shared" ca="1" si="109"/>
        <v>2020-01-01</v>
      </c>
      <c r="X86" s="76"/>
      <c r="Y86" s="205">
        <v>2000</v>
      </c>
      <c r="Z86" s="205">
        <f t="shared" si="110"/>
        <v>333.33333333333326</v>
      </c>
      <c r="AA86" s="76">
        <v>0</v>
      </c>
      <c r="AB86" s="206" t="s">
        <v>89</v>
      </c>
      <c r="AC86" s="205">
        <f t="shared" si="111"/>
        <v>2000</v>
      </c>
      <c r="AD86" s="79">
        <v>0</v>
      </c>
      <c r="AE86" s="81" t="str">
        <f t="shared" si="129"/>
        <v>4323110080</v>
      </c>
      <c r="AF86" s="207">
        <f>Y86-Z86</f>
        <v>1666.6666666666667</v>
      </c>
      <c r="AG86" s="316">
        <f>SUM(AF82:AF86)</f>
        <v>9999.1666666666661</v>
      </c>
      <c r="AH86" s="91">
        <f t="shared" si="113"/>
        <v>1666.6666666666667</v>
      </c>
      <c r="AI86" s="93">
        <f>Y86</f>
        <v>2000</v>
      </c>
      <c r="AJ86" s="83" t="str">
        <f t="shared" si="115"/>
        <v>2020-01-31</v>
      </c>
      <c r="AK86" s="209" t="str">
        <f t="shared" si="116"/>
        <v>8884323110080</v>
      </c>
      <c r="AL86" s="79" t="str">
        <f t="shared" si="117"/>
        <v>123100000281</v>
      </c>
      <c r="AM86" s="210"/>
      <c r="AN86" s="210"/>
      <c r="AO86" s="79" t="s">
        <v>89</v>
      </c>
      <c r="AP86" s="169" t="s">
        <v>89</v>
      </c>
      <c r="AQ86" s="79"/>
      <c r="AR86" s="79"/>
      <c r="AS86" s="211" t="str">
        <f t="shared" si="118"/>
        <v>8884323110080</v>
      </c>
      <c r="AT86" s="209" t="str">
        <f t="shared" si="119"/>
        <v>55323110080</v>
      </c>
      <c r="AU86" s="203" t="str">
        <f t="shared" si="120"/>
        <v>99323110080</v>
      </c>
      <c r="AV86" s="203">
        <f t="shared" si="121"/>
        <v>37</v>
      </c>
      <c r="AW86" s="203" t="str">
        <f t="shared" si="122"/>
        <v>77323110080</v>
      </c>
      <c r="AX86" s="172" t="str">
        <f t="shared" si="123"/>
        <v>774323110080</v>
      </c>
      <c r="AY86" s="203">
        <v>0</v>
      </c>
      <c r="AZ86" s="203">
        <v>0</v>
      </c>
      <c r="BA86" s="77" t="str">
        <f t="shared" si="124"/>
        <v>2020-01-01</v>
      </c>
      <c r="BB86" s="77" t="str">
        <f t="shared" si="125"/>
        <v>2020-01-31</v>
      </c>
      <c r="BC86" s="212" t="s">
        <v>90</v>
      </c>
      <c r="BD86" s="78" t="str">
        <f t="shared" si="126"/>
        <v>a323110080</v>
      </c>
      <c r="BE86" s="209"/>
      <c r="BF86" s="209"/>
      <c r="BG86" s="206"/>
      <c r="BH86" s="174"/>
      <c r="BI86" s="174"/>
      <c r="BJ86" s="174"/>
      <c r="BK86" s="174"/>
      <c r="BL86" s="174"/>
      <c r="BM86" s="174"/>
      <c r="BN86" s="174"/>
      <c r="BO86" s="341"/>
      <c r="BP86" s="329"/>
      <c r="BQ86" s="202"/>
      <c r="BR86" s="214"/>
      <c r="BS86" s="214"/>
      <c r="BU86" s="358" t="str">
        <f t="shared" ca="1" si="127"/>
        <v>insert into x_t_invoice (TMP_ID,ID,DT, CLIENT_ID,EXTERNAL_ID,CONTRACT_ID,TOTAL_SUM,CURRENCY,DISCOUNT_TYPE,COMMISSION_TYPE,TYPE,LOYAL_CLIENTS,NDS,NDS_PCT,PERSON_ID) values (s_x_t_invoice.NEXTVAL, 323110080, date'2020-01-01',212310000028,'Б-323110080-1',12310000028,2000,'RUR',37,37,'y_invoice',0,1,20, 774323110080);insert into x_t_person (TMP_ID,ID) values (s_x_t_person.NEXTVAL, 774323110080);insert into x_t_act_internal(TMP_ID,ID,DT,CLIENT_ID,INVOICE_ID,HIDDEN,AMOUNT,EXTERNAL_ID,PAYMENT_TERM_DT,IS_LOYAL,TYPE) values (s_x_t_act_internal.NEXTVAL, 43231100801,date'2020-01-01',212310000028, 323110080    ,1,  2000  ,'432311008011',null, 0,'generic');insert into x_t_act_trans(TMP_ID, ACT_ID, CONSUME_ID, AMOUNT, AMOUNT_NDS, AMOUNT_NSP, NETTING, COMMISSION_TYPE) values (s_x_t_act_trans.NEXTVAL, 43231100801,  55323110080, 2000, 333.333333333333,  0,null, 37);insert into x_t_consume (TMP_ID, ID, PARENT_ORDER_ID) values (s_x_t_consume.NEXTVAL, 55323110080,  99323110080);insert into x_t_order(TMP_ID, ID, SERVICE_ID, SERVICE_ORDER_ID, CLIENT_ID) values (s_x_t_order.NEXTVAL, 99323110080,  37,  77323110080,  4323110080 );insert into x_mv_oebs_receipts_2(TMP_ID, INVOICE_EID, SUM, DT, DOC_DATE, COMISS_DATE, PAYMENT_NUMBER, SOURCE_TYPE) values (s_x_mv_oebs_receipts_2.NEXTVAL, 'Б-323110080-1', 2000, date'2020-01-31',date'2020-01-31', null, '8884323110080' ,'PAYCASH');insert into x_yt_ar_direct_domain_stats (ID,IS_GRAY,DOMAIN,IS_BLACKLIST,SERVICE_ID,COST,BILLING_EXPORT_ID,FROM_DT,TILL_DT,SERVICE_ORDER_ID) values(s_x_yt_ar_direct_domain_stats.NEXTVAL, 0, 'a323110080', 0,37,3330000000,77323110080,  date'2020-01-01',to_date('2020-01-31'||' '||'23:59:59','YYYY-MM-DD HH24:MI:SS'),77323110080);</v>
      </c>
    </row>
    <row r="87" spans="1:73" s="195" customFormat="1" ht="15" thickBot="1" x14ac:dyDescent="0.4">
      <c r="A87" s="127">
        <v>29</v>
      </c>
      <c r="B87" s="178"/>
      <c r="C87" s="42" t="str">
        <f t="shared" si="97"/>
        <v>12310000029</v>
      </c>
      <c r="D87" s="42" t="str">
        <f t="shared" si="98"/>
        <v>12310000029/20</v>
      </c>
      <c r="E87" s="43" t="str">
        <f t="shared" si="99"/>
        <v>2020-01-01</v>
      </c>
      <c r="F87" s="43" t="str">
        <f t="shared" si="100"/>
        <v>2021-01-01</v>
      </c>
      <c r="G87" s="44" t="str">
        <f t="shared" si="101"/>
        <v>212310000029</v>
      </c>
      <c r="H87" s="45">
        <f t="shared" si="102"/>
        <v>23</v>
      </c>
      <c r="I87" s="179">
        <v>3</v>
      </c>
      <c r="J87" s="180">
        <f t="shared" si="128"/>
        <v>323110081</v>
      </c>
      <c r="K87" s="42" t="str">
        <f t="shared" si="103"/>
        <v>Б-323110081-1</v>
      </c>
      <c r="L87" s="43" t="str">
        <f t="shared" si="104"/>
        <v>2020-01-01</v>
      </c>
      <c r="M87" s="42" t="s">
        <v>87</v>
      </c>
      <c r="N87" s="181">
        <f t="shared" si="105"/>
        <v>3000</v>
      </c>
      <c r="O87" s="42" t="s">
        <v>88</v>
      </c>
      <c r="P87" s="179">
        <v>1</v>
      </c>
      <c r="Q87" s="42">
        <v>20</v>
      </c>
      <c r="R87" s="182">
        <f>S87</f>
        <v>7</v>
      </c>
      <c r="S87" s="182">
        <v>7</v>
      </c>
      <c r="T87" s="52" t="str">
        <f t="shared" si="107"/>
        <v>43231100811</v>
      </c>
      <c r="U87" s="183" t="str">
        <f t="shared" si="108"/>
        <v>432311008111</v>
      </c>
      <c r="V87" s="42">
        <v>1</v>
      </c>
      <c r="W87" s="43" t="str">
        <f t="shared" ca="1" si="109"/>
        <v>2020-01-07</v>
      </c>
      <c r="X87" s="42"/>
      <c r="Y87" s="185">
        <v>3000</v>
      </c>
      <c r="Z87" s="185">
        <f t="shared" si="110"/>
        <v>500</v>
      </c>
      <c r="AA87" s="42">
        <v>0</v>
      </c>
      <c r="AB87" s="186" t="s">
        <v>89</v>
      </c>
      <c r="AC87" s="185">
        <f t="shared" si="111"/>
        <v>3000</v>
      </c>
      <c r="AD87" s="45">
        <v>0</v>
      </c>
      <c r="AE87" s="52" t="str">
        <f t="shared" si="129"/>
        <v>4323110081</v>
      </c>
      <c r="AF87" s="187">
        <f t="shared" ref="AF87:AF138" si="130">Y87-Z87</f>
        <v>2500</v>
      </c>
      <c r="AG87" s="240"/>
      <c r="AH87" s="58">
        <f t="shared" si="113"/>
        <v>2500</v>
      </c>
      <c r="AI87" s="60">
        <f t="shared" si="114"/>
        <v>3000</v>
      </c>
      <c r="AJ87" s="49" t="str">
        <f t="shared" si="115"/>
        <v>2020-01-31</v>
      </c>
      <c r="AK87" s="189" t="str">
        <f t="shared" si="116"/>
        <v>8884323110081</v>
      </c>
      <c r="AL87" s="45" t="str">
        <f t="shared" si="117"/>
        <v>123100000291</v>
      </c>
      <c r="AM87" s="190"/>
      <c r="AN87" s="190"/>
      <c r="AO87" s="45" t="s">
        <v>89</v>
      </c>
      <c r="AP87" s="145" t="s">
        <v>89</v>
      </c>
      <c r="AQ87" s="45"/>
      <c r="AR87" s="45"/>
      <c r="AS87" s="191" t="str">
        <f t="shared" si="118"/>
        <v>8884323110081</v>
      </c>
      <c r="AT87" s="189" t="str">
        <f t="shared" si="119"/>
        <v>55323110081</v>
      </c>
      <c r="AU87" s="183" t="str">
        <f t="shared" si="120"/>
        <v>99323110081</v>
      </c>
      <c r="AV87" s="183">
        <f t="shared" si="121"/>
        <v>7</v>
      </c>
      <c r="AW87" s="183" t="str">
        <f t="shared" si="122"/>
        <v>77323110081</v>
      </c>
      <c r="AX87" s="147" t="str">
        <f t="shared" si="123"/>
        <v>774323110081</v>
      </c>
      <c r="AY87" s="183">
        <v>0</v>
      </c>
      <c r="AZ87" s="183">
        <v>0</v>
      </c>
      <c r="BA87" s="43" t="str">
        <f t="shared" si="124"/>
        <v>2020-01-01</v>
      </c>
      <c r="BB87" s="43" t="str">
        <f t="shared" si="125"/>
        <v>2020-01-31</v>
      </c>
      <c r="BC87" s="192" t="s">
        <v>90</v>
      </c>
      <c r="BD87" s="44" t="str">
        <f t="shared" si="126"/>
        <v>a323110081</v>
      </c>
      <c r="BE87" s="189"/>
      <c r="BF87" s="189"/>
      <c r="BG87" s="186"/>
      <c r="BH87" s="174"/>
      <c r="BI87" s="174"/>
      <c r="BJ87" s="174"/>
      <c r="BK87" s="174"/>
      <c r="BL87" s="149"/>
      <c r="BM87" s="149"/>
      <c r="BN87" s="149"/>
      <c r="BO87" s="340" t="s">
        <v>237</v>
      </c>
      <c r="BP87" s="328">
        <v>7</v>
      </c>
      <c r="BQ87" s="242">
        <f>SUM(AF87:AF89)</f>
        <v>6000.416666666667</v>
      </c>
      <c r="BR87" s="242">
        <f>BQ87*0.06</f>
        <v>360.02499999999998</v>
      </c>
      <c r="BS87" s="242">
        <f>BR87</f>
        <v>360.02499999999998</v>
      </c>
      <c r="BU87" s="357" t="str">
        <f t="shared" ca="1" si="127"/>
        <v>insert into x_t_contract2(TMP_ID,ID,EXTERNAL_ID,CLIENT_ID) values(s_x_t_contract2.NEXTVAL, 12310000029, '12310000029/20',212310000029);insert into x_t_contract_collateral(TMP_ID,ID,CONTRACT2_ID,DT,IS_SIGNED) values(s_x_t_contract_collateral.NEXTVAL, 123100000291, 12310000029, date'2020-01-01', date'2020-01-01');insert into x_mv_contract_signed_attr (TMP_ID,CONTRACT_ID,COLLATERAL_ID,CODE,VALUE_DT) values (s_x_mv_contract_signed_attr.NEXTVAL, 12310000029, 123100000291,'FINISH_DT' ,date'2021-01-01');insert into x_mv_contract_signed_attr_hist(TMP_ID,VALUE_NUM,UPDATE_DT,CONTRACT2_ID,CODE,CL_DT,STAMP,DT) values(s_x_mv_contract_signed_attr_hist.NEXTVAL, 1, date'2020-01-01', 12310000029,'FIRM',date'2020-01-01',8884323110081,date'2020-01-01');insert into x_mv_contract_signed_attr_hist(TMP_ID,VALUE_NUM,UPDATE_DT,CONTRACT2_ID,CODE,CL_DT,STAMP,DT) values(s_x_mv_contract_signed_attr_hist.NEXTVAL, 23, date'2020-01-01', 12310000029,'WHOLESALE_AGENT_PREMIUM_AWARDS_SCALE_TYPE',date'2020-01-01',8884323110081,date'2020-01-01');insert into x_mv_contract_signed_attr_hist(TMP_ID,VALUE_NUM,UPDATE_DT,CONTRACT2_ID,CODE,CL_DT,STAMP,DT) values(s_x_mv_contract_signed_attr_hist.NEXTVAL, 3, date'2020-01-01', 12310000029,'PAYMENT_TYPE',date'2020-01-01',8884323110081,date'2020-01-01');insert into x_t_invoice (TMP_ID,ID,DT, CLIENT_ID,EXTERNAL_ID,CONTRACT_ID,TOTAL_SUM,CURRENCY,DISCOUNT_TYPE,COMMISSION_TYPE,TYPE,LOYAL_CLIENTS,NDS,NDS_PCT,PERSON_ID) values (s_x_t_invoice.NEXTVAL, 323110081, date'2020-01-01',212310000029,'Б-323110081-1',12310000029,3000,'RUR',7,7,'y_invoice',0,1,20, 774323110081);insert into x_t_person (TMP_ID,ID) values (s_x_t_person.NEXTVAL, 774323110081);insert into x_t_act_internal(TMP_ID,ID,DT,CLIENT_ID,INVOICE_ID,HIDDEN,AMOUNT,EXTERNAL_ID,PAYMENT_TERM_DT,IS_LOYAL,TYPE) values (s_x_t_act_internal.NEXTVAL, 43231100811,date'2020-01-07',212310000029, 323110081    ,1,  3000  ,'432311008111',null, 0,'generic');insert into x_t_act_trans(TMP_ID, ACT_ID, CONSUME_ID, AMOUNT, AMOUNT_NDS, AMOUNT_NSP, NETTING, COMMISSION_TYPE) values (s_x_t_act_trans.NEXTVAL, 43231100811,  55323110081, 3000, 500,  0,null, 7);insert into x_t_consume (TMP_ID, ID, PARENT_ORDER_ID) values (s_x_t_consume.NEXTVAL, 55323110081,  99323110081);insert into x_t_order(TMP_ID, ID, SERVICE_ID, SERVICE_ORDER_ID, CLIENT_ID) values (s_x_t_order.NEXTVAL, 99323110081,  7,  77323110081,  4323110081 );insert into x_mv_oebs_receipts_2(TMP_ID, INVOICE_EID, SUM, DT, DOC_DATE, COMISS_DATE, PAYMENT_NUMBER, SOURCE_TYPE) values (s_x_mv_oebs_receipts_2.NEXTVAL, 'Б-323110081-1', 3000, date'2020-01-31',date'2020-01-31', null, '8884323110081' ,'PAYCASH');insert into x_yt_ar_direct_domain_stats (ID,IS_GRAY,DOMAIN,IS_BLACKLIST,SERVICE_ID,COST,BILLING_EXPORT_ID,FROM_DT,TILL_DT,SERVICE_ORDER_ID) values(s_x_yt_ar_direct_domain_stats.NEXTVAL, 0, 'a323110081', 0,7,3330000000,77323110081,  date'2020-01-01',to_date('2020-01-31'||' '||'23:59:59','YYYY-MM-DD HH24:MI:SS'),77323110081);</v>
      </c>
    </row>
    <row r="88" spans="1:73" s="195" customFormat="1" x14ac:dyDescent="0.35">
      <c r="A88" s="127">
        <v>29</v>
      </c>
      <c r="B88" s="178"/>
      <c r="C88" s="42" t="str">
        <f t="shared" si="97"/>
        <v>12310000029</v>
      </c>
      <c r="D88" s="42" t="str">
        <f t="shared" si="98"/>
        <v>12310000029/20</v>
      </c>
      <c r="E88" s="43" t="str">
        <f t="shared" si="99"/>
        <v>2020-01-01</v>
      </c>
      <c r="F88" s="43" t="str">
        <f t="shared" si="100"/>
        <v>2021-01-01</v>
      </c>
      <c r="G88" s="44" t="str">
        <f t="shared" si="101"/>
        <v>212310000029</v>
      </c>
      <c r="H88" s="45">
        <f t="shared" si="102"/>
        <v>23</v>
      </c>
      <c r="I88" s="179">
        <v>3</v>
      </c>
      <c r="J88" s="180">
        <f t="shared" si="128"/>
        <v>323110082</v>
      </c>
      <c r="K88" s="42" t="str">
        <f t="shared" si="103"/>
        <v>Б-323110082-1</v>
      </c>
      <c r="L88" s="43" t="str">
        <f t="shared" si="104"/>
        <v>2020-01-01</v>
      </c>
      <c r="M88" s="42" t="s">
        <v>87</v>
      </c>
      <c r="N88" s="181">
        <f t="shared" si="105"/>
        <v>3000</v>
      </c>
      <c r="O88" s="42" t="s">
        <v>88</v>
      </c>
      <c r="P88" s="179">
        <v>1</v>
      </c>
      <c r="Q88" s="42">
        <v>20</v>
      </c>
      <c r="R88" s="182">
        <f>S88</f>
        <v>7</v>
      </c>
      <c r="S88" s="182">
        <v>7</v>
      </c>
      <c r="T88" s="52" t="str">
        <f t="shared" si="107"/>
        <v>43231100821</v>
      </c>
      <c r="U88" s="183" t="str">
        <f t="shared" si="108"/>
        <v>432311008211</v>
      </c>
      <c r="V88" s="42">
        <v>1</v>
      </c>
      <c r="W88" s="43" t="str">
        <f t="shared" ca="1" si="109"/>
        <v>2020-01-05</v>
      </c>
      <c r="X88" s="42"/>
      <c r="Y88" s="185">
        <v>3000</v>
      </c>
      <c r="Z88" s="185">
        <f t="shared" si="110"/>
        <v>500</v>
      </c>
      <c r="AA88" s="42">
        <v>0</v>
      </c>
      <c r="AB88" s="186" t="s">
        <v>89</v>
      </c>
      <c r="AC88" s="185">
        <f t="shared" si="111"/>
        <v>3000</v>
      </c>
      <c r="AD88" s="45">
        <v>0</v>
      </c>
      <c r="AE88" s="52" t="str">
        <f t="shared" si="129"/>
        <v>4323110082</v>
      </c>
      <c r="AF88" s="187">
        <f t="shared" si="130"/>
        <v>2500</v>
      </c>
      <c r="AG88" s="240"/>
      <c r="AH88" s="58">
        <f t="shared" si="113"/>
        <v>2500</v>
      </c>
      <c r="AI88" s="60">
        <f t="shared" si="114"/>
        <v>3000</v>
      </c>
      <c r="AJ88" s="49" t="str">
        <f t="shared" si="115"/>
        <v>2020-01-31</v>
      </c>
      <c r="AK88" s="189" t="str">
        <f t="shared" si="116"/>
        <v>8884323110082</v>
      </c>
      <c r="AL88" s="45" t="str">
        <f t="shared" si="117"/>
        <v>123100000291</v>
      </c>
      <c r="AM88" s="190"/>
      <c r="AN88" s="190"/>
      <c r="AO88" s="45" t="s">
        <v>89</v>
      </c>
      <c r="AP88" s="145" t="s">
        <v>89</v>
      </c>
      <c r="AQ88" s="45"/>
      <c r="AR88" s="45"/>
      <c r="AS88" s="191" t="str">
        <f t="shared" si="118"/>
        <v>8884323110082</v>
      </c>
      <c r="AT88" s="189" t="str">
        <f t="shared" si="119"/>
        <v>55323110082</v>
      </c>
      <c r="AU88" s="183" t="str">
        <f t="shared" si="120"/>
        <v>99323110082</v>
      </c>
      <c r="AV88" s="183">
        <f t="shared" si="121"/>
        <v>7</v>
      </c>
      <c r="AW88" s="183" t="str">
        <f t="shared" si="122"/>
        <v>77323110082</v>
      </c>
      <c r="AX88" s="147" t="str">
        <f t="shared" si="123"/>
        <v>774323110082</v>
      </c>
      <c r="AY88" s="183">
        <v>0</v>
      </c>
      <c r="AZ88" s="183">
        <v>0</v>
      </c>
      <c r="BA88" s="43" t="str">
        <f t="shared" si="124"/>
        <v>2020-01-01</v>
      </c>
      <c r="BB88" s="43" t="str">
        <f t="shared" si="125"/>
        <v>2020-01-31</v>
      </c>
      <c r="BC88" s="192" t="s">
        <v>90</v>
      </c>
      <c r="BD88" s="44" t="str">
        <f t="shared" si="126"/>
        <v>a323110082</v>
      </c>
      <c r="BE88" s="189"/>
      <c r="BF88" s="189"/>
      <c r="BG88" s="186"/>
      <c r="BH88" s="246"/>
      <c r="BI88" s="246"/>
      <c r="BJ88" s="246"/>
      <c r="BK88" s="246"/>
      <c r="BL88" s="149"/>
      <c r="BM88" s="149"/>
      <c r="BN88" s="149"/>
      <c r="BO88" s="346" t="s">
        <v>173</v>
      </c>
      <c r="BP88" s="328">
        <v>1</v>
      </c>
      <c r="BQ88" s="242">
        <f>AF90</f>
        <v>2500</v>
      </c>
      <c r="BR88" s="249">
        <f>BQ88*0.13</f>
        <v>325</v>
      </c>
      <c r="BS88" s="249">
        <f>BR88</f>
        <v>325</v>
      </c>
      <c r="BU88" s="357" t="str">
        <f t="shared" ca="1" si="127"/>
        <v>insert into x_t_invoice (TMP_ID,ID,DT, CLIENT_ID,EXTERNAL_ID,CONTRACT_ID,TOTAL_SUM,CURRENCY,DISCOUNT_TYPE,COMMISSION_TYPE,TYPE,LOYAL_CLIENTS,NDS,NDS_PCT,PERSON_ID) values (s_x_t_invoice.NEXTVAL, 323110082, date'2020-01-01',212310000029,'Б-323110082-1',12310000029,3000,'RUR',7,7,'y_invoice',0,1,20, 774323110082);insert into x_t_person (TMP_ID,ID) values (s_x_t_person.NEXTVAL, 774323110082);insert into x_t_act_internal(TMP_ID,ID,DT,CLIENT_ID,INVOICE_ID,HIDDEN,AMOUNT,EXTERNAL_ID,PAYMENT_TERM_DT,IS_LOYAL,TYPE) values (s_x_t_act_internal.NEXTVAL, 43231100821,date'2020-01-05',212310000029, 323110082    ,1,  3000  ,'432311008211',null, 0,'generic');insert into x_t_act_trans(TMP_ID, ACT_ID, CONSUME_ID, AMOUNT, AMOUNT_NDS, AMOUNT_NSP, NETTING, COMMISSION_TYPE) values (s_x_t_act_trans.NEXTVAL, 43231100821,  55323110082, 3000, 500,  0,null, 7);insert into x_t_consume (TMP_ID, ID, PARENT_ORDER_ID) values (s_x_t_consume.NEXTVAL, 55323110082,  99323110082);insert into x_t_order(TMP_ID, ID, SERVICE_ID, SERVICE_ORDER_ID, CLIENT_ID) values (s_x_t_order.NEXTVAL, 99323110082,  7,  77323110082,  4323110082 );insert into x_mv_oebs_receipts_2(TMP_ID, INVOICE_EID, SUM, DT, DOC_DATE, COMISS_DATE, PAYMENT_NUMBER, SOURCE_TYPE) values (s_x_mv_oebs_receipts_2.NEXTVAL, 'Б-323110082-1', 3000, date'2020-01-31',date'2020-01-31', null, '8884323110082' ,'PAYCASH');insert into x_yt_ar_direct_domain_stats (ID,IS_GRAY,DOMAIN,IS_BLACKLIST,SERVICE_ID,COST,BILLING_EXPORT_ID,FROM_DT,TILL_DT,SERVICE_ORDER_ID) values(s_x_yt_ar_direct_domain_stats.NEXTVAL, 0, 'a323110082', 0,7,3330000000,77323110082,  date'2020-01-01',to_date('2020-01-31'||' '||'23:59:59','YYYY-MM-DD HH24:MI:SS'),77323110082);</v>
      </c>
    </row>
    <row r="89" spans="1:73" s="195" customFormat="1" x14ac:dyDescent="0.35">
      <c r="A89" s="127">
        <v>29</v>
      </c>
      <c r="B89" s="178"/>
      <c r="C89" s="42" t="str">
        <f t="shared" si="97"/>
        <v>12310000029</v>
      </c>
      <c r="D89" s="42" t="str">
        <f t="shared" si="98"/>
        <v>12310000029/20</v>
      </c>
      <c r="E89" s="43" t="str">
        <f t="shared" si="99"/>
        <v>2020-01-01</v>
      </c>
      <c r="F89" s="43" t="str">
        <f t="shared" si="100"/>
        <v>2021-01-01</v>
      </c>
      <c r="G89" s="44" t="str">
        <f t="shared" si="101"/>
        <v>212310000029</v>
      </c>
      <c r="H89" s="45">
        <f t="shared" si="102"/>
        <v>23</v>
      </c>
      <c r="I89" s="179">
        <v>3</v>
      </c>
      <c r="J89" s="180">
        <f t="shared" si="128"/>
        <v>323110083</v>
      </c>
      <c r="K89" s="42" t="str">
        <f t="shared" si="103"/>
        <v>Б-323110083-1</v>
      </c>
      <c r="L89" s="43" t="str">
        <f t="shared" si="104"/>
        <v>2020-01-01</v>
      </c>
      <c r="M89" s="42" t="s">
        <v>87</v>
      </c>
      <c r="N89" s="181">
        <f t="shared" si="105"/>
        <v>1200.5</v>
      </c>
      <c r="O89" s="42" t="s">
        <v>88</v>
      </c>
      <c r="P89" s="179">
        <v>1</v>
      </c>
      <c r="Q89" s="42">
        <v>20</v>
      </c>
      <c r="R89" s="182">
        <f>S89</f>
        <v>7</v>
      </c>
      <c r="S89" s="182">
        <v>7</v>
      </c>
      <c r="T89" s="52" t="str">
        <f t="shared" si="107"/>
        <v>43231100831</v>
      </c>
      <c r="U89" s="183" t="str">
        <f t="shared" si="108"/>
        <v>432311008311</v>
      </c>
      <c r="V89" s="42">
        <v>1</v>
      </c>
      <c r="W89" s="43" t="str">
        <f t="shared" ca="1" si="109"/>
        <v>2020-01-08</v>
      </c>
      <c r="X89" s="42"/>
      <c r="Y89" s="250">
        <v>1200.5</v>
      </c>
      <c r="Z89" s="185">
        <f t="shared" si="110"/>
        <v>200.08333333333326</v>
      </c>
      <c r="AA89" s="42">
        <v>0</v>
      </c>
      <c r="AB89" s="186" t="s">
        <v>89</v>
      </c>
      <c r="AC89" s="185">
        <f t="shared" si="111"/>
        <v>1200.5</v>
      </c>
      <c r="AD89" s="45">
        <v>0</v>
      </c>
      <c r="AE89" s="52" t="str">
        <f t="shared" si="129"/>
        <v>4323110083</v>
      </c>
      <c r="AF89" s="187">
        <f t="shared" si="130"/>
        <v>1000.4166666666667</v>
      </c>
      <c r="AG89" s="188"/>
      <c r="AH89" s="58">
        <f t="shared" si="113"/>
        <v>1000.4166666666667</v>
      </c>
      <c r="AI89" s="60">
        <f t="shared" si="114"/>
        <v>1200.5</v>
      </c>
      <c r="AJ89" s="49" t="str">
        <f t="shared" si="115"/>
        <v>2020-01-31</v>
      </c>
      <c r="AK89" s="189" t="str">
        <f t="shared" si="116"/>
        <v>8884323110083</v>
      </c>
      <c r="AL89" s="45" t="str">
        <f t="shared" si="117"/>
        <v>123100000291</v>
      </c>
      <c r="AM89" s="190"/>
      <c r="AN89" s="190"/>
      <c r="AO89" s="45" t="s">
        <v>89</v>
      </c>
      <c r="AP89" s="145" t="s">
        <v>89</v>
      </c>
      <c r="AQ89" s="45"/>
      <c r="AR89" s="45"/>
      <c r="AS89" s="191" t="str">
        <f t="shared" si="118"/>
        <v>8884323110083</v>
      </c>
      <c r="AT89" s="189" t="str">
        <f t="shared" si="119"/>
        <v>55323110083</v>
      </c>
      <c r="AU89" s="183" t="str">
        <f t="shared" si="120"/>
        <v>99323110083</v>
      </c>
      <c r="AV89" s="183">
        <f t="shared" si="121"/>
        <v>7</v>
      </c>
      <c r="AW89" s="183" t="str">
        <f t="shared" si="122"/>
        <v>77323110083</v>
      </c>
      <c r="AX89" s="147" t="str">
        <f t="shared" si="123"/>
        <v>774323110083</v>
      </c>
      <c r="AY89" s="183">
        <v>0</v>
      </c>
      <c r="AZ89" s="183">
        <v>0</v>
      </c>
      <c r="BA89" s="43" t="str">
        <f t="shared" si="124"/>
        <v>2020-01-01</v>
      </c>
      <c r="BB89" s="43" t="str">
        <f t="shared" si="125"/>
        <v>2020-01-31</v>
      </c>
      <c r="BC89" s="192" t="s">
        <v>90</v>
      </c>
      <c r="BD89" s="44" t="str">
        <f t="shared" si="126"/>
        <v>a323110083</v>
      </c>
      <c r="BE89" s="189"/>
      <c r="BF89" s="189"/>
      <c r="BG89" s="186"/>
      <c r="BH89" s="149"/>
      <c r="BI89" s="149"/>
      <c r="BJ89" s="149"/>
      <c r="BK89" s="149"/>
      <c r="BL89" s="149"/>
      <c r="BM89" s="149"/>
      <c r="BN89" s="149"/>
      <c r="BO89" s="342"/>
      <c r="BP89" s="328">
        <v>37</v>
      </c>
      <c r="BQ89" s="242">
        <f>AF91</f>
        <v>2500</v>
      </c>
      <c r="BR89" s="249">
        <f>BQ89*0.13</f>
        <v>325</v>
      </c>
      <c r="BS89" s="249">
        <f>BR89</f>
        <v>325</v>
      </c>
      <c r="BU89" s="357" t="str">
        <f t="shared" ca="1" si="127"/>
        <v>insert into x_t_invoice (TMP_ID,ID,DT, CLIENT_ID,EXTERNAL_ID,CONTRACT_ID,TOTAL_SUM,CURRENCY,DISCOUNT_TYPE,COMMISSION_TYPE,TYPE,LOYAL_CLIENTS,NDS,NDS_PCT,PERSON_ID) values (s_x_t_invoice.NEXTVAL, 323110083, date'2020-01-01',212310000029,'Б-323110083-1',12310000029,1200.5,'RUR',7,7,'y_invoice',0,1,20, 774323110083);insert into x_t_person (TMP_ID,ID) values (s_x_t_person.NEXTVAL, 774323110083);insert into x_t_act_internal(TMP_ID,ID,DT,CLIENT_ID,INVOICE_ID,HIDDEN,AMOUNT,EXTERNAL_ID,PAYMENT_TERM_DT,IS_LOYAL,TYPE) values (s_x_t_act_internal.NEXTVAL, 43231100831,date'2020-01-08',212310000029, 323110083    ,1,  1200.5  ,'432311008311',null, 0,'generic');insert into x_t_act_trans(TMP_ID, ACT_ID, CONSUME_ID, AMOUNT, AMOUNT_NDS, AMOUNT_NSP, NETTING, COMMISSION_TYPE) values (s_x_t_act_trans.NEXTVAL, 43231100831,  55323110083, 1200.5, 200.083333333333,  0,null, 7);insert into x_t_consume (TMP_ID, ID, PARENT_ORDER_ID) values (s_x_t_consume.NEXTVAL, 55323110083,  99323110083);insert into x_t_order(TMP_ID, ID, SERVICE_ID, SERVICE_ORDER_ID, CLIENT_ID) values (s_x_t_order.NEXTVAL, 99323110083,  7,  77323110083,  4323110083 );insert into x_mv_oebs_receipts_2(TMP_ID, INVOICE_EID, SUM, DT, DOC_DATE, COMISS_DATE, PAYMENT_NUMBER, SOURCE_TYPE) values (s_x_mv_oebs_receipts_2.NEXTVAL, 'Б-323110083-1', 1200.5, date'2020-01-31',date'2020-01-31', null, '8884323110083' ,'PAYCASH');insert into x_yt_ar_direct_domain_stats (ID,IS_GRAY,DOMAIN,IS_BLACKLIST,SERVICE_ID,COST,BILLING_EXPORT_ID,FROM_DT,TILL_DT,SERVICE_ORDER_ID) values(s_x_yt_ar_direct_domain_stats.NEXTVAL, 0, 'a323110083', 0,7,3330000000,77323110083,  date'2020-01-01',to_date('2020-01-31'||' '||'23:59:59','YYYY-MM-DD HH24:MI:SS'),77323110083);</v>
      </c>
    </row>
    <row r="90" spans="1:73" s="195" customFormat="1" x14ac:dyDescent="0.35">
      <c r="A90" s="127">
        <v>29</v>
      </c>
      <c r="B90" s="178"/>
      <c r="C90" s="42" t="str">
        <f t="shared" si="97"/>
        <v>12310000029</v>
      </c>
      <c r="D90" s="42" t="str">
        <f t="shared" si="98"/>
        <v>12310000029/20</v>
      </c>
      <c r="E90" s="43" t="str">
        <f t="shared" si="99"/>
        <v>2020-01-01</v>
      </c>
      <c r="F90" s="43" t="str">
        <f t="shared" si="100"/>
        <v>2021-01-01</v>
      </c>
      <c r="G90" s="44" t="str">
        <f t="shared" si="101"/>
        <v>212310000029</v>
      </c>
      <c r="H90" s="45">
        <f t="shared" si="102"/>
        <v>23</v>
      </c>
      <c r="I90" s="179">
        <v>3</v>
      </c>
      <c r="J90" s="180">
        <f t="shared" si="128"/>
        <v>323110084</v>
      </c>
      <c r="K90" s="42" t="str">
        <f t="shared" si="103"/>
        <v>Б-323110084-1</v>
      </c>
      <c r="L90" s="43" t="str">
        <f t="shared" si="104"/>
        <v>2020-01-01</v>
      </c>
      <c r="M90" s="42" t="s">
        <v>87</v>
      </c>
      <c r="N90" s="181">
        <f t="shared" si="105"/>
        <v>3000</v>
      </c>
      <c r="O90" s="42" t="s">
        <v>88</v>
      </c>
      <c r="P90" s="179">
        <v>1</v>
      </c>
      <c r="Q90" s="42">
        <v>20</v>
      </c>
      <c r="R90" s="198">
        <v>1</v>
      </c>
      <c r="S90" s="198">
        <v>1</v>
      </c>
      <c r="T90" s="52" t="str">
        <f t="shared" si="107"/>
        <v>43231100841</v>
      </c>
      <c r="U90" s="183" t="str">
        <f t="shared" si="108"/>
        <v>432311008411</v>
      </c>
      <c r="V90" s="42">
        <v>1</v>
      </c>
      <c r="W90" s="43" t="str">
        <f t="shared" ca="1" si="109"/>
        <v>2020-01-07</v>
      </c>
      <c r="X90" s="42"/>
      <c r="Y90" s="185">
        <v>3000</v>
      </c>
      <c r="Z90" s="185">
        <f t="shared" si="110"/>
        <v>500</v>
      </c>
      <c r="AA90" s="42">
        <v>0</v>
      </c>
      <c r="AB90" s="186" t="s">
        <v>89</v>
      </c>
      <c r="AC90" s="185">
        <f t="shared" si="111"/>
        <v>3000</v>
      </c>
      <c r="AD90" s="45">
        <v>0</v>
      </c>
      <c r="AE90" s="52" t="str">
        <f t="shared" si="129"/>
        <v>4323110084</v>
      </c>
      <c r="AF90" s="187">
        <f t="shared" si="130"/>
        <v>2500</v>
      </c>
      <c r="AG90" s="252">
        <f>SUM(AF87:AF91)</f>
        <v>11000.416666666668</v>
      </c>
      <c r="AH90" s="58">
        <f t="shared" si="113"/>
        <v>2500</v>
      </c>
      <c r="AI90" s="60">
        <f>Y90</f>
        <v>3000</v>
      </c>
      <c r="AJ90" s="49" t="str">
        <f t="shared" si="115"/>
        <v>2020-01-31</v>
      </c>
      <c r="AK90" s="189" t="str">
        <f t="shared" si="116"/>
        <v>8884323110084</v>
      </c>
      <c r="AL90" s="45" t="str">
        <f t="shared" si="117"/>
        <v>123100000291</v>
      </c>
      <c r="AM90" s="190"/>
      <c r="AN90" s="190"/>
      <c r="AO90" s="45" t="s">
        <v>89</v>
      </c>
      <c r="AP90" s="145" t="s">
        <v>89</v>
      </c>
      <c r="AQ90" s="45"/>
      <c r="AR90" s="45"/>
      <c r="AS90" s="191" t="str">
        <f t="shared" si="118"/>
        <v>8884323110084</v>
      </c>
      <c r="AT90" s="189" t="str">
        <f t="shared" si="119"/>
        <v>55323110084</v>
      </c>
      <c r="AU90" s="183" t="str">
        <f t="shared" si="120"/>
        <v>99323110084</v>
      </c>
      <c r="AV90" s="183">
        <f t="shared" si="121"/>
        <v>1</v>
      </c>
      <c r="AW90" s="183" t="str">
        <f t="shared" si="122"/>
        <v>77323110084</v>
      </c>
      <c r="AX90" s="147" t="str">
        <f t="shared" si="123"/>
        <v>774323110084</v>
      </c>
      <c r="AY90" s="183">
        <v>0</v>
      </c>
      <c r="AZ90" s="183">
        <v>0</v>
      </c>
      <c r="BA90" s="43" t="str">
        <f t="shared" si="124"/>
        <v>2020-01-01</v>
      </c>
      <c r="BB90" s="43" t="str">
        <f t="shared" si="125"/>
        <v>2020-01-31</v>
      </c>
      <c r="BC90" s="192" t="s">
        <v>90</v>
      </c>
      <c r="BD90" s="44" t="str">
        <f t="shared" si="126"/>
        <v>a323110084</v>
      </c>
      <c r="BE90" s="189"/>
      <c r="BF90" s="189"/>
      <c r="BG90" s="186"/>
      <c r="BH90" s="149"/>
      <c r="BI90" s="149"/>
      <c r="BJ90" s="149"/>
      <c r="BK90" s="149"/>
      <c r="BL90" s="149"/>
      <c r="BM90" s="149"/>
      <c r="BN90" s="149"/>
      <c r="BO90" s="345">
        <f>SUM(AF87:AF91)</f>
        <v>11000.416666666668</v>
      </c>
      <c r="BP90" s="328"/>
      <c r="BQ90" s="181"/>
      <c r="BR90" s="196"/>
      <c r="BS90" s="196"/>
      <c r="BU90" s="357" t="str">
        <f t="shared" ca="1" si="127"/>
        <v>insert into x_t_invoice (TMP_ID,ID,DT, CLIENT_ID,EXTERNAL_ID,CONTRACT_ID,TOTAL_SUM,CURRENCY,DISCOUNT_TYPE,COMMISSION_TYPE,TYPE,LOYAL_CLIENTS,NDS,NDS_PCT,PERSON_ID) values (s_x_t_invoice.NEXTVAL, 323110084, date'2020-01-01',212310000029,'Б-323110084-1',12310000029,3000,'RUR',1,1,'y_invoice',0,1,20, 774323110084);insert into x_t_person (TMP_ID,ID) values (s_x_t_person.NEXTVAL, 774323110084);insert into x_t_act_internal(TMP_ID,ID,DT,CLIENT_ID,INVOICE_ID,HIDDEN,AMOUNT,EXTERNAL_ID,PAYMENT_TERM_DT,IS_LOYAL,TYPE) values (s_x_t_act_internal.NEXTVAL, 43231100841,date'2020-01-07',212310000029, 323110084    ,1,  3000  ,'432311008411',null, 0,'generic');insert into x_t_act_trans(TMP_ID, ACT_ID, CONSUME_ID, AMOUNT, AMOUNT_NDS, AMOUNT_NSP, NETTING, COMMISSION_TYPE) values (s_x_t_act_trans.NEXTVAL, 43231100841,  55323110084, 3000, 500,  0,null, 1);insert into x_t_consume (TMP_ID, ID, PARENT_ORDER_ID) values (s_x_t_consume.NEXTVAL, 55323110084,  99323110084);insert into x_t_order(TMP_ID, ID, SERVICE_ID, SERVICE_ORDER_ID, CLIENT_ID) values (s_x_t_order.NEXTVAL, 99323110084,  1,  77323110084,  4323110084 );insert into x_mv_oebs_receipts_2(TMP_ID, INVOICE_EID, SUM, DT, DOC_DATE, COMISS_DATE, PAYMENT_NUMBER, SOURCE_TYPE) values (s_x_mv_oebs_receipts_2.NEXTVAL, 'Б-323110084-1', 3000, date'2020-01-31',date'2020-01-31', null, '8884323110084' ,'PAYCASH');insert into x_yt_ar_direct_domain_stats (ID,IS_GRAY,DOMAIN,IS_BLACKLIST,SERVICE_ID,COST,BILLING_EXPORT_ID,FROM_DT,TILL_DT,SERVICE_ORDER_ID) values(s_x_yt_ar_direct_domain_stats.NEXTVAL, 0, 'a323110084', 0,1,3330000000,77323110084,  date'2020-01-01',to_date('2020-01-31'||' '||'23:59:59','YYYY-MM-DD HH24:MI:SS'),77323110084);</v>
      </c>
    </row>
    <row r="91" spans="1:73" s="215" customFormat="1" ht="15" thickBot="1" x14ac:dyDescent="0.4">
      <c r="A91" s="152">
        <v>29</v>
      </c>
      <c r="B91" s="199"/>
      <c r="C91" s="76" t="str">
        <f t="shared" si="97"/>
        <v>12310000029</v>
      </c>
      <c r="D91" s="76" t="str">
        <f t="shared" si="98"/>
        <v>12310000029/20</v>
      </c>
      <c r="E91" s="77" t="str">
        <f t="shared" si="99"/>
        <v>2020-01-01</v>
      </c>
      <c r="F91" s="77" t="str">
        <f t="shared" si="100"/>
        <v>2021-01-01</v>
      </c>
      <c r="G91" s="78" t="str">
        <f t="shared" si="101"/>
        <v>212310000029</v>
      </c>
      <c r="H91" s="79">
        <f t="shared" si="102"/>
        <v>23</v>
      </c>
      <c r="I91" s="200">
        <v>3</v>
      </c>
      <c r="J91" s="201">
        <f t="shared" si="128"/>
        <v>323110085</v>
      </c>
      <c r="K91" s="76" t="str">
        <f t="shared" si="103"/>
        <v>Б-323110085-1</v>
      </c>
      <c r="L91" s="77" t="str">
        <f t="shared" si="104"/>
        <v>2020-01-01</v>
      </c>
      <c r="M91" s="76" t="s">
        <v>87</v>
      </c>
      <c r="N91" s="202">
        <f t="shared" si="105"/>
        <v>3000</v>
      </c>
      <c r="O91" s="76" t="s">
        <v>88</v>
      </c>
      <c r="P91" s="200">
        <v>1</v>
      </c>
      <c r="Q91" s="76">
        <v>20</v>
      </c>
      <c r="R91" s="201">
        <v>37</v>
      </c>
      <c r="S91" s="201">
        <v>37</v>
      </c>
      <c r="T91" s="81" t="str">
        <f t="shared" si="107"/>
        <v>43231100851</v>
      </c>
      <c r="U91" s="203" t="str">
        <f t="shared" si="108"/>
        <v>432311008511</v>
      </c>
      <c r="V91" s="76">
        <v>1</v>
      </c>
      <c r="W91" s="77" t="str">
        <f t="shared" ca="1" si="109"/>
        <v>2020-01-01</v>
      </c>
      <c r="X91" s="76"/>
      <c r="Y91" s="205">
        <v>3000</v>
      </c>
      <c r="Z91" s="205">
        <f t="shared" si="110"/>
        <v>500</v>
      </c>
      <c r="AA91" s="76">
        <v>0</v>
      </c>
      <c r="AB91" s="206" t="s">
        <v>89</v>
      </c>
      <c r="AC91" s="205">
        <f t="shared" si="111"/>
        <v>3000</v>
      </c>
      <c r="AD91" s="79">
        <v>0</v>
      </c>
      <c r="AE91" s="81" t="str">
        <f t="shared" si="129"/>
        <v>4323110085</v>
      </c>
      <c r="AF91" s="207">
        <f t="shared" si="130"/>
        <v>2500</v>
      </c>
      <c r="AG91" s="235"/>
      <c r="AH91" s="91">
        <f t="shared" si="113"/>
        <v>2500</v>
      </c>
      <c r="AI91" s="93">
        <f t="shared" ref="AI91:AI144" si="131">Y91</f>
        <v>3000</v>
      </c>
      <c r="AJ91" s="83" t="str">
        <f t="shared" si="115"/>
        <v>2020-01-31</v>
      </c>
      <c r="AK91" s="209" t="str">
        <f t="shared" si="116"/>
        <v>8884323110085</v>
      </c>
      <c r="AL91" s="79" t="str">
        <f t="shared" si="117"/>
        <v>123100000291</v>
      </c>
      <c r="AM91" s="210"/>
      <c r="AN91" s="210"/>
      <c r="AO91" s="79" t="s">
        <v>89</v>
      </c>
      <c r="AP91" s="169" t="s">
        <v>89</v>
      </c>
      <c r="AQ91" s="79"/>
      <c r="AR91" s="79"/>
      <c r="AS91" s="211" t="str">
        <f t="shared" si="118"/>
        <v>8884323110085</v>
      </c>
      <c r="AT91" s="209" t="str">
        <f t="shared" si="119"/>
        <v>55323110085</v>
      </c>
      <c r="AU91" s="203" t="str">
        <f t="shared" si="120"/>
        <v>99323110085</v>
      </c>
      <c r="AV91" s="203">
        <f t="shared" si="121"/>
        <v>37</v>
      </c>
      <c r="AW91" s="203" t="str">
        <f t="shared" si="122"/>
        <v>77323110085</v>
      </c>
      <c r="AX91" s="172" t="str">
        <f t="shared" si="123"/>
        <v>774323110085</v>
      </c>
      <c r="AY91" s="203">
        <v>0</v>
      </c>
      <c r="AZ91" s="203">
        <v>0</v>
      </c>
      <c r="BA91" s="77" t="str">
        <f t="shared" si="124"/>
        <v>2020-01-01</v>
      </c>
      <c r="BB91" s="77" t="str">
        <f t="shared" si="125"/>
        <v>2020-01-31</v>
      </c>
      <c r="BC91" s="212" t="s">
        <v>90</v>
      </c>
      <c r="BD91" s="78" t="str">
        <f t="shared" si="126"/>
        <v>a323110085</v>
      </c>
      <c r="BE91" s="209"/>
      <c r="BF91" s="209"/>
      <c r="BG91" s="206"/>
      <c r="BH91" s="174"/>
      <c r="BI91" s="174"/>
      <c r="BJ91" s="174"/>
      <c r="BK91" s="174"/>
      <c r="BL91" s="174"/>
      <c r="BM91" s="174"/>
      <c r="BN91" s="174"/>
      <c r="BO91" s="341"/>
      <c r="BP91" s="329"/>
      <c r="BQ91" s="202"/>
      <c r="BR91" s="214"/>
      <c r="BS91" s="214"/>
      <c r="BU91" s="358" t="str">
        <f t="shared" ca="1" si="127"/>
        <v>insert into x_t_invoice (TMP_ID,ID,DT, CLIENT_ID,EXTERNAL_ID,CONTRACT_ID,TOTAL_SUM,CURRENCY,DISCOUNT_TYPE,COMMISSION_TYPE,TYPE,LOYAL_CLIENTS,NDS,NDS_PCT,PERSON_ID) values (s_x_t_invoice.NEXTVAL, 323110085, date'2020-01-01',212310000029,'Б-323110085-1',12310000029,3000,'RUR',37,37,'y_invoice',0,1,20, 774323110085);insert into x_t_person (TMP_ID,ID) values (s_x_t_person.NEXTVAL, 774323110085);insert into x_t_act_internal(TMP_ID,ID,DT,CLIENT_ID,INVOICE_ID,HIDDEN,AMOUNT,EXTERNAL_ID,PAYMENT_TERM_DT,IS_LOYAL,TYPE) values (s_x_t_act_internal.NEXTVAL, 43231100851,date'2020-01-01',212310000029, 323110085    ,1,  3000  ,'432311008511',null, 0,'generic');insert into x_t_act_trans(TMP_ID, ACT_ID, CONSUME_ID, AMOUNT, AMOUNT_NDS, AMOUNT_NSP, NETTING, COMMISSION_TYPE) values (s_x_t_act_trans.NEXTVAL, 43231100851,  55323110085, 3000, 500,  0,null, 37);insert into x_t_consume (TMP_ID, ID, PARENT_ORDER_ID) values (s_x_t_consume.NEXTVAL, 55323110085,  99323110085);insert into x_t_order(TMP_ID, ID, SERVICE_ID, SERVICE_ORDER_ID, CLIENT_ID) values (s_x_t_order.NEXTVAL, 99323110085,  37,  77323110085,  4323110085 );insert into x_mv_oebs_receipts_2(TMP_ID, INVOICE_EID, SUM, DT, DOC_DATE, COMISS_DATE, PAYMENT_NUMBER, SOURCE_TYPE) values (s_x_mv_oebs_receipts_2.NEXTVAL, 'Б-323110085-1', 3000, date'2020-01-31',date'2020-01-31', null, '8884323110085' ,'PAYCASH');insert into x_yt_ar_direct_domain_stats (ID,IS_GRAY,DOMAIN,IS_BLACKLIST,SERVICE_ID,COST,BILLING_EXPORT_ID,FROM_DT,TILL_DT,SERVICE_ORDER_ID) values(s_x_yt_ar_direct_domain_stats.NEXTVAL, 0, 'a323110085', 0,37,3330000000,77323110085,  date'2020-01-01',to_date('2020-01-31'||' '||'23:59:59','YYYY-MM-DD HH24:MI:SS'),77323110085);</v>
      </c>
    </row>
    <row r="92" spans="1:73" s="195" customFormat="1" x14ac:dyDescent="0.35">
      <c r="A92" s="127">
        <v>30</v>
      </c>
      <c r="B92" s="178"/>
      <c r="C92" s="42" t="str">
        <f t="shared" si="97"/>
        <v>12310000030</v>
      </c>
      <c r="D92" s="42" t="str">
        <f t="shared" si="98"/>
        <v>12310000030/20</v>
      </c>
      <c r="E92" s="43" t="str">
        <f t="shared" si="99"/>
        <v>2020-01-01</v>
      </c>
      <c r="F92" s="43" t="str">
        <f t="shared" si="100"/>
        <v>2021-01-01</v>
      </c>
      <c r="G92" s="44" t="str">
        <f t="shared" si="101"/>
        <v>212310000030</v>
      </c>
      <c r="H92" s="45">
        <f t="shared" si="102"/>
        <v>23</v>
      </c>
      <c r="I92" s="179">
        <v>3</v>
      </c>
      <c r="J92" s="180">
        <f t="shared" si="128"/>
        <v>323110086</v>
      </c>
      <c r="K92" s="42" t="str">
        <f t="shared" si="103"/>
        <v>Б-323110086-1</v>
      </c>
      <c r="L92" s="43" t="str">
        <f t="shared" si="104"/>
        <v>2020-01-01</v>
      </c>
      <c r="M92" s="42" t="s">
        <v>87</v>
      </c>
      <c r="N92" s="181">
        <f t="shared" si="105"/>
        <v>3000</v>
      </c>
      <c r="O92" s="42" t="s">
        <v>88</v>
      </c>
      <c r="P92" s="179">
        <v>1</v>
      </c>
      <c r="Q92" s="42">
        <v>20</v>
      </c>
      <c r="R92" s="182">
        <f>S92</f>
        <v>7</v>
      </c>
      <c r="S92" s="182">
        <v>7</v>
      </c>
      <c r="T92" s="52" t="str">
        <f t="shared" si="107"/>
        <v>43231100861</v>
      </c>
      <c r="U92" s="183" t="str">
        <f t="shared" si="108"/>
        <v>432311008611</v>
      </c>
      <c r="V92" s="42">
        <v>1</v>
      </c>
      <c r="W92" s="43" t="str">
        <f t="shared" ca="1" si="109"/>
        <v>2020-01-03</v>
      </c>
      <c r="X92" s="42"/>
      <c r="Y92" s="185">
        <v>3000</v>
      </c>
      <c r="Z92" s="185">
        <f t="shared" si="110"/>
        <v>500</v>
      </c>
      <c r="AA92" s="42">
        <v>0</v>
      </c>
      <c r="AB92" s="186" t="s">
        <v>89</v>
      </c>
      <c r="AC92" s="185">
        <f t="shared" si="111"/>
        <v>3000</v>
      </c>
      <c r="AD92" s="45">
        <v>0</v>
      </c>
      <c r="AE92" s="52" t="str">
        <f t="shared" si="129"/>
        <v>4323110086</v>
      </c>
      <c r="AF92" s="187">
        <f t="shared" si="130"/>
        <v>2500</v>
      </c>
      <c r="AG92" s="240"/>
      <c r="AH92" s="58">
        <f t="shared" si="113"/>
        <v>2500</v>
      </c>
      <c r="AI92" s="60">
        <f t="shared" si="131"/>
        <v>3000</v>
      </c>
      <c r="AJ92" s="49" t="str">
        <f t="shared" si="115"/>
        <v>2020-01-31</v>
      </c>
      <c r="AK92" s="189" t="str">
        <f t="shared" si="116"/>
        <v>8884323110086</v>
      </c>
      <c r="AL92" s="45" t="str">
        <f t="shared" si="117"/>
        <v>123100000301</v>
      </c>
      <c r="AM92" s="190"/>
      <c r="AN92" s="190"/>
      <c r="AO92" s="45" t="s">
        <v>89</v>
      </c>
      <c r="AP92" s="145" t="s">
        <v>89</v>
      </c>
      <c r="AQ92" s="45"/>
      <c r="AR92" s="45"/>
      <c r="AS92" s="191" t="str">
        <f t="shared" si="118"/>
        <v>8884323110086</v>
      </c>
      <c r="AT92" s="189" t="str">
        <f t="shared" si="119"/>
        <v>55323110086</v>
      </c>
      <c r="AU92" s="183" t="str">
        <f t="shared" si="120"/>
        <v>99323110086</v>
      </c>
      <c r="AV92" s="183">
        <f t="shared" si="121"/>
        <v>7</v>
      </c>
      <c r="AW92" s="183" t="str">
        <f t="shared" si="122"/>
        <v>77323110086</v>
      </c>
      <c r="AX92" s="147" t="str">
        <f t="shared" si="123"/>
        <v>774323110086</v>
      </c>
      <c r="AY92" s="183">
        <v>0</v>
      </c>
      <c r="AZ92" s="183">
        <v>0</v>
      </c>
      <c r="BA92" s="43" t="str">
        <f t="shared" si="124"/>
        <v>2020-01-01</v>
      </c>
      <c r="BB92" s="43" t="str">
        <f t="shared" si="125"/>
        <v>2020-01-31</v>
      </c>
      <c r="BC92" s="192" t="s">
        <v>90</v>
      </c>
      <c r="BD92" s="44" t="str">
        <f t="shared" si="126"/>
        <v>a323110086</v>
      </c>
      <c r="BE92" s="189"/>
      <c r="BF92" s="189"/>
      <c r="BG92" s="186"/>
      <c r="BH92" s="149"/>
      <c r="BI92" s="149"/>
      <c r="BJ92" s="149"/>
      <c r="BK92" s="149"/>
      <c r="BL92" s="149"/>
      <c r="BM92" s="149"/>
      <c r="BN92" s="149"/>
      <c r="BO92" s="340" t="s">
        <v>243</v>
      </c>
      <c r="BP92" s="328">
        <v>7</v>
      </c>
      <c r="BQ92" s="242">
        <f>SUM(AF92:AF94)</f>
        <v>5999.583333333333</v>
      </c>
      <c r="BR92" s="242" t="s">
        <v>152</v>
      </c>
      <c r="BS92" s="242" t="str">
        <f>BR92</f>
        <v>-</v>
      </c>
      <c r="BU92" s="357" t="str">
        <f t="shared" ca="1" si="127"/>
        <v>insert into x_t_contract2(TMP_ID,ID,EXTERNAL_ID,CLIENT_ID) values(s_x_t_contract2.NEXTVAL, 12310000030, '12310000030/20',212310000030);insert into x_t_contract_collateral(TMP_ID,ID,CONTRACT2_ID,DT,IS_SIGNED) values(s_x_t_contract_collateral.NEXTVAL, 123100000301, 12310000030, date'2020-01-01', date'2020-01-01');insert into x_mv_contract_signed_attr (TMP_ID,CONTRACT_ID,COLLATERAL_ID,CODE,VALUE_DT) values (s_x_mv_contract_signed_attr.NEXTVAL, 12310000030, 123100000301,'FINISH_DT' ,date'2021-01-01');insert into x_mv_contract_signed_attr_hist(TMP_ID,VALUE_NUM,UPDATE_DT,CONTRACT2_ID,CODE,CL_DT,STAMP,DT) values(s_x_mv_contract_signed_attr_hist.NEXTVAL, 1, date'2020-01-01', 12310000030,'FIRM',date'2020-01-01',8884323110086,date'2020-01-01');insert into x_mv_contract_signed_attr_hist(TMP_ID,VALUE_NUM,UPDATE_DT,CONTRACT2_ID,CODE,CL_DT,STAMP,DT) values(s_x_mv_contract_signed_attr_hist.NEXTVAL, 23, date'2020-01-01', 12310000030,'WHOLESALE_AGENT_PREMIUM_AWARDS_SCALE_TYPE',date'2020-01-01',8884323110086,date'2020-01-01');insert into x_mv_contract_signed_attr_hist(TMP_ID,VALUE_NUM,UPDATE_DT,CONTRACT2_ID,CODE,CL_DT,STAMP,DT) values(s_x_mv_contract_signed_attr_hist.NEXTVAL, 3, date'2020-01-01', 12310000030,'PAYMENT_TYPE',date'2020-01-01',8884323110086,date'2020-01-01');insert into x_t_invoice (TMP_ID,ID,DT, CLIENT_ID,EXTERNAL_ID,CONTRACT_ID,TOTAL_SUM,CURRENCY,DISCOUNT_TYPE,COMMISSION_TYPE,TYPE,LOYAL_CLIENTS,NDS,NDS_PCT,PERSON_ID) values (s_x_t_invoice.NEXTVAL, 323110086, date'2020-01-01',212310000030,'Б-323110086-1',12310000030,3000,'RUR',7,7,'y_invoice',0,1,20, 774323110086);insert into x_t_person (TMP_ID,ID) values (s_x_t_person.NEXTVAL, 774323110086);insert into x_t_act_internal(TMP_ID,ID,DT,CLIENT_ID,INVOICE_ID,HIDDEN,AMOUNT,EXTERNAL_ID,PAYMENT_TERM_DT,IS_LOYAL,TYPE) values (s_x_t_act_internal.NEXTVAL, 43231100861,date'2020-01-03',212310000030, 323110086    ,1,  3000  ,'432311008611',null, 0,'generic');insert into x_t_act_trans(TMP_ID, ACT_ID, CONSUME_ID, AMOUNT, AMOUNT_NDS, AMOUNT_NSP, NETTING, COMMISSION_TYPE) values (s_x_t_act_trans.NEXTVAL, 43231100861,  55323110086, 3000, 500,  0,null, 7);insert into x_t_consume (TMP_ID, ID, PARENT_ORDER_ID) values (s_x_t_consume.NEXTVAL, 55323110086,  99323110086);insert into x_t_order(TMP_ID, ID, SERVICE_ID, SERVICE_ORDER_ID, CLIENT_ID) values (s_x_t_order.NEXTVAL, 99323110086,  7,  77323110086,  4323110086 );insert into x_mv_oebs_receipts_2(TMP_ID, INVOICE_EID, SUM, DT, DOC_DATE, COMISS_DATE, PAYMENT_NUMBER, SOURCE_TYPE) values (s_x_mv_oebs_receipts_2.NEXTVAL, 'Б-323110086-1', 3000, date'2020-01-31',date'2020-01-31', null, '8884323110086' ,'PAYCASH');insert into x_yt_ar_direct_domain_stats (ID,IS_GRAY,DOMAIN,IS_BLACKLIST,SERVICE_ID,COST,BILLING_EXPORT_ID,FROM_DT,TILL_DT,SERVICE_ORDER_ID) values(s_x_yt_ar_direct_domain_stats.NEXTVAL, 0, 'a323110086', 0,7,3330000000,77323110086,  date'2020-01-01',to_date('2020-01-31'||' '||'23:59:59','YYYY-MM-DD HH24:MI:SS'),77323110086);</v>
      </c>
    </row>
    <row r="93" spans="1:73" s="195" customFormat="1" ht="15" thickBot="1" x14ac:dyDescent="0.4">
      <c r="A93" s="127">
        <v>30</v>
      </c>
      <c r="B93" s="178"/>
      <c r="C93" s="42" t="str">
        <f t="shared" si="97"/>
        <v>12310000030</v>
      </c>
      <c r="D93" s="42" t="str">
        <f t="shared" si="98"/>
        <v>12310000030/20</v>
      </c>
      <c r="E93" s="43" t="str">
        <f t="shared" si="99"/>
        <v>2020-01-01</v>
      </c>
      <c r="F93" s="43" t="str">
        <f t="shared" si="100"/>
        <v>2021-01-01</v>
      </c>
      <c r="G93" s="44" t="str">
        <f t="shared" si="101"/>
        <v>212310000030</v>
      </c>
      <c r="H93" s="45">
        <f t="shared" si="102"/>
        <v>23</v>
      </c>
      <c r="I93" s="179">
        <v>3</v>
      </c>
      <c r="J93" s="180">
        <f t="shared" si="128"/>
        <v>323110087</v>
      </c>
      <c r="K93" s="42" t="str">
        <f t="shared" si="103"/>
        <v>Б-323110087-1</v>
      </c>
      <c r="L93" s="43" t="str">
        <f t="shared" si="104"/>
        <v>2020-01-01</v>
      </c>
      <c r="M93" s="42" t="s">
        <v>87</v>
      </c>
      <c r="N93" s="181">
        <f t="shared" si="105"/>
        <v>3000</v>
      </c>
      <c r="O93" s="42" t="s">
        <v>88</v>
      </c>
      <c r="P93" s="179">
        <v>1</v>
      </c>
      <c r="Q93" s="42">
        <v>20</v>
      </c>
      <c r="R93" s="182">
        <f>S93</f>
        <v>7</v>
      </c>
      <c r="S93" s="182">
        <v>7</v>
      </c>
      <c r="T93" s="52" t="str">
        <f t="shared" si="107"/>
        <v>43231100871</v>
      </c>
      <c r="U93" s="183" t="str">
        <f t="shared" si="108"/>
        <v>432311008711</v>
      </c>
      <c r="V93" s="42">
        <v>1</v>
      </c>
      <c r="W93" s="43" t="str">
        <f t="shared" ca="1" si="109"/>
        <v>2020-01-06</v>
      </c>
      <c r="X93" s="42"/>
      <c r="Y93" s="185">
        <v>3000</v>
      </c>
      <c r="Z93" s="185">
        <f t="shared" si="110"/>
        <v>500</v>
      </c>
      <c r="AA93" s="42">
        <v>0</v>
      </c>
      <c r="AB93" s="186" t="s">
        <v>89</v>
      </c>
      <c r="AC93" s="185">
        <f t="shared" si="111"/>
        <v>3000</v>
      </c>
      <c r="AD93" s="45">
        <v>0</v>
      </c>
      <c r="AE93" s="52" t="str">
        <f t="shared" si="129"/>
        <v>4323110087</v>
      </c>
      <c r="AF93" s="187">
        <f t="shared" si="130"/>
        <v>2500</v>
      </c>
      <c r="AG93" s="240"/>
      <c r="AH93" s="58">
        <f t="shared" si="113"/>
        <v>2500</v>
      </c>
      <c r="AI93" s="60">
        <f t="shared" si="131"/>
        <v>3000</v>
      </c>
      <c r="AJ93" s="49" t="str">
        <f t="shared" si="115"/>
        <v>2020-01-31</v>
      </c>
      <c r="AK93" s="189" t="str">
        <f t="shared" si="116"/>
        <v>8884323110087</v>
      </c>
      <c r="AL93" s="45" t="str">
        <f t="shared" si="117"/>
        <v>123100000301</v>
      </c>
      <c r="AM93" s="190"/>
      <c r="AN93" s="190"/>
      <c r="AO93" s="45" t="s">
        <v>89</v>
      </c>
      <c r="AP93" s="145" t="s">
        <v>89</v>
      </c>
      <c r="AQ93" s="45"/>
      <c r="AR93" s="45"/>
      <c r="AS93" s="191" t="str">
        <f t="shared" si="118"/>
        <v>8884323110087</v>
      </c>
      <c r="AT93" s="189" t="str">
        <f t="shared" si="119"/>
        <v>55323110087</v>
      </c>
      <c r="AU93" s="183" t="str">
        <f t="shared" si="120"/>
        <v>99323110087</v>
      </c>
      <c r="AV93" s="183">
        <f t="shared" si="121"/>
        <v>7</v>
      </c>
      <c r="AW93" s="183" t="str">
        <f t="shared" si="122"/>
        <v>77323110087</v>
      </c>
      <c r="AX93" s="147" t="str">
        <f t="shared" si="123"/>
        <v>774323110087</v>
      </c>
      <c r="AY93" s="183">
        <v>0</v>
      </c>
      <c r="AZ93" s="183">
        <v>0</v>
      </c>
      <c r="BA93" s="43" t="str">
        <f t="shared" si="124"/>
        <v>2020-01-01</v>
      </c>
      <c r="BB93" s="43" t="str">
        <f t="shared" si="125"/>
        <v>2020-01-31</v>
      </c>
      <c r="BC93" s="192" t="s">
        <v>90</v>
      </c>
      <c r="BD93" s="44" t="str">
        <f t="shared" si="126"/>
        <v>a323110087</v>
      </c>
      <c r="BE93" s="189"/>
      <c r="BF93" s="189"/>
      <c r="BG93" s="186"/>
      <c r="BH93" s="174"/>
      <c r="BI93" s="174"/>
      <c r="BJ93" s="174"/>
      <c r="BK93" s="174"/>
      <c r="BL93" s="149"/>
      <c r="BM93" s="149"/>
      <c r="BN93" s="149"/>
      <c r="BO93" s="340" t="s">
        <v>175</v>
      </c>
      <c r="BP93" s="328">
        <v>1</v>
      </c>
      <c r="BQ93" s="242">
        <f>AF95</f>
        <v>2500</v>
      </c>
      <c r="BR93" s="249">
        <f>BQ93*0.13</f>
        <v>325</v>
      </c>
      <c r="BS93" s="249">
        <f>BR93</f>
        <v>325</v>
      </c>
      <c r="BU93" s="357" t="str">
        <f t="shared" ca="1" si="127"/>
        <v>insert into x_t_invoice (TMP_ID,ID,DT, CLIENT_ID,EXTERNAL_ID,CONTRACT_ID,TOTAL_SUM,CURRENCY,DISCOUNT_TYPE,COMMISSION_TYPE,TYPE,LOYAL_CLIENTS,NDS,NDS_PCT,PERSON_ID) values (s_x_t_invoice.NEXTVAL, 323110087, date'2020-01-01',212310000030,'Б-323110087-1',12310000030,3000,'RUR',7,7,'y_invoice',0,1,20, 774323110087);insert into x_t_person (TMP_ID,ID) values (s_x_t_person.NEXTVAL, 774323110087);insert into x_t_act_internal(TMP_ID,ID,DT,CLIENT_ID,INVOICE_ID,HIDDEN,AMOUNT,EXTERNAL_ID,PAYMENT_TERM_DT,IS_LOYAL,TYPE) values (s_x_t_act_internal.NEXTVAL, 43231100871,date'2020-01-06',212310000030, 323110087    ,1,  3000  ,'432311008711',null, 0,'generic');insert into x_t_act_trans(TMP_ID, ACT_ID, CONSUME_ID, AMOUNT, AMOUNT_NDS, AMOUNT_NSP, NETTING, COMMISSION_TYPE) values (s_x_t_act_trans.NEXTVAL, 43231100871,  55323110087, 3000, 500,  0,null, 7);insert into x_t_consume (TMP_ID, ID, PARENT_ORDER_ID) values (s_x_t_consume.NEXTVAL, 55323110087,  99323110087);insert into x_t_order(TMP_ID, ID, SERVICE_ID, SERVICE_ORDER_ID, CLIENT_ID) values (s_x_t_order.NEXTVAL, 99323110087,  7,  77323110087,  4323110087 );insert into x_mv_oebs_receipts_2(TMP_ID, INVOICE_EID, SUM, DT, DOC_DATE, COMISS_DATE, PAYMENT_NUMBER, SOURCE_TYPE) values (s_x_mv_oebs_receipts_2.NEXTVAL, 'Б-323110087-1', 3000, date'2020-01-31',date'2020-01-31', null, '8884323110087' ,'PAYCASH');insert into x_yt_ar_direct_domain_stats (ID,IS_GRAY,DOMAIN,IS_BLACKLIST,SERVICE_ID,COST,BILLING_EXPORT_ID,FROM_DT,TILL_DT,SERVICE_ORDER_ID) values(s_x_yt_ar_direct_domain_stats.NEXTVAL, 0, 'a323110087', 0,7,3330000000,77323110087,  date'2020-01-01',to_date('2020-01-31'||' '||'23:59:59','YYYY-MM-DD HH24:MI:SS'),77323110087);</v>
      </c>
    </row>
    <row r="94" spans="1:73" s="195" customFormat="1" x14ac:dyDescent="0.35">
      <c r="A94" s="127">
        <v>30</v>
      </c>
      <c r="B94" s="178"/>
      <c r="C94" s="42" t="str">
        <f t="shared" si="97"/>
        <v>12310000030</v>
      </c>
      <c r="D94" s="42" t="str">
        <f t="shared" si="98"/>
        <v>12310000030/20</v>
      </c>
      <c r="E94" s="43" t="str">
        <f t="shared" si="99"/>
        <v>2020-01-01</v>
      </c>
      <c r="F94" s="43" t="str">
        <f t="shared" si="100"/>
        <v>2021-01-01</v>
      </c>
      <c r="G94" s="44" t="str">
        <f t="shared" si="101"/>
        <v>212310000030</v>
      </c>
      <c r="H94" s="45">
        <f t="shared" si="102"/>
        <v>23</v>
      </c>
      <c r="I94" s="179">
        <v>3</v>
      </c>
      <c r="J94" s="180">
        <f t="shared" si="128"/>
        <v>323110088</v>
      </c>
      <c r="K94" s="42" t="str">
        <f t="shared" si="103"/>
        <v>Б-323110088-1</v>
      </c>
      <c r="L94" s="43" t="str">
        <f t="shared" si="104"/>
        <v>2020-01-01</v>
      </c>
      <c r="M94" s="42" t="s">
        <v>87</v>
      </c>
      <c r="N94" s="181">
        <f t="shared" si="105"/>
        <v>1199.5</v>
      </c>
      <c r="O94" s="42" t="s">
        <v>88</v>
      </c>
      <c r="P94" s="179">
        <v>1</v>
      </c>
      <c r="Q94" s="42">
        <v>20</v>
      </c>
      <c r="R94" s="182">
        <f>S94</f>
        <v>7</v>
      </c>
      <c r="S94" s="182">
        <v>7</v>
      </c>
      <c r="T94" s="52" t="str">
        <f t="shared" si="107"/>
        <v>43231100881</v>
      </c>
      <c r="U94" s="183" t="str">
        <f t="shared" si="108"/>
        <v>432311008811</v>
      </c>
      <c r="V94" s="42">
        <v>1</v>
      </c>
      <c r="W94" s="43" t="str">
        <f t="shared" ca="1" si="109"/>
        <v>2020-01-09</v>
      </c>
      <c r="X94" s="42"/>
      <c r="Y94" s="250">
        <v>1199.5</v>
      </c>
      <c r="Z94" s="185">
        <f t="shared" si="110"/>
        <v>199.91666666666663</v>
      </c>
      <c r="AA94" s="42">
        <v>0</v>
      </c>
      <c r="AB94" s="186" t="s">
        <v>89</v>
      </c>
      <c r="AC94" s="185">
        <f t="shared" si="111"/>
        <v>1199.5</v>
      </c>
      <c r="AD94" s="45">
        <v>0</v>
      </c>
      <c r="AE94" s="52" t="str">
        <f t="shared" si="129"/>
        <v>4323110088</v>
      </c>
      <c r="AF94" s="253">
        <f t="shared" si="130"/>
        <v>999.58333333333337</v>
      </c>
      <c r="AG94" s="188"/>
      <c r="AH94" s="58">
        <f t="shared" si="113"/>
        <v>999.58333333333337</v>
      </c>
      <c r="AI94" s="60">
        <f t="shared" si="131"/>
        <v>1199.5</v>
      </c>
      <c r="AJ94" s="49" t="str">
        <f t="shared" si="115"/>
        <v>2020-01-31</v>
      </c>
      <c r="AK94" s="189" t="str">
        <f t="shared" si="116"/>
        <v>8884323110088</v>
      </c>
      <c r="AL94" s="45" t="str">
        <f t="shared" si="117"/>
        <v>123100000301</v>
      </c>
      <c r="AM94" s="190"/>
      <c r="AN94" s="190"/>
      <c r="AO94" s="45" t="s">
        <v>89</v>
      </c>
      <c r="AP94" s="145" t="s">
        <v>89</v>
      </c>
      <c r="AQ94" s="45"/>
      <c r="AR94" s="45"/>
      <c r="AS94" s="191" t="str">
        <f t="shared" si="118"/>
        <v>8884323110088</v>
      </c>
      <c r="AT94" s="189" t="str">
        <f t="shared" si="119"/>
        <v>55323110088</v>
      </c>
      <c r="AU94" s="183" t="str">
        <f t="shared" si="120"/>
        <v>99323110088</v>
      </c>
      <c r="AV94" s="183">
        <f t="shared" si="121"/>
        <v>7</v>
      </c>
      <c r="AW94" s="183" t="str">
        <f t="shared" si="122"/>
        <v>77323110088</v>
      </c>
      <c r="AX94" s="147" t="str">
        <f t="shared" si="123"/>
        <v>774323110088</v>
      </c>
      <c r="AY94" s="183">
        <v>0</v>
      </c>
      <c r="AZ94" s="183">
        <v>0</v>
      </c>
      <c r="BA94" s="43" t="str">
        <f t="shared" si="124"/>
        <v>2020-01-01</v>
      </c>
      <c r="BB94" s="43" t="str">
        <f t="shared" si="125"/>
        <v>2020-01-31</v>
      </c>
      <c r="BC94" s="192" t="s">
        <v>90</v>
      </c>
      <c r="BD94" s="44" t="str">
        <f t="shared" si="126"/>
        <v>a323110088</v>
      </c>
      <c r="BE94" s="189"/>
      <c r="BF94" s="189"/>
      <c r="BG94" s="186"/>
      <c r="BH94" s="149"/>
      <c r="BI94" s="149"/>
      <c r="BJ94" s="149"/>
      <c r="BK94" s="149"/>
      <c r="BL94" s="149"/>
      <c r="BM94" s="149"/>
      <c r="BN94" s="149"/>
      <c r="BO94" s="342"/>
      <c r="BP94" s="328">
        <v>37</v>
      </c>
      <c r="BQ94" s="242">
        <f>AF96</f>
        <v>2500</v>
      </c>
      <c r="BR94" s="249">
        <f>BQ94*0.13</f>
        <v>325</v>
      </c>
      <c r="BS94" s="249">
        <f>BR94</f>
        <v>325</v>
      </c>
      <c r="BU94" s="357" t="str">
        <f t="shared" ca="1" si="127"/>
        <v>insert into x_t_invoice (TMP_ID,ID,DT, CLIENT_ID,EXTERNAL_ID,CONTRACT_ID,TOTAL_SUM,CURRENCY,DISCOUNT_TYPE,COMMISSION_TYPE,TYPE,LOYAL_CLIENTS,NDS,NDS_PCT,PERSON_ID) values (s_x_t_invoice.NEXTVAL, 323110088, date'2020-01-01',212310000030,'Б-323110088-1',12310000030,1199.5,'RUR',7,7,'y_invoice',0,1,20, 774323110088);insert into x_t_person (TMP_ID,ID) values (s_x_t_person.NEXTVAL, 774323110088);insert into x_t_act_internal(TMP_ID,ID,DT,CLIENT_ID,INVOICE_ID,HIDDEN,AMOUNT,EXTERNAL_ID,PAYMENT_TERM_DT,IS_LOYAL,TYPE) values (s_x_t_act_internal.NEXTVAL, 43231100881,date'2020-01-09',212310000030, 323110088    ,1,  1199.5  ,'432311008811',null, 0,'generic');insert into x_t_act_trans(TMP_ID, ACT_ID, CONSUME_ID, AMOUNT, AMOUNT_NDS, AMOUNT_NSP, NETTING, COMMISSION_TYPE) values (s_x_t_act_trans.NEXTVAL, 43231100881,  55323110088, 1199.5, 199.916666666667,  0,null, 7);insert into x_t_consume (TMP_ID, ID, PARENT_ORDER_ID) values (s_x_t_consume.NEXTVAL, 55323110088,  99323110088);insert into x_t_order(TMP_ID, ID, SERVICE_ID, SERVICE_ORDER_ID, CLIENT_ID) values (s_x_t_order.NEXTVAL, 99323110088,  7,  77323110088,  4323110088 );insert into x_mv_oebs_receipts_2(TMP_ID, INVOICE_EID, SUM, DT, DOC_DATE, COMISS_DATE, PAYMENT_NUMBER, SOURCE_TYPE) values (s_x_mv_oebs_receipts_2.NEXTVAL, 'Б-323110088-1', 1199.5, date'2020-01-31',date'2020-01-31', null, '8884323110088' ,'PAYCASH');insert into x_yt_ar_direct_domain_stats (ID,IS_GRAY,DOMAIN,IS_BLACKLIST,SERVICE_ID,COST,BILLING_EXPORT_ID,FROM_DT,TILL_DT,SERVICE_ORDER_ID) values(s_x_yt_ar_direct_domain_stats.NEXTVAL, 0, 'a323110088', 0,7,3330000000,77323110088,  date'2020-01-01',to_date('2020-01-31'||' '||'23:59:59','YYYY-MM-DD HH24:MI:SS'),77323110088);</v>
      </c>
    </row>
    <row r="95" spans="1:73" s="195" customFormat="1" x14ac:dyDescent="0.35">
      <c r="A95" s="127">
        <v>30</v>
      </c>
      <c r="B95" s="178"/>
      <c r="C95" s="42" t="str">
        <f t="shared" si="97"/>
        <v>12310000030</v>
      </c>
      <c r="D95" s="42" t="str">
        <f t="shared" si="98"/>
        <v>12310000030/20</v>
      </c>
      <c r="E95" s="43" t="str">
        <f t="shared" si="99"/>
        <v>2020-01-01</v>
      </c>
      <c r="F95" s="43" t="str">
        <f t="shared" si="100"/>
        <v>2021-01-01</v>
      </c>
      <c r="G95" s="44" t="str">
        <f t="shared" si="101"/>
        <v>212310000030</v>
      </c>
      <c r="H95" s="45">
        <f t="shared" si="102"/>
        <v>23</v>
      </c>
      <c r="I95" s="179">
        <v>3</v>
      </c>
      <c r="J95" s="180">
        <f t="shared" si="128"/>
        <v>323110089</v>
      </c>
      <c r="K95" s="42" t="str">
        <f t="shared" si="103"/>
        <v>Б-323110089-1</v>
      </c>
      <c r="L95" s="43" t="str">
        <f t="shared" si="104"/>
        <v>2020-01-01</v>
      </c>
      <c r="M95" s="42" t="s">
        <v>87</v>
      </c>
      <c r="N95" s="181">
        <f t="shared" si="105"/>
        <v>3000</v>
      </c>
      <c r="O95" s="42" t="s">
        <v>88</v>
      </c>
      <c r="P95" s="179">
        <v>1</v>
      </c>
      <c r="Q95" s="42">
        <v>20</v>
      </c>
      <c r="R95" s="198">
        <v>1</v>
      </c>
      <c r="S95" s="198">
        <v>1</v>
      </c>
      <c r="T95" s="52" t="str">
        <f t="shared" si="107"/>
        <v>43231100891</v>
      </c>
      <c r="U95" s="183" t="str">
        <f t="shared" si="108"/>
        <v>432311008911</v>
      </c>
      <c r="V95" s="42">
        <v>1</v>
      </c>
      <c r="W95" s="43" t="str">
        <f t="shared" ca="1" si="109"/>
        <v>2020-01-05</v>
      </c>
      <c r="X95" s="42"/>
      <c r="Y95" s="185">
        <v>3000</v>
      </c>
      <c r="Z95" s="185">
        <f t="shared" si="110"/>
        <v>500</v>
      </c>
      <c r="AA95" s="42">
        <v>0</v>
      </c>
      <c r="AB95" s="186" t="s">
        <v>89</v>
      </c>
      <c r="AC95" s="185">
        <f t="shared" si="111"/>
        <v>3000</v>
      </c>
      <c r="AD95" s="45">
        <v>0</v>
      </c>
      <c r="AE95" s="52" t="str">
        <f t="shared" si="129"/>
        <v>4323110089</v>
      </c>
      <c r="AF95" s="187">
        <f t="shared" si="130"/>
        <v>2500</v>
      </c>
      <c r="AG95" s="252">
        <f>SUM(AF92:AF96)</f>
        <v>10999.583333333332</v>
      </c>
      <c r="AH95" s="58">
        <f t="shared" si="113"/>
        <v>2500</v>
      </c>
      <c r="AI95" s="60">
        <f t="shared" si="131"/>
        <v>3000</v>
      </c>
      <c r="AJ95" s="49" t="str">
        <f t="shared" si="115"/>
        <v>2020-01-31</v>
      </c>
      <c r="AK95" s="189" t="str">
        <f t="shared" si="116"/>
        <v>8884323110089</v>
      </c>
      <c r="AL95" s="45" t="str">
        <f t="shared" si="117"/>
        <v>123100000301</v>
      </c>
      <c r="AM95" s="190"/>
      <c r="AN95" s="190"/>
      <c r="AO95" s="45" t="s">
        <v>89</v>
      </c>
      <c r="AP95" s="145" t="s">
        <v>89</v>
      </c>
      <c r="AQ95" s="45"/>
      <c r="AR95" s="45"/>
      <c r="AS95" s="191" t="str">
        <f t="shared" si="118"/>
        <v>8884323110089</v>
      </c>
      <c r="AT95" s="189" t="str">
        <f t="shared" si="119"/>
        <v>55323110089</v>
      </c>
      <c r="AU95" s="183" t="str">
        <f t="shared" si="120"/>
        <v>99323110089</v>
      </c>
      <c r="AV95" s="183">
        <f t="shared" si="121"/>
        <v>1</v>
      </c>
      <c r="AW95" s="183" t="str">
        <f t="shared" si="122"/>
        <v>77323110089</v>
      </c>
      <c r="AX95" s="147" t="str">
        <f t="shared" si="123"/>
        <v>774323110089</v>
      </c>
      <c r="AY95" s="183">
        <v>0</v>
      </c>
      <c r="AZ95" s="183">
        <v>0</v>
      </c>
      <c r="BA95" s="43" t="str">
        <f t="shared" si="124"/>
        <v>2020-01-01</v>
      </c>
      <c r="BB95" s="43" t="str">
        <f t="shared" si="125"/>
        <v>2020-01-31</v>
      </c>
      <c r="BC95" s="192" t="s">
        <v>90</v>
      </c>
      <c r="BD95" s="44" t="str">
        <f t="shared" si="126"/>
        <v>a323110089</v>
      </c>
      <c r="BE95" s="189"/>
      <c r="BF95" s="189"/>
      <c r="BG95" s="186"/>
      <c r="BH95" s="149"/>
      <c r="BI95" s="149"/>
      <c r="BJ95" s="149"/>
      <c r="BK95" s="149"/>
      <c r="BL95" s="149"/>
      <c r="BM95" s="149"/>
      <c r="BN95" s="149"/>
      <c r="BO95" s="345">
        <f>SUM(AF92:AF96)</f>
        <v>10999.583333333332</v>
      </c>
      <c r="BP95" s="328"/>
      <c r="BQ95" s="181"/>
      <c r="BR95" s="196"/>
      <c r="BS95" s="196"/>
      <c r="BU95" s="357" t="str">
        <f t="shared" ca="1" si="127"/>
        <v>insert into x_t_invoice (TMP_ID,ID,DT, CLIENT_ID,EXTERNAL_ID,CONTRACT_ID,TOTAL_SUM,CURRENCY,DISCOUNT_TYPE,COMMISSION_TYPE,TYPE,LOYAL_CLIENTS,NDS,NDS_PCT,PERSON_ID) values (s_x_t_invoice.NEXTVAL, 323110089, date'2020-01-01',212310000030,'Б-323110089-1',12310000030,3000,'RUR',1,1,'y_invoice',0,1,20, 774323110089);insert into x_t_person (TMP_ID,ID) values (s_x_t_person.NEXTVAL, 774323110089);insert into x_t_act_internal(TMP_ID,ID,DT,CLIENT_ID,INVOICE_ID,HIDDEN,AMOUNT,EXTERNAL_ID,PAYMENT_TERM_DT,IS_LOYAL,TYPE) values (s_x_t_act_internal.NEXTVAL, 43231100891,date'2020-01-05',212310000030, 323110089    ,1,  3000  ,'432311008911',null, 0,'generic');insert into x_t_act_trans(TMP_ID, ACT_ID, CONSUME_ID, AMOUNT, AMOUNT_NDS, AMOUNT_NSP, NETTING, COMMISSION_TYPE) values (s_x_t_act_trans.NEXTVAL, 43231100891,  55323110089, 3000, 500,  0,null, 1);insert into x_t_consume (TMP_ID, ID, PARENT_ORDER_ID) values (s_x_t_consume.NEXTVAL, 55323110089,  99323110089);insert into x_t_order(TMP_ID, ID, SERVICE_ID, SERVICE_ORDER_ID, CLIENT_ID) values (s_x_t_order.NEXTVAL, 99323110089,  1,  77323110089,  4323110089 );insert into x_mv_oebs_receipts_2(TMP_ID, INVOICE_EID, SUM, DT, DOC_DATE, COMISS_DATE, PAYMENT_NUMBER, SOURCE_TYPE) values (s_x_mv_oebs_receipts_2.NEXTVAL, 'Б-323110089-1', 3000, date'2020-01-31',date'2020-01-31', null, '8884323110089' ,'PAYCASH');insert into x_yt_ar_direct_domain_stats (ID,IS_GRAY,DOMAIN,IS_BLACKLIST,SERVICE_ID,COST,BILLING_EXPORT_ID,FROM_DT,TILL_DT,SERVICE_ORDER_ID) values(s_x_yt_ar_direct_domain_stats.NEXTVAL, 0, 'a323110089', 0,1,3330000000,77323110089,  date'2020-01-01',to_date('2020-01-31'||' '||'23:59:59','YYYY-MM-DD HH24:MI:SS'),77323110089);</v>
      </c>
    </row>
    <row r="96" spans="1:73" s="215" customFormat="1" ht="15" thickBot="1" x14ac:dyDescent="0.4">
      <c r="A96" s="152">
        <v>30</v>
      </c>
      <c r="B96" s="199"/>
      <c r="C96" s="76" t="str">
        <f t="shared" si="97"/>
        <v>12310000030</v>
      </c>
      <c r="D96" s="76" t="str">
        <f t="shared" si="98"/>
        <v>12310000030/20</v>
      </c>
      <c r="E96" s="77" t="str">
        <f t="shared" si="99"/>
        <v>2020-01-01</v>
      </c>
      <c r="F96" s="77" t="str">
        <f t="shared" si="100"/>
        <v>2021-01-01</v>
      </c>
      <c r="G96" s="78" t="str">
        <f t="shared" si="101"/>
        <v>212310000030</v>
      </c>
      <c r="H96" s="79">
        <f t="shared" si="102"/>
        <v>23</v>
      </c>
      <c r="I96" s="200">
        <v>3</v>
      </c>
      <c r="J96" s="201">
        <f t="shared" si="128"/>
        <v>323110090</v>
      </c>
      <c r="K96" s="76" t="str">
        <f t="shared" si="103"/>
        <v>Б-323110090-1</v>
      </c>
      <c r="L96" s="77" t="str">
        <f t="shared" si="104"/>
        <v>2020-01-01</v>
      </c>
      <c r="M96" s="76" t="s">
        <v>87</v>
      </c>
      <c r="N96" s="202">
        <f t="shared" si="105"/>
        <v>3000</v>
      </c>
      <c r="O96" s="76" t="s">
        <v>88</v>
      </c>
      <c r="P96" s="200">
        <v>1</v>
      </c>
      <c r="Q96" s="76">
        <v>20</v>
      </c>
      <c r="R96" s="201">
        <v>37</v>
      </c>
      <c r="S96" s="201">
        <v>37</v>
      </c>
      <c r="T96" s="81" t="str">
        <f t="shared" si="107"/>
        <v>43231100901</v>
      </c>
      <c r="U96" s="203" t="str">
        <f t="shared" si="108"/>
        <v>432311009011</v>
      </c>
      <c r="V96" s="76">
        <v>1</v>
      </c>
      <c r="W96" s="77" t="str">
        <f t="shared" ca="1" si="109"/>
        <v>2020-01-01</v>
      </c>
      <c r="X96" s="76"/>
      <c r="Y96" s="205">
        <v>3000</v>
      </c>
      <c r="Z96" s="205">
        <f t="shared" si="110"/>
        <v>500</v>
      </c>
      <c r="AA96" s="76">
        <v>0</v>
      </c>
      <c r="AB96" s="206" t="s">
        <v>89</v>
      </c>
      <c r="AC96" s="205">
        <f t="shared" si="111"/>
        <v>3000</v>
      </c>
      <c r="AD96" s="79">
        <v>0</v>
      </c>
      <c r="AE96" s="81" t="str">
        <f t="shared" si="129"/>
        <v>4323110090</v>
      </c>
      <c r="AF96" s="207">
        <f t="shared" si="130"/>
        <v>2500</v>
      </c>
      <c r="AG96" s="235"/>
      <c r="AH96" s="91">
        <f t="shared" si="113"/>
        <v>2500</v>
      </c>
      <c r="AI96" s="93">
        <f t="shared" si="131"/>
        <v>3000</v>
      </c>
      <c r="AJ96" s="83" t="str">
        <f t="shared" si="115"/>
        <v>2020-01-31</v>
      </c>
      <c r="AK96" s="209" t="str">
        <f t="shared" si="116"/>
        <v>8884323110090</v>
      </c>
      <c r="AL96" s="79" t="str">
        <f t="shared" si="117"/>
        <v>123100000301</v>
      </c>
      <c r="AM96" s="210"/>
      <c r="AN96" s="210"/>
      <c r="AO96" s="79" t="s">
        <v>89</v>
      </c>
      <c r="AP96" s="169" t="s">
        <v>89</v>
      </c>
      <c r="AQ96" s="79"/>
      <c r="AR96" s="79"/>
      <c r="AS96" s="211" t="str">
        <f t="shared" si="118"/>
        <v>8884323110090</v>
      </c>
      <c r="AT96" s="209" t="str">
        <f t="shared" si="119"/>
        <v>55323110090</v>
      </c>
      <c r="AU96" s="203" t="str">
        <f t="shared" si="120"/>
        <v>99323110090</v>
      </c>
      <c r="AV96" s="203">
        <f t="shared" si="121"/>
        <v>37</v>
      </c>
      <c r="AW96" s="203" t="str">
        <f t="shared" si="122"/>
        <v>77323110090</v>
      </c>
      <c r="AX96" s="172" t="str">
        <f t="shared" si="123"/>
        <v>774323110090</v>
      </c>
      <c r="AY96" s="203">
        <v>0</v>
      </c>
      <c r="AZ96" s="203">
        <v>0</v>
      </c>
      <c r="BA96" s="77" t="str">
        <f t="shared" si="124"/>
        <v>2020-01-01</v>
      </c>
      <c r="BB96" s="77" t="str">
        <f t="shared" si="125"/>
        <v>2020-01-31</v>
      </c>
      <c r="BC96" s="212" t="s">
        <v>90</v>
      </c>
      <c r="BD96" s="78" t="str">
        <f t="shared" si="126"/>
        <v>a323110090</v>
      </c>
      <c r="BE96" s="209"/>
      <c r="BF96" s="209"/>
      <c r="BG96" s="206"/>
      <c r="BH96" s="174"/>
      <c r="BI96" s="174"/>
      <c r="BJ96" s="174"/>
      <c r="BK96" s="174"/>
      <c r="BL96" s="174"/>
      <c r="BM96" s="174"/>
      <c r="BN96" s="174"/>
      <c r="BO96" s="341"/>
      <c r="BP96" s="329"/>
      <c r="BQ96" s="202"/>
      <c r="BR96" s="214"/>
      <c r="BS96" s="214"/>
      <c r="BU96" s="358" t="str">
        <f t="shared" ca="1" si="127"/>
        <v>insert into x_t_invoice (TMP_ID,ID,DT, CLIENT_ID,EXTERNAL_ID,CONTRACT_ID,TOTAL_SUM,CURRENCY,DISCOUNT_TYPE,COMMISSION_TYPE,TYPE,LOYAL_CLIENTS,NDS,NDS_PCT,PERSON_ID) values (s_x_t_invoice.NEXTVAL, 323110090, date'2020-01-01',212310000030,'Б-323110090-1',12310000030,3000,'RUR',37,37,'y_invoice',0,1,20, 774323110090);insert into x_t_person (TMP_ID,ID) values (s_x_t_person.NEXTVAL, 774323110090);insert into x_t_act_internal(TMP_ID,ID,DT,CLIENT_ID,INVOICE_ID,HIDDEN,AMOUNT,EXTERNAL_ID,PAYMENT_TERM_DT,IS_LOYAL,TYPE) values (s_x_t_act_internal.NEXTVAL, 43231100901,date'2020-01-01',212310000030, 323110090    ,1,  3000  ,'432311009011',null, 0,'generic');insert into x_t_act_trans(TMP_ID, ACT_ID, CONSUME_ID, AMOUNT, AMOUNT_NDS, AMOUNT_NSP, NETTING, COMMISSION_TYPE) values (s_x_t_act_trans.NEXTVAL, 43231100901,  55323110090, 3000, 500,  0,null, 37);insert into x_t_consume (TMP_ID, ID, PARENT_ORDER_ID) values (s_x_t_consume.NEXTVAL, 55323110090,  99323110090);insert into x_t_order(TMP_ID, ID, SERVICE_ID, SERVICE_ORDER_ID, CLIENT_ID) values (s_x_t_order.NEXTVAL, 99323110090,  37,  77323110090,  4323110090 );insert into x_mv_oebs_receipts_2(TMP_ID, INVOICE_EID, SUM, DT, DOC_DATE, COMISS_DATE, PAYMENT_NUMBER, SOURCE_TYPE) values (s_x_mv_oebs_receipts_2.NEXTVAL, 'Б-323110090-1', 3000, date'2020-01-31',date'2020-01-31', null, '8884323110090' ,'PAYCASH');insert into x_yt_ar_direct_domain_stats (ID,IS_GRAY,DOMAIN,IS_BLACKLIST,SERVICE_ID,COST,BILLING_EXPORT_ID,FROM_DT,TILL_DT,SERVICE_ORDER_ID) values(s_x_yt_ar_direct_domain_stats.NEXTVAL, 0, 'a323110090', 0,37,3330000000,77323110090,  date'2020-01-01',to_date('2020-01-31'||' '||'23:59:59','YYYY-MM-DD HH24:MI:SS'),77323110090);</v>
      </c>
    </row>
    <row r="97" spans="1:73" s="195" customFormat="1" x14ac:dyDescent="0.35">
      <c r="A97" s="127">
        <v>31</v>
      </c>
      <c r="B97" s="178"/>
      <c r="C97" s="42" t="str">
        <f t="shared" si="97"/>
        <v>12310000031</v>
      </c>
      <c r="D97" s="42" t="str">
        <f t="shared" si="98"/>
        <v>12310000031/20</v>
      </c>
      <c r="E97" s="43" t="str">
        <f t="shared" si="99"/>
        <v>2020-01-01</v>
      </c>
      <c r="F97" s="43" t="str">
        <f t="shared" si="100"/>
        <v>2021-01-01</v>
      </c>
      <c r="G97" s="44" t="str">
        <f t="shared" si="101"/>
        <v>212310000031</v>
      </c>
      <c r="H97" s="45">
        <f t="shared" si="102"/>
        <v>23</v>
      </c>
      <c r="I97" s="179">
        <v>3</v>
      </c>
      <c r="J97" s="180">
        <f t="shared" si="128"/>
        <v>323110091</v>
      </c>
      <c r="K97" s="42" t="str">
        <f t="shared" si="103"/>
        <v>Б-323110091-1</v>
      </c>
      <c r="L97" s="43" t="str">
        <f t="shared" si="104"/>
        <v>2020-01-01</v>
      </c>
      <c r="M97" s="42" t="s">
        <v>87</v>
      </c>
      <c r="N97" s="181">
        <f t="shared" si="105"/>
        <v>3000</v>
      </c>
      <c r="O97" s="42" t="s">
        <v>88</v>
      </c>
      <c r="P97" s="179">
        <v>1</v>
      </c>
      <c r="Q97" s="42">
        <v>20</v>
      </c>
      <c r="R97" s="182">
        <f t="shared" ref="R97:R100" si="132">S97</f>
        <v>7</v>
      </c>
      <c r="S97" s="182">
        <v>7</v>
      </c>
      <c r="T97" s="52" t="str">
        <f t="shared" si="107"/>
        <v>43231100911</v>
      </c>
      <c r="U97" s="183" t="str">
        <f t="shared" si="108"/>
        <v>432311009111</v>
      </c>
      <c r="V97" s="42">
        <v>1</v>
      </c>
      <c r="W97" s="43" t="str">
        <f t="shared" ca="1" si="109"/>
        <v>2020-01-08</v>
      </c>
      <c r="X97" s="42"/>
      <c r="Y97" s="185">
        <v>3000</v>
      </c>
      <c r="Z97" s="185">
        <f t="shared" si="110"/>
        <v>500</v>
      </c>
      <c r="AA97" s="42">
        <v>0</v>
      </c>
      <c r="AB97" s="186" t="s">
        <v>89</v>
      </c>
      <c r="AC97" s="185">
        <f t="shared" si="111"/>
        <v>3000</v>
      </c>
      <c r="AD97" s="45">
        <v>0</v>
      </c>
      <c r="AE97" s="52" t="str">
        <f t="shared" si="129"/>
        <v>4323110091</v>
      </c>
      <c r="AF97" s="187">
        <f t="shared" si="130"/>
        <v>2500</v>
      </c>
      <c r="AG97" s="240"/>
      <c r="AH97" s="58">
        <f t="shared" si="113"/>
        <v>2500</v>
      </c>
      <c r="AI97" s="60">
        <f t="shared" si="131"/>
        <v>3000</v>
      </c>
      <c r="AJ97" s="49" t="str">
        <f t="shared" si="115"/>
        <v>2020-01-31</v>
      </c>
      <c r="AK97" s="189" t="str">
        <f t="shared" si="116"/>
        <v>8884323110091</v>
      </c>
      <c r="AL97" s="45" t="str">
        <f t="shared" si="117"/>
        <v>123100000311</v>
      </c>
      <c r="AM97" s="190"/>
      <c r="AN97" s="190"/>
      <c r="AO97" s="45" t="s">
        <v>89</v>
      </c>
      <c r="AP97" s="145" t="s">
        <v>89</v>
      </c>
      <c r="AQ97" s="45"/>
      <c r="AR97" s="45"/>
      <c r="AS97" s="191" t="str">
        <f t="shared" si="118"/>
        <v>8884323110091</v>
      </c>
      <c r="AT97" s="189" t="str">
        <f t="shared" si="119"/>
        <v>55323110091</v>
      </c>
      <c r="AU97" s="183" t="str">
        <f t="shared" si="120"/>
        <v>99323110091</v>
      </c>
      <c r="AV97" s="183">
        <f t="shared" si="121"/>
        <v>7</v>
      </c>
      <c r="AW97" s="183" t="str">
        <f t="shared" si="122"/>
        <v>77323110091</v>
      </c>
      <c r="AX97" s="147" t="str">
        <f t="shared" si="123"/>
        <v>774323110091</v>
      </c>
      <c r="AY97" s="183">
        <v>0</v>
      </c>
      <c r="AZ97" s="183">
        <v>0</v>
      </c>
      <c r="BA97" s="43" t="str">
        <f t="shared" si="124"/>
        <v>2020-01-01</v>
      </c>
      <c r="BB97" s="43" t="str">
        <f t="shared" si="125"/>
        <v>2020-01-31</v>
      </c>
      <c r="BC97" s="192" t="s">
        <v>90</v>
      </c>
      <c r="BD97" s="44" t="str">
        <f t="shared" si="126"/>
        <v>a323110091</v>
      </c>
      <c r="BE97" s="189"/>
      <c r="BF97" s="189"/>
      <c r="BG97" s="186"/>
      <c r="BH97" s="149"/>
      <c r="BI97" s="149"/>
      <c r="BJ97" s="149"/>
      <c r="BK97" s="149"/>
      <c r="BL97" s="149"/>
      <c r="BM97" s="149"/>
      <c r="BN97" s="149"/>
      <c r="BO97" s="343"/>
      <c r="BP97" s="330"/>
      <c r="BU97" s="357" t="str">
        <f t="shared" ca="1" si="127"/>
        <v>insert into x_t_contract2(TMP_ID,ID,EXTERNAL_ID,CLIENT_ID) values(s_x_t_contract2.NEXTVAL, 12310000031, '12310000031/20',212310000031);insert into x_t_contract_collateral(TMP_ID,ID,CONTRACT2_ID,DT,IS_SIGNED) values(s_x_t_contract_collateral.NEXTVAL, 123100000311, 12310000031, date'2020-01-01', date'2020-01-01');insert into x_mv_contract_signed_attr (TMP_ID,CONTRACT_ID,COLLATERAL_ID,CODE,VALUE_DT) values (s_x_mv_contract_signed_attr.NEXTVAL, 12310000031, 123100000311,'FINISH_DT' ,date'2021-01-01');insert into x_mv_contract_signed_attr_hist(TMP_ID,VALUE_NUM,UPDATE_DT,CONTRACT2_ID,CODE,CL_DT,STAMP,DT) values(s_x_mv_contract_signed_attr_hist.NEXTVAL, 1, date'2020-01-01', 12310000031,'FIRM',date'2020-01-01',8884323110091,date'2020-01-01');insert into x_mv_contract_signed_attr_hist(TMP_ID,VALUE_NUM,UPDATE_DT,CONTRACT2_ID,CODE,CL_DT,STAMP,DT) values(s_x_mv_contract_signed_attr_hist.NEXTVAL, 23, date'2020-01-01', 12310000031,'WHOLESALE_AGENT_PREMIUM_AWARDS_SCALE_TYPE',date'2020-01-01',8884323110091,date'2020-01-01');insert into x_mv_contract_signed_attr_hist(TMP_ID,VALUE_NUM,UPDATE_DT,CONTRACT2_ID,CODE,CL_DT,STAMP,DT) values(s_x_mv_contract_signed_attr_hist.NEXTVAL, 3, date'2020-01-01', 12310000031,'PAYMENT_TYPE',date'2020-01-01',8884323110091,date'2020-01-01');insert into x_t_invoice (TMP_ID,ID,DT, CLIENT_ID,EXTERNAL_ID,CONTRACT_ID,TOTAL_SUM,CURRENCY,DISCOUNT_TYPE,COMMISSION_TYPE,TYPE,LOYAL_CLIENTS,NDS,NDS_PCT,PERSON_ID) values (s_x_t_invoice.NEXTVAL, 323110091, date'2020-01-01',212310000031,'Б-323110091-1',12310000031,3000,'RUR',7,7,'y_invoice',0,1,20, 774323110091);insert into x_t_person (TMP_ID,ID) values (s_x_t_person.NEXTVAL, 774323110091);insert into x_t_act_internal(TMP_ID,ID,DT,CLIENT_ID,INVOICE_ID,HIDDEN,AMOUNT,EXTERNAL_ID,PAYMENT_TERM_DT,IS_LOYAL,TYPE) values (s_x_t_act_internal.NEXTVAL, 43231100911,date'2020-01-08',212310000031, 323110091    ,1,  3000  ,'432311009111',null, 0,'generic');insert into x_t_act_trans(TMP_ID, ACT_ID, CONSUME_ID, AMOUNT, AMOUNT_NDS, AMOUNT_NSP, NETTING, COMMISSION_TYPE) values (s_x_t_act_trans.NEXTVAL, 43231100911,  55323110091, 3000, 500,  0,null, 7);insert into x_t_consume (TMP_ID, ID, PARENT_ORDER_ID) values (s_x_t_consume.NEXTVAL, 55323110091,  99323110091);insert into x_t_order(TMP_ID, ID, SERVICE_ID, SERVICE_ORDER_ID, CLIENT_ID) values (s_x_t_order.NEXTVAL, 99323110091,  7,  77323110091,  4323110091 );insert into x_mv_oebs_receipts_2(TMP_ID, INVOICE_EID, SUM, DT, DOC_DATE, COMISS_DATE, PAYMENT_NUMBER, SOURCE_TYPE) values (s_x_mv_oebs_receipts_2.NEXTVAL, 'Б-323110091-1', 3000, date'2020-01-31',date'2020-01-31', null, '8884323110091' ,'PAYCASH');insert into x_yt_ar_direct_domain_stats (ID,IS_GRAY,DOMAIN,IS_BLACKLIST,SERVICE_ID,COST,BILLING_EXPORT_ID,FROM_DT,TILL_DT,SERVICE_ORDER_ID) values(s_x_yt_ar_direct_domain_stats.NEXTVAL, 0, 'a323110091', 0,7,3330000000,77323110091,  date'2020-01-01',to_date('2020-01-31'||' '||'23:59:59','YYYY-MM-DD HH24:MI:SS'),77323110091);</v>
      </c>
    </row>
    <row r="98" spans="1:73" s="195" customFormat="1" x14ac:dyDescent="0.35">
      <c r="A98" s="127">
        <v>31</v>
      </c>
      <c r="B98" s="178"/>
      <c r="C98" s="42" t="str">
        <f t="shared" si="97"/>
        <v>12310000031</v>
      </c>
      <c r="D98" s="42" t="str">
        <f t="shared" si="98"/>
        <v>12310000031/20</v>
      </c>
      <c r="E98" s="43" t="str">
        <f t="shared" si="99"/>
        <v>2020-01-01</v>
      </c>
      <c r="F98" s="43" t="str">
        <f t="shared" si="100"/>
        <v>2021-01-01</v>
      </c>
      <c r="G98" s="44" t="str">
        <f t="shared" si="101"/>
        <v>212310000031</v>
      </c>
      <c r="H98" s="45">
        <f t="shared" si="102"/>
        <v>23</v>
      </c>
      <c r="I98" s="179">
        <v>3</v>
      </c>
      <c r="J98" s="180">
        <f t="shared" si="128"/>
        <v>323110092</v>
      </c>
      <c r="K98" s="42" t="str">
        <f t="shared" si="103"/>
        <v>Б-323110092-1</v>
      </c>
      <c r="L98" s="43" t="str">
        <f t="shared" si="104"/>
        <v>2020-01-01</v>
      </c>
      <c r="M98" s="42" t="s">
        <v>87</v>
      </c>
      <c r="N98" s="181">
        <f t="shared" si="105"/>
        <v>3000</v>
      </c>
      <c r="O98" s="42" t="s">
        <v>88</v>
      </c>
      <c r="P98" s="179">
        <v>1</v>
      </c>
      <c r="Q98" s="42">
        <v>20</v>
      </c>
      <c r="R98" s="182">
        <f t="shared" si="132"/>
        <v>7</v>
      </c>
      <c r="S98" s="182">
        <v>7</v>
      </c>
      <c r="T98" s="52" t="str">
        <f t="shared" si="107"/>
        <v>43231100921</v>
      </c>
      <c r="U98" s="183" t="str">
        <f t="shared" si="108"/>
        <v>432311009211</v>
      </c>
      <c r="V98" s="42">
        <v>1</v>
      </c>
      <c r="W98" s="43" t="str">
        <f t="shared" ca="1" si="109"/>
        <v>2020-01-04</v>
      </c>
      <c r="X98" s="42"/>
      <c r="Y98" s="185">
        <v>3000</v>
      </c>
      <c r="Z98" s="185">
        <f t="shared" si="110"/>
        <v>500</v>
      </c>
      <c r="AA98" s="42">
        <v>0</v>
      </c>
      <c r="AB98" s="186" t="s">
        <v>89</v>
      </c>
      <c r="AC98" s="185">
        <f t="shared" si="111"/>
        <v>3000</v>
      </c>
      <c r="AD98" s="45">
        <v>0</v>
      </c>
      <c r="AE98" s="52" t="str">
        <f t="shared" si="129"/>
        <v>4323110092</v>
      </c>
      <c r="AF98" s="187">
        <f t="shared" si="130"/>
        <v>2500</v>
      </c>
      <c r="AG98" s="240"/>
      <c r="AH98" s="58">
        <f t="shared" si="113"/>
        <v>2500</v>
      </c>
      <c r="AI98" s="60">
        <f t="shared" si="131"/>
        <v>3000</v>
      </c>
      <c r="AJ98" s="49" t="str">
        <f t="shared" si="115"/>
        <v>2020-01-31</v>
      </c>
      <c r="AK98" s="189" t="str">
        <f t="shared" si="116"/>
        <v>8884323110092</v>
      </c>
      <c r="AL98" s="45" t="str">
        <f t="shared" si="117"/>
        <v>123100000311</v>
      </c>
      <c r="AM98" s="190"/>
      <c r="AN98" s="190"/>
      <c r="AO98" s="45" t="s">
        <v>89</v>
      </c>
      <c r="AP98" s="145" t="s">
        <v>89</v>
      </c>
      <c r="AQ98" s="45"/>
      <c r="AR98" s="45"/>
      <c r="AS98" s="191" t="str">
        <f t="shared" si="118"/>
        <v>8884323110092</v>
      </c>
      <c r="AT98" s="189" t="str">
        <f t="shared" si="119"/>
        <v>55323110092</v>
      </c>
      <c r="AU98" s="183" t="str">
        <f t="shared" si="120"/>
        <v>99323110092</v>
      </c>
      <c r="AV98" s="183">
        <f t="shared" si="121"/>
        <v>7</v>
      </c>
      <c r="AW98" s="183" t="str">
        <f t="shared" si="122"/>
        <v>77323110092</v>
      </c>
      <c r="AX98" s="147" t="str">
        <f t="shared" si="123"/>
        <v>774323110092</v>
      </c>
      <c r="AY98" s="183">
        <v>0</v>
      </c>
      <c r="AZ98" s="183">
        <v>0</v>
      </c>
      <c r="BA98" s="43" t="str">
        <f t="shared" si="124"/>
        <v>2020-01-01</v>
      </c>
      <c r="BB98" s="43" t="str">
        <f t="shared" si="125"/>
        <v>2020-01-31</v>
      </c>
      <c r="BC98" s="192" t="s">
        <v>90</v>
      </c>
      <c r="BD98" s="44" t="str">
        <f t="shared" si="126"/>
        <v>a323110092</v>
      </c>
      <c r="BE98" s="189"/>
      <c r="BF98" s="189"/>
      <c r="BG98" s="186"/>
      <c r="BH98" s="149"/>
      <c r="BI98" s="149"/>
      <c r="BJ98" s="149"/>
      <c r="BK98" s="149"/>
      <c r="BL98" s="149"/>
      <c r="BM98" s="149"/>
      <c r="BN98" s="149"/>
      <c r="BO98" s="340" t="s">
        <v>237</v>
      </c>
      <c r="BP98" s="328">
        <v>7</v>
      </c>
      <c r="BQ98" s="242">
        <f>SUM(AF97:AF100)</f>
        <v>6000.416666666667</v>
      </c>
      <c r="BR98" s="242">
        <f>BQ98*0.06</f>
        <v>360.02499999999998</v>
      </c>
      <c r="BS98" s="242">
        <f>BR98</f>
        <v>360.02499999999998</v>
      </c>
      <c r="BU98" s="357" t="str">
        <f t="shared" ca="1" si="127"/>
        <v>insert into x_t_invoice (TMP_ID,ID,DT, CLIENT_ID,EXTERNAL_ID,CONTRACT_ID,TOTAL_SUM,CURRENCY,DISCOUNT_TYPE,COMMISSION_TYPE,TYPE,LOYAL_CLIENTS,NDS,NDS_PCT,PERSON_ID) values (s_x_t_invoice.NEXTVAL, 323110092, date'2020-01-01',212310000031,'Б-323110092-1',12310000031,3000,'RUR',7,7,'y_invoice',0,1,20, 774323110092);insert into x_t_person (TMP_ID,ID) values (s_x_t_person.NEXTVAL, 774323110092);insert into x_t_act_internal(TMP_ID,ID,DT,CLIENT_ID,INVOICE_ID,HIDDEN,AMOUNT,EXTERNAL_ID,PAYMENT_TERM_DT,IS_LOYAL,TYPE) values (s_x_t_act_internal.NEXTVAL, 43231100921,date'2020-01-04',212310000031, 323110092    ,1,  3000  ,'432311009211',null, 0,'generic');insert into x_t_act_trans(TMP_ID, ACT_ID, CONSUME_ID, AMOUNT, AMOUNT_NDS, AMOUNT_NSP, NETTING, COMMISSION_TYPE) values (s_x_t_act_trans.NEXTVAL, 43231100921,  55323110092, 3000, 500,  0,null, 7);insert into x_t_consume (TMP_ID, ID, PARENT_ORDER_ID) values (s_x_t_consume.NEXTVAL, 55323110092,  99323110092);insert into x_t_order(TMP_ID, ID, SERVICE_ID, SERVICE_ORDER_ID, CLIENT_ID) values (s_x_t_order.NEXTVAL, 99323110092,  7,  77323110092,  4323110092 );insert into x_mv_oebs_receipts_2(TMP_ID, INVOICE_EID, SUM, DT, DOC_DATE, COMISS_DATE, PAYMENT_NUMBER, SOURCE_TYPE) values (s_x_mv_oebs_receipts_2.NEXTVAL, 'Б-323110092-1', 3000, date'2020-01-31',date'2020-01-31', null, '8884323110092' ,'PAYCASH');insert into x_yt_ar_direct_domain_stats (ID,IS_GRAY,DOMAIN,IS_BLACKLIST,SERVICE_ID,COST,BILLING_EXPORT_ID,FROM_DT,TILL_DT,SERVICE_ORDER_ID) values(s_x_yt_ar_direct_domain_stats.NEXTVAL, 0, 'a323110092', 0,7,3330000000,77323110092,  date'2020-01-01',to_date('2020-01-31'||' '||'23:59:59','YYYY-MM-DD HH24:MI:SS'),77323110092);</v>
      </c>
    </row>
    <row r="99" spans="1:73" s="195" customFormat="1" x14ac:dyDescent="0.35">
      <c r="A99" s="127">
        <v>31</v>
      </c>
      <c r="B99" s="178"/>
      <c r="C99" s="42" t="str">
        <f t="shared" si="97"/>
        <v>12310000031</v>
      </c>
      <c r="D99" s="42" t="str">
        <f t="shared" si="98"/>
        <v>12310000031/20</v>
      </c>
      <c r="E99" s="43" t="str">
        <f t="shared" si="99"/>
        <v>2020-01-01</v>
      </c>
      <c r="F99" s="43" t="str">
        <f t="shared" si="100"/>
        <v>2021-01-01</v>
      </c>
      <c r="G99" s="44" t="str">
        <f t="shared" si="101"/>
        <v>212310000031</v>
      </c>
      <c r="H99" s="45">
        <f t="shared" si="102"/>
        <v>23</v>
      </c>
      <c r="I99" s="179">
        <v>3</v>
      </c>
      <c r="J99" s="180">
        <f t="shared" si="128"/>
        <v>323110093</v>
      </c>
      <c r="K99" s="42" t="str">
        <f t="shared" si="103"/>
        <v>Б-323110093-1</v>
      </c>
      <c r="L99" s="43" t="str">
        <f t="shared" si="104"/>
        <v>2020-01-01</v>
      </c>
      <c r="M99" s="42" t="s">
        <v>87</v>
      </c>
      <c r="N99" s="181">
        <f t="shared" si="105"/>
        <v>700.5</v>
      </c>
      <c r="O99" s="42" t="s">
        <v>88</v>
      </c>
      <c r="P99" s="179">
        <v>1</v>
      </c>
      <c r="Q99" s="42">
        <v>20</v>
      </c>
      <c r="R99" s="182">
        <f t="shared" si="132"/>
        <v>7</v>
      </c>
      <c r="S99" s="182">
        <v>7</v>
      </c>
      <c r="T99" s="52" t="str">
        <f t="shared" si="107"/>
        <v>43231100931</v>
      </c>
      <c r="U99" s="183" t="str">
        <f t="shared" si="108"/>
        <v>432311009311</v>
      </c>
      <c r="V99" s="42">
        <v>1</v>
      </c>
      <c r="W99" s="43" t="str">
        <f t="shared" ca="1" si="109"/>
        <v>2020-01-01</v>
      </c>
      <c r="X99" s="42"/>
      <c r="Y99" s="250">
        <v>700.5</v>
      </c>
      <c r="Z99" s="185">
        <f t="shared" si="110"/>
        <v>116.75</v>
      </c>
      <c r="AA99" s="42">
        <v>0</v>
      </c>
      <c r="AB99" s="186" t="s">
        <v>89</v>
      </c>
      <c r="AC99" s="185">
        <f t="shared" si="111"/>
        <v>700.5</v>
      </c>
      <c r="AD99" s="45">
        <v>0</v>
      </c>
      <c r="AE99" s="104" t="str">
        <f t="shared" si="129"/>
        <v>4323110093</v>
      </c>
      <c r="AF99" s="187">
        <f t="shared" si="130"/>
        <v>583.75</v>
      </c>
      <c r="AG99" s="188"/>
      <c r="AH99" s="58">
        <f t="shared" si="113"/>
        <v>583.75</v>
      </c>
      <c r="AI99" s="60">
        <f t="shared" si="131"/>
        <v>700.5</v>
      </c>
      <c r="AJ99" s="49" t="str">
        <f t="shared" si="115"/>
        <v>2020-01-31</v>
      </c>
      <c r="AK99" s="189" t="str">
        <f t="shared" si="116"/>
        <v>8884323110093</v>
      </c>
      <c r="AL99" s="45" t="str">
        <f t="shared" si="117"/>
        <v>123100000311</v>
      </c>
      <c r="AM99" s="190"/>
      <c r="AN99" s="190"/>
      <c r="AO99" s="45" t="s">
        <v>89</v>
      </c>
      <c r="AP99" s="145" t="s">
        <v>89</v>
      </c>
      <c r="AQ99" s="45"/>
      <c r="AR99" s="45"/>
      <c r="AS99" s="191" t="str">
        <f t="shared" si="118"/>
        <v>8884323110093</v>
      </c>
      <c r="AT99" s="189" t="str">
        <f t="shared" si="119"/>
        <v>55323110093</v>
      </c>
      <c r="AU99" s="183" t="str">
        <f t="shared" si="120"/>
        <v>99323110093</v>
      </c>
      <c r="AV99" s="183">
        <f t="shared" si="121"/>
        <v>7</v>
      </c>
      <c r="AW99" s="183" t="str">
        <f t="shared" si="122"/>
        <v>77323110093</v>
      </c>
      <c r="AX99" s="147" t="str">
        <f t="shared" si="123"/>
        <v>774323110093</v>
      </c>
      <c r="AY99" s="183">
        <v>0</v>
      </c>
      <c r="AZ99" s="183">
        <v>0</v>
      </c>
      <c r="BA99" s="43" t="str">
        <f t="shared" si="124"/>
        <v>2020-01-01</v>
      </c>
      <c r="BB99" s="43" t="str">
        <f t="shared" si="125"/>
        <v>2020-01-31</v>
      </c>
      <c r="BC99" s="192" t="s">
        <v>90</v>
      </c>
      <c r="BD99" s="44" t="str">
        <f t="shared" si="126"/>
        <v>a323110093</v>
      </c>
      <c r="BE99" s="189"/>
      <c r="BF99" s="189"/>
      <c r="BG99" s="186"/>
      <c r="BH99" s="149"/>
      <c r="BI99" s="149"/>
      <c r="BJ99" s="149"/>
      <c r="BK99" s="149"/>
      <c r="BL99" s="149"/>
      <c r="BM99" s="149"/>
      <c r="BN99" s="149"/>
      <c r="BO99" s="346" t="s">
        <v>176</v>
      </c>
      <c r="BP99" s="328">
        <v>1</v>
      </c>
      <c r="BQ99" s="242">
        <f>AF101</f>
        <v>2500</v>
      </c>
      <c r="BR99" s="249">
        <f>BQ99*0.13</f>
        <v>325</v>
      </c>
      <c r="BS99" s="249">
        <f>BR99</f>
        <v>325</v>
      </c>
      <c r="BU99" s="357" t="str">
        <f t="shared" ca="1" si="127"/>
        <v>insert into x_t_invoice (TMP_ID,ID,DT, CLIENT_ID,EXTERNAL_ID,CONTRACT_ID,TOTAL_SUM,CURRENCY,DISCOUNT_TYPE,COMMISSION_TYPE,TYPE,LOYAL_CLIENTS,NDS,NDS_PCT,PERSON_ID) values (s_x_t_invoice.NEXTVAL, 323110093, date'2020-01-01',212310000031,'Б-323110093-1',12310000031,700.5,'RUR',7,7,'y_invoice',0,1,20, 774323110093);insert into x_t_person (TMP_ID,ID) values (s_x_t_person.NEXTVAL, 774323110093);insert into x_t_act_internal(TMP_ID,ID,DT,CLIENT_ID,INVOICE_ID,HIDDEN,AMOUNT,EXTERNAL_ID,PAYMENT_TERM_DT,IS_LOYAL,TYPE) values (s_x_t_act_internal.NEXTVAL, 43231100931,date'2020-01-01',212310000031, 323110093    ,1,  700.5  ,'432311009311',null, 0,'generic');insert into x_t_act_trans(TMP_ID, ACT_ID, CONSUME_ID, AMOUNT, AMOUNT_NDS, AMOUNT_NSP, NETTING, COMMISSION_TYPE) values (s_x_t_act_trans.NEXTVAL, 43231100931,  55323110093, 700.5, 116.75,  0,null, 7);insert into x_t_consume (TMP_ID, ID, PARENT_ORDER_ID) values (s_x_t_consume.NEXTVAL, 55323110093,  99323110093);insert into x_t_order(TMP_ID, ID, SERVICE_ID, SERVICE_ORDER_ID, CLIENT_ID) values (s_x_t_order.NEXTVAL, 99323110093,  7,  77323110093,  4323110093 );insert into x_mv_oebs_receipts_2(TMP_ID, INVOICE_EID, SUM, DT, DOC_DATE, COMISS_DATE, PAYMENT_NUMBER, SOURCE_TYPE) values (s_x_mv_oebs_receipts_2.NEXTVAL, 'Б-323110093-1', 700.5, date'2020-01-31',date'2020-01-31', null, '8884323110093' ,'PAYCASH');insert into x_yt_ar_direct_domain_stats (ID,IS_GRAY,DOMAIN,IS_BLACKLIST,SERVICE_ID,COST,BILLING_EXPORT_ID,FROM_DT,TILL_DT,SERVICE_ORDER_ID) values(s_x_yt_ar_direct_domain_stats.NEXTVAL, 0, 'a323110093', 0,7,3330000000,77323110093,  date'2020-01-01',to_date('2020-01-31'||' '||'23:59:59','YYYY-MM-DD HH24:MI:SS'),77323110093);</v>
      </c>
    </row>
    <row r="100" spans="1:73" s="195" customFormat="1" x14ac:dyDescent="0.35">
      <c r="A100" s="127">
        <v>31</v>
      </c>
      <c r="B100" s="178"/>
      <c r="C100" s="42" t="str">
        <f t="shared" si="97"/>
        <v>12310000031</v>
      </c>
      <c r="D100" s="42" t="str">
        <f t="shared" si="98"/>
        <v>12310000031/20</v>
      </c>
      <c r="E100" s="43" t="str">
        <f t="shared" si="99"/>
        <v>2020-01-01</v>
      </c>
      <c r="F100" s="43" t="str">
        <f t="shared" si="100"/>
        <v>2021-01-01</v>
      </c>
      <c r="G100" s="44" t="str">
        <f t="shared" si="101"/>
        <v>212310000031</v>
      </c>
      <c r="H100" s="45">
        <f t="shared" si="102"/>
        <v>23</v>
      </c>
      <c r="I100" s="179">
        <v>3</v>
      </c>
      <c r="J100" s="180">
        <f t="shared" si="128"/>
        <v>323110094</v>
      </c>
      <c r="K100" s="42" t="str">
        <f t="shared" si="103"/>
        <v>Б-323110094-1</v>
      </c>
      <c r="L100" s="43" t="str">
        <f t="shared" si="104"/>
        <v>2020-01-01</v>
      </c>
      <c r="M100" s="42" t="s">
        <v>87</v>
      </c>
      <c r="N100" s="181">
        <f>Y100</f>
        <v>500</v>
      </c>
      <c r="O100" s="42" t="s">
        <v>88</v>
      </c>
      <c r="P100" s="179">
        <v>1</v>
      </c>
      <c r="Q100" s="42">
        <v>20</v>
      </c>
      <c r="R100" s="182">
        <f t="shared" si="132"/>
        <v>7</v>
      </c>
      <c r="S100" s="182">
        <v>7</v>
      </c>
      <c r="T100" s="52" t="str">
        <f t="shared" si="107"/>
        <v>43231100941</v>
      </c>
      <c r="U100" s="183" t="str">
        <f t="shared" si="108"/>
        <v>432311009411</v>
      </c>
      <c r="V100" s="42">
        <v>1</v>
      </c>
      <c r="W100" s="43" t="str">
        <f t="shared" ca="1" si="109"/>
        <v>2020-01-05</v>
      </c>
      <c r="X100" s="42"/>
      <c r="Y100" s="250">
        <v>500</v>
      </c>
      <c r="Z100" s="185">
        <f t="shared" si="110"/>
        <v>83.333333333333314</v>
      </c>
      <c r="AA100" s="42">
        <v>0</v>
      </c>
      <c r="AB100" s="186" t="s">
        <v>89</v>
      </c>
      <c r="AC100" s="185">
        <f t="shared" si="111"/>
        <v>500</v>
      </c>
      <c r="AD100" s="45">
        <v>0</v>
      </c>
      <c r="AE100" s="104" t="str">
        <f>AE99</f>
        <v>4323110093</v>
      </c>
      <c r="AF100" s="187">
        <f t="shared" si="130"/>
        <v>416.66666666666669</v>
      </c>
      <c r="AG100" s="188"/>
      <c r="AH100" s="58">
        <f t="shared" si="113"/>
        <v>416.66666666666669</v>
      </c>
      <c r="AI100" s="60">
        <f>Y100</f>
        <v>500</v>
      </c>
      <c r="AJ100" s="49" t="str">
        <f t="shared" si="115"/>
        <v>2020-01-31</v>
      </c>
      <c r="AK100" s="189" t="str">
        <f t="shared" si="116"/>
        <v>8884323110093</v>
      </c>
      <c r="AL100" s="45" t="str">
        <f t="shared" si="117"/>
        <v>123100000311</v>
      </c>
      <c r="AM100" s="190"/>
      <c r="AN100" s="190"/>
      <c r="AO100" s="45" t="s">
        <v>89</v>
      </c>
      <c r="AP100" s="145" t="s">
        <v>89</v>
      </c>
      <c r="AQ100" s="45"/>
      <c r="AR100" s="45"/>
      <c r="AS100" s="191" t="str">
        <f t="shared" si="118"/>
        <v>8884323110093</v>
      </c>
      <c r="AT100" s="189" t="str">
        <f t="shared" si="119"/>
        <v>55323110094</v>
      </c>
      <c r="AU100" s="183" t="str">
        <f t="shared" si="120"/>
        <v>99323110094</v>
      </c>
      <c r="AV100" s="183">
        <f t="shared" si="121"/>
        <v>7</v>
      </c>
      <c r="AW100" s="183" t="str">
        <f t="shared" si="122"/>
        <v>77323110094</v>
      </c>
      <c r="AX100" s="147" t="str">
        <f t="shared" si="123"/>
        <v>774323110093</v>
      </c>
      <c r="AY100" s="183">
        <v>0</v>
      </c>
      <c r="AZ100" s="183">
        <v>0</v>
      </c>
      <c r="BA100" s="43" t="str">
        <f t="shared" si="124"/>
        <v>2020-01-01</v>
      </c>
      <c r="BB100" s="43" t="str">
        <f t="shared" si="125"/>
        <v>2020-01-31</v>
      </c>
      <c r="BC100" s="192" t="s">
        <v>90</v>
      </c>
      <c r="BD100" s="44" t="str">
        <f t="shared" si="126"/>
        <v>a323110094</v>
      </c>
      <c r="BE100" s="189"/>
      <c r="BF100" s="189"/>
      <c r="BG100" s="186"/>
      <c r="BH100" s="149"/>
      <c r="BI100" s="149"/>
      <c r="BJ100" s="149"/>
      <c r="BK100" s="149"/>
      <c r="BL100" s="149"/>
      <c r="BM100" s="149"/>
      <c r="BN100" s="149"/>
      <c r="BO100" s="342"/>
      <c r="BP100" s="328">
        <v>37</v>
      </c>
      <c r="BQ100" s="242">
        <f>AF102</f>
        <v>2500</v>
      </c>
      <c r="BR100" s="249">
        <f>BQ100*0.13</f>
        <v>325</v>
      </c>
      <c r="BS100" s="249">
        <f>BR100</f>
        <v>325</v>
      </c>
      <c r="BU100" s="357" t="str">
        <f t="shared" ca="1" si="127"/>
        <v>insert into x_t_invoice (TMP_ID,ID,DT, CLIENT_ID,EXTERNAL_ID,CONTRACT_ID,TOTAL_SUM,CURRENCY,DISCOUNT_TYPE,COMMISSION_TYPE,TYPE,LOYAL_CLIENTS,NDS,NDS_PCT,PERSON_ID) values (s_x_t_invoice.NEXTVAL, 323110094, date'2020-01-01',212310000031,'Б-323110094-1',12310000031,500,'RUR',7,7,'y_invoice',0,1,20, 774323110093);insert into x_t_act_internal(TMP_ID,ID,DT,CLIENT_ID,INVOICE_ID,HIDDEN,AMOUNT,EXTERNAL_ID,PAYMENT_TERM_DT,IS_LOYAL,TYPE) values (s_x_t_act_internal.NEXTVAL, 43231100941,date'2020-01-05',212310000031, 323110094    ,1,  500  ,'432311009411',null, 0,'generic');insert into x_t_act_trans(TMP_ID, ACT_ID, CONSUME_ID, AMOUNT, AMOUNT_NDS, AMOUNT_NSP, NETTING, COMMISSION_TYPE) values (s_x_t_act_trans.NEXTVAL, 43231100941,  55323110094, 500, 83.3333333333333,  0,null, 7);insert into x_t_consume (TMP_ID, ID, PARENT_ORDER_ID) values (s_x_t_consume.NEXTVAL, 55323110094,  99323110094);insert into x_t_order(TMP_ID, ID, SERVICE_ID, SERVICE_ORDER_ID, CLIENT_ID) values (s_x_t_order.NEXTVAL, 99323110094,  7,  77323110094,  4323110093 );insert into x_mv_oebs_receipts_2(TMP_ID, INVOICE_EID, SUM, DT, DOC_DATE, COMISS_DATE, PAYMENT_NUMBER, SOURCE_TYPE) values (s_x_mv_oebs_receipts_2.NEXTVAL, 'Б-323110094-1', 500, date'2020-01-31',date'2020-01-31', null, '8884323110093' ,'PAYCASH');insert into x_yt_ar_direct_domain_stats (ID,IS_GRAY,DOMAIN,IS_BLACKLIST,SERVICE_ID,COST,BILLING_EXPORT_ID,FROM_DT,TILL_DT,SERVICE_ORDER_ID) values(s_x_yt_ar_direct_domain_stats.NEXTVAL, 0, 'a323110094', 0,7,3330000000,77323110094,  date'2020-01-01',to_date('2020-01-31'||' '||'23:59:59','YYYY-MM-DD HH24:MI:SS'),77323110094);</v>
      </c>
    </row>
    <row r="101" spans="1:73" s="195" customFormat="1" ht="15" thickBot="1" x14ac:dyDescent="0.4">
      <c r="A101" s="127">
        <v>31</v>
      </c>
      <c r="B101" s="178"/>
      <c r="C101" s="42" t="str">
        <f t="shared" si="97"/>
        <v>12310000031</v>
      </c>
      <c r="D101" s="42" t="str">
        <f t="shared" si="98"/>
        <v>12310000031/20</v>
      </c>
      <c r="E101" s="43" t="str">
        <f t="shared" si="99"/>
        <v>2020-01-01</v>
      </c>
      <c r="F101" s="43" t="str">
        <f t="shared" si="100"/>
        <v>2021-01-01</v>
      </c>
      <c r="G101" s="44" t="str">
        <f t="shared" si="101"/>
        <v>212310000031</v>
      </c>
      <c r="H101" s="45">
        <f t="shared" ref="H101:H158" si="133">$C$2</f>
        <v>23</v>
      </c>
      <c r="I101" s="179">
        <v>3</v>
      </c>
      <c r="J101" s="180">
        <f t="shared" si="128"/>
        <v>323110095</v>
      </c>
      <c r="K101" s="42" t="str">
        <f t="shared" si="103"/>
        <v>Б-323110095-1</v>
      </c>
      <c r="L101" s="43" t="str">
        <f t="shared" si="104"/>
        <v>2020-01-01</v>
      </c>
      <c r="M101" s="42" t="s">
        <v>87</v>
      </c>
      <c r="N101" s="181">
        <f t="shared" si="105"/>
        <v>3000</v>
      </c>
      <c r="O101" s="42" t="s">
        <v>88</v>
      </c>
      <c r="P101" s="179">
        <v>1</v>
      </c>
      <c r="Q101" s="42">
        <v>20</v>
      </c>
      <c r="R101" s="198">
        <v>1</v>
      </c>
      <c r="S101" s="198">
        <v>1</v>
      </c>
      <c r="T101" s="52" t="str">
        <f t="shared" si="107"/>
        <v>43231100951</v>
      </c>
      <c r="U101" s="183" t="str">
        <f t="shared" si="108"/>
        <v>432311009511</v>
      </c>
      <c r="V101" s="42">
        <v>1</v>
      </c>
      <c r="W101" s="43" t="str">
        <f t="shared" ca="1" si="109"/>
        <v>2020-01-01</v>
      </c>
      <c r="X101" s="42"/>
      <c r="Y101" s="185">
        <v>3000</v>
      </c>
      <c r="Z101" s="185">
        <f t="shared" si="110"/>
        <v>500</v>
      </c>
      <c r="AA101" s="42">
        <v>0</v>
      </c>
      <c r="AB101" s="186" t="s">
        <v>89</v>
      </c>
      <c r="AC101" s="185">
        <f t="shared" si="111"/>
        <v>3000</v>
      </c>
      <c r="AD101" s="45">
        <v>0</v>
      </c>
      <c r="AE101" s="52" t="str">
        <f>4&amp;J101</f>
        <v>4323110095</v>
      </c>
      <c r="AF101" s="187">
        <f t="shared" si="130"/>
        <v>2500</v>
      </c>
      <c r="AG101" s="252">
        <f>SUM(AF97:AF102)</f>
        <v>11000.416666666668</v>
      </c>
      <c r="AH101" s="58">
        <f t="shared" si="113"/>
        <v>2500</v>
      </c>
      <c r="AI101" s="60">
        <f t="shared" si="131"/>
        <v>3000</v>
      </c>
      <c r="AJ101" s="49" t="str">
        <f t="shared" si="115"/>
        <v>2020-01-31</v>
      </c>
      <c r="AK101" s="189" t="str">
        <f t="shared" si="116"/>
        <v>8884323110095</v>
      </c>
      <c r="AL101" s="45" t="str">
        <f t="shared" si="117"/>
        <v>123100000311</v>
      </c>
      <c r="AM101" s="190"/>
      <c r="AN101" s="190"/>
      <c r="AO101" s="45" t="s">
        <v>89</v>
      </c>
      <c r="AP101" s="145" t="s">
        <v>89</v>
      </c>
      <c r="AQ101" s="45"/>
      <c r="AR101" s="45"/>
      <c r="AS101" s="191" t="str">
        <f t="shared" si="118"/>
        <v>8884323110095</v>
      </c>
      <c r="AT101" s="189" t="str">
        <f t="shared" si="119"/>
        <v>55323110095</v>
      </c>
      <c r="AU101" s="183" t="str">
        <f t="shared" si="120"/>
        <v>99323110095</v>
      </c>
      <c r="AV101" s="183">
        <f t="shared" si="121"/>
        <v>1</v>
      </c>
      <c r="AW101" s="183" t="str">
        <f t="shared" si="122"/>
        <v>77323110095</v>
      </c>
      <c r="AX101" s="147" t="str">
        <f t="shared" si="123"/>
        <v>774323110095</v>
      </c>
      <c r="AY101" s="183">
        <v>0</v>
      </c>
      <c r="AZ101" s="183">
        <v>0</v>
      </c>
      <c r="BA101" s="43" t="str">
        <f t="shared" si="124"/>
        <v>2020-01-01</v>
      </c>
      <c r="BB101" s="43" t="str">
        <f t="shared" si="125"/>
        <v>2020-01-31</v>
      </c>
      <c r="BC101" s="192" t="s">
        <v>90</v>
      </c>
      <c r="BD101" s="44" t="str">
        <f t="shared" si="126"/>
        <v>a323110095</v>
      </c>
      <c r="BE101" s="189"/>
      <c r="BF101" s="189"/>
      <c r="BG101" s="186"/>
      <c r="BH101" s="174"/>
      <c r="BI101" s="174"/>
      <c r="BJ101" s="174"/>
      <c r="BK101" s="174"/>
      <c r="BL101" s="149"/>
      <c r="BM101" s="149"/>
      <c r="BN101" s="149"/>
      <c r="BO101" s="345">
        <f>SUM(AF97:AF102)</f>
        <v>11000.416666666668</v>
      </c>
      <c r="BP101" s="328"/>
      <c r="BQ101" s="181"/>
      <c r="BR101" s="196"/>
      <c r="BS101" s="196"/>
      <c r="BU101" s="357" t="str">
        <f t="shared" ca="1" si="127"/>
        <v>insert into x_t_invoice (TMP_ID,ID,DT, CLIENT_ID,EXTERNAL_ID,CONTRACT_ID,TOTAL_SUM,CURRENCY,DISCOUNT_TYPE,COMMISSION_TYPE,TYPE,LOYAL_CLIENTS,NDS,NDS_PCT,PERSON_ID) values (s_x_t_invoice.NEXTVAL, 323110095, date'2020-01-01',212310000031,'Б-323110095-1',12310000031,3000,'RUR',1,1,'y_invoice',0,1,20, 774323110095);insert into x_t_person (TMP_ID,ID) values (s_x_t_person.NEXTVAL, 774323110095);insert into x_t_act_internal(TMP_ID,ID,DT,CLIENT_ID,INVOICE_ID,HIDDEN,AMOUNT,EXTERNAL_ID,PAYMENT_TERM_DT,IS_LOYAL,TYPE) values (s_x_t_act_internal.NEXTVAL, 43231100951,date'2020-01-01',212310000031, 323110095    ,1,  3000  ,'432311009511',null, 0,'generic');insert into x_t_act_trans(TMP_ID, ACT_ID, CONSUME_ID, AMOUNT, AMOUNT_NDS, AMOUNT_NSP, NETTING, COMMISSION_TYPE) values (s_x_t_act_trans.NEXTVAL, 43231100951,  55323110095, 3000, 500,  0,null, 1);insert into x_t_consume (TMP_ID, ID, PARENT_ORDER_ID) values (s_x_t_consume.NEXTVAL, 55323110095,  99323110095);insert into x_t_order(TMP_ID, ID, SERVICE_ID, SERVICE_ORDER_ID, CLIENT_ID) values (s_x_t_order.NEXTVAL, 99323110095,  1,  77323110095,  4323110095 );insert into x_mv_oebs_receipts_2(TMP_ID, INVOICE_EID, SUM, DT, DOC_DATE, COMISS_DATE, PAYMENT_NUMBER, SOURCE_TYPE) values (s_x_mv_oebs_receipts_2.NEXTVAL, 'Б-323110095-1', 3000, date'2020-01-31',date'2020-01-31', null, '8884323110095' ,'PAYCASH');insert into x_yt_ar_direct_domain_stats (ID,IS_GRAY,DOMAIN,IS_BLACKLIST,SERVICE_ID,COST,BILLING_EXPORT_ID,FROM_DT,TILL_DT,SERVICE_ORDER_ID) values(s_x_yt_ar_direct_domain_stats.NEXTVAL, 0, 'a323110095', 0,1,3330000000,77323110095,  date'2020-01-01',to_date('2020-01-31'||' '||'23:59:59','YYYY-MM-DD HH24:MI:SS'),77323110095);</v>
      </c>
    </row>
    <row r="102" spans="1:73" s="215" customFormat="1" ht="15" thickBot="1" x14ac:dyDescent="0.4">
      <c r="A102" s="152">
        <v>31</v>
      </c>
      <c r="B102" s="199"/>
      <c r="C102" s="76" t="str">
        <f t="shared" si="97"/>
        <v>12310000031</v>
      </c>
      <c r="D102" s="76" t="str">
        <f t="shared" si="98"/>
        <v>12310000031/20</v>
      </c>
      <c r="E102" s="77" t="str">
        <f t="shared" si="99"/>
        <v>2020-01-01</v>
      </c>
      <c r="F102" s="77" t="str">
        <f t="shared" si="100"/>
        <v>2021-01-01</v>
      </c>
      <c r="G102" s="78" t="str">
        <f t="shared" si="101"/>
        <v>212310000031</v>
      </c>
      <c r="H102" s="79">
        <f t="shared" si="133"/>
        <v>23</v>
      </c>
      <c r="I102" s="200">
        <v>3</v>
      </c>
      <c r="J102" s="201">
        <f t="shared" si="128"/>
        <v>323110096</v>
      </c>
      <c r="K102" s="76" t="str">
        <f t="shared" si="103"/>
        <v>Б-323110096-1</v>
      </c>
      <c r="L102" s="77" t="str">
        <f t="shared" si="104"/>
        <v>2020-01-01</v>
      </c>
      <c r="M102" s="76" t="s">
        <v>87</v>
      </c>
      <c r="N102" s="202">
        <f t="shared" si="105"/>
        <v>3000</v>
      </c>
      <c r="O102" s="76" t="s">
        <v>88</v>
      </c>
      <c r="P102" s="200">
        <v>1</v>
      </c>
      <c r="Q102" s="76">
        <v>20</v>
      </c>
      <c r="R102" s="201">
        <v>37</v>
      </c>
      <c r="S102" s="201">
        <v>37</v>
      </c>
      <c r="T102" s="81" t="str">
        <f t="shared" si="107"/>
        <v>43231100961</v>
      </c>
      <c r="U102" s="203" t="str">
        <f t="shared" si="108"/>
        <v>432311009611</v>
      </c>
      <c r="V102" s="76">
        <v>1</v>
      </c>
      <c r="W102" s="77" t="str">
        <f t="shared" ca="1" si="109"/>
        <v>2020-01-04</v>
      </c>
      <c r="X102" s="76"/>
      <c r="Y102" s="205">
        <v>3000</v>
      </c>
      <c r="Z102" s="205">
        <f t="shared" si="110"/>
        <v>500</v>
      </c>
      <c r="AA102" s="76">
        <v>0</v>
      </c>
      <c r="AB102" s="206" t="s">
        <v>89</v>
      </c>
      <c r="AC102" s="205">
        <f t="shared" si="111"/>
        <v>3000</v>
      </c>
      <c r="AD102" s="79">
        <v>0</v>
      </c>
      <c r="AE102" s="81" t="str">
        <f t="shared" ref="AE102:AE113" si="134">4&amp;J102</f>
        <v>4323110096</v>
      </c>
      <c r="AF102" s="207">
        <f t="shared" si="130"/>
        <v>2500</v>
      </c>
      <c r="AG102" s="235"/>
      <c r="AH102" s="91">
        <f t="shared" si="113"/>
        <v>2500</v>
      </c>
      <c r="AI102" s="93">
        <f t="shared" si="131"/>
        <v>3000</v>
      </c>
      <c r="AJ102" s="83" t="str">
        <f t="shared" si="115"/>
        <v>2020-01-31</v>
      </c>
      <c r="AK102" s="209" t="str">
        <f t="shared" si="116"/>
        <v>8884323110096</v>
      </c>
      <c r="AL102" s="79" t="str">
        <f t="shared" si="117"/>
        <v>123100000311</v>
      </c>
      <c r="AM102" s="210"/>
      <c r="AN102" s="210"/>
      <c r="AO102" s="79" t="s">
        <v>89</v>
      </c>
      <c r="AP102" s="169" t="s">
        <v>89</v>
      </c>
      <c r="AQ102" s="79"/>
      <c r="AR102" s="79"/>
      <c r="AS102" s="211" t="str">
        <f t="shared" si="118"/>
        <v>8884323110096</v>
      </c>
      <c r="AT102" s="209" t="str">
        <f t="shared" si="119"/>
        <v>55323110096</v>
      </c>
      <c r="AU102" s="203" t="str">
        <f t="shared" si="120"/>
        <v>99323110096</v>
      </c>
      <c r="AV102" s="203">
        <f t="shared" si="121"/>
        <v>37</v>
      </c>
      <c r="AW102" s="203" t="str">
        <f t="shared" si="122"/>
        <v>77323110096</v>
      </c>
      <c r="AX102" s="172" t="str">
        <f t="shared" si="123"/>
        <v>774323110096</v>
      </c>
      <c r="AY102" s="203">
        <v>0</v>
      </c>
      <c r="AZ102" s="203">
        <v>0</v>
      </c>
      <c r="BA102" s="77" t="str">
        <f t="shared" si="124"/>
        <v>2020-01-01</v>
      </c>
      <c r="BB102" s="77" t="str">
        <f t="shared" si="125"/>
        <v>2020-01-31</v>
      </c>
      <c r="BC102" s="212" t="s">
        <v>90</v>
      </c>
      <c r="BD102" s="78" t="str">
        <f t="shared" si="126"/>
        <v>a323110096</v>
      </c>
      <c r="BE102" s="209"/>
      <c r="BF102" s="209"/>
      <c r="BG102" s="206"/>
      <c r="BH102" s="174"/>
      <c r="BI102" s="174"/>
      <c r="BJ102" s="174"/>
      <c r="BK102" s="174"/>
      <c r="BL102" s="174"/>
      <c r="BM102" s="174"/>
      <c r="BN102" s="174"/>
      <c r="BO102" s="341"/>
      <c r="BP102" s="329"/>
      <c r="BQ102" s="202"/>
      <c r="BR102" s="214"/>
      <c r="BS102" s="214"/>
      <c r="BU102" s="358" t="str">
        <f t="shared" ca="1" si="127"/>
        <v>insert into x_t_invoice (TMP_ID,ID,DT, CLIENT_ID,EXTERNAL_ID,CONTRACT_ID,TOTAL_SUM,CURRENCY,DISCOUNT_TYPE,COMMISSION_TYPE,TYPE,LOYAL_CLIENTS,NDS,NDS_PCT,PERSON_ID) values (s_x_t_invoice.NEXTVAL, 323110096, date'2020-01-01',212310000031,'Б-323110096-1',12310000031,3000,'RUR',37,37,'y_invoice',0,1,20, 774323110096);insert into x_t_person (TMP_ID,ID) values (s_x_t_person.NEXTVAL, 774323110096);insert into x_t_act_internal(TMP_ID,ID,DT,CLIENT_ID,INVOICE_ID,HIDDEN,AMOUNT,EXTERNAL_ID,PAYMENT_TERM_DT,IS_LOYAL,TYPE) values (s_x_t_act_internal.NEXTVAL, 43231100961,date'2020-01-04',212310000031, 323110096    ,1,  3000  ,'432311009611',null, 0,'generic');insert into x_t_act_trans(TMP_ID, ACT_ID, CONSUME_ID, AMOUNT, AMOUNT_NDS, AMOUNT_NSP, NETTING, COMMISSION_TYPE) values (s_x_t_act_trans.NEXTVAL, 43231100961,  55323110096, 3000, 500,  0,null, 37);insert into x_t_consume (TMP_ID, ID, PARENT_ORDER_ID) values (s_x_t_consume.NEXTVAL, 55323110096,  99323110096);insert into x_t_order(TMP_ID, ID, SERVICE_ID, SERVICE_ORDER_ID, CLIENT_ID) values (s_x_t_order.NEXTVAL, 99323110096,  37,  77323110096,  4323110096 );insert into x_mv_oebs_receipts_2(TMP_ID, INVOICE_EID, SUM, DT, DOC_DATE, COMISS_DATE, PAYMENT_NUMBER, SOURCE_TYPE) values (s_x_mv_oebs_receipts_2.NEXTVAL, 'Б-323110096-1', 3000, date'2020-01-31',date'2020-01-31', null, '8884323110096' ,'PAYCASH');insert into x_yt_ar_direct_domain_stats (ID,IS_GRAY,DOMAIN,IS_BLACKLIST,SERVICE_ID,COST,BILLING_EXPORT_ID,FROM_DT,TILL_DT,SERVICE_ORDER_ID) values(s_x_yt_ar_direct_domain_stats.NEXTVAL, 0, 'a323110096', 0,37,3330000000,77323110096,  date'2020-01-01',to_date('2020-01-31'||' '||'23:59:59','YYYY-MM-DD HH24:MI:SS'),77323110096);</v>
      </c>
    </row>
    <row r="103" spans="1:73" s="195" customFormat="1" x14ac:dyDescent="0.35">
      <c r="A103" s="127">
        <v>32</v>
      </c>
      <c r="B103" s="178"/>
      <c r="C103" s="42" t="str">
        <f t="shared" si="97"/>
        <v>12310000032</v>
      </c>
      <c r="D103" s="42" t="str">
        <f t="shared" si="98"/>
        <v>12310000032/20</v>
      </c>
      <c r="E103" s="43" t="str">
        <f t="shared" si="99"/>
        <v>2020-01-01</v>
      </c>
      <c r="F103" s="43" t="str">
        <f t="shared" si="100"/>
        <v>2021-01-01</v>
      </c>
      <c r="G103" s="44" t="str">
        <f t="shared" si="101"/>
        <v>212310000032</v>
      </c>
      <c r="H103" s="45">
        <f t="shared" si="133"/>
        <v>23</v>
      </c>
      <c r="I103" s="179">
        <v>3</v>
      </c>
      <c r="J103" s="180">
        <f t="shared" si="128"/>
        <v>323110097</v>
      </c>
      <c r="K103" s="42" t="str">
        <f t="shared" si="103"/>
        <v>Б-323110097-1</v>
      </c>
      <c r="L103" s="43" t="str">
        <f t="shared" si="104"/>
        <v>2020-01-01</v>
      </c>
      <c r="M103" s="42" t="s">
        <v>87</v>
      </c>
      <c r="N103" s="181">
        <f t="shared" si="105"/>
        <v>2000</v>
      </c>
      <c r="O103" s="42" t="s">
        <v>88</v>
      </c>
      <c r="P103" s="179">
        <v>1</v>
      </c>
      <c r="Q103" s="42">
        <v>20</v>
      </c>
      <c r="R103" s="182">
        <f>S103</f>
        <v>7</v>
      </c>
      <c r="S103" s="182">
        <v>7</v>
      </c>
      <c r="T103" s="52" t="str">
        <f t="shared" si="107"/>
        <v>43231100971</v>
      </c>
      <c r="U103" s="183" t="str">
        <f t="shared" si="108"/>
        <v>432311009711</v>
      </c>
      <c r="V103" s="42">
        <v>1</v>
      </c>
      <c r="W103" s="43" t="str">
        <f t="shared" ca="1" si="109"/>
        <v>2020-01-08</v>
      </c>
      <c r="X103" s="42"/>
      <c r="Y103" s="185">
        <v>2000</v>
      </c>
      <c r="Z103" s="185">
        <f>Y103-(Y103/1.2)</f>
        <v>333.33333333333326</v>
      </c>
      <c r="AA103" s="42">
        <v>0</v>
      </c>
      <c r="AB103" s="186" t="s">
        <v>89</v>
      </c>
      <c r="AC103" s="185">
        <f t="shared" si="111"/>
        <v>2000</v>
      </c>
      <c r="AD103" s="45">
        <v>0</v>
      </c>
      <c r="AE103" s="255" t="str">
        <f t="shared" si="134"/>
        <v>4323110097</v>
      </c>
      <c r="AF103" s="187">
        <f t="shared" si="130"/>
        <v>1666.6666666666667</v>
      </c>
      <c r="AG103" s="240"/>
      <c r="AH103" s="58">
        <f t="shared" si="113"/>
        <v>1666.6666666666667</v>
      </c>
      <c r="AI103" s="60">
        <f t="shared" si="131"/>
        <v>2000</v>
      </c>
      <c r="AJ103" s="49" t="str">
        <f t="shared" si="115"/>
        <v>2020-01-31</v>
      </c>
      <c r="AK103" s="189" t="str">
        <f t="shared" si="116"/>
        <v>8884323110097</v>
      </c>
      <c r="AL103" s="45" t="str">
        <f t="shared" si="117"/>
        <v>123100000321</v>
      </c>
      <c r="AM103" s="256" t="str">
        <f>TEXT($F$2,"ГГГГ-ММ-ДД")</f>
        <v>2020-01-01</v>
      </c>
      <c r="AN103" s="190"/>
      <c r="AO103" s="102">
        <v>1</v>
      </c>
      <c r="AP103" s="102" t="str">
        <f>"99"&amp;AE103</f>
        <v>994323110097</v>
      </c>
      <c r="AQ103" s="45"/>
      <c r="AR103" s="45"/>
      <c r="AS103" s="191" t="str">
        <f t="shared" si="118"/>
        <v>8884323110097</v>
      </c>
      <c r="AT103" s="189" t="str">
        <f t="shared" si="119"/>
        <v>55323110097</v>
      </c>
      <c r="AU103" s="183" t="str">
        <f t="shared" si="120"/>
        <v>99323110097</v>
      </c>
      <c r="AV103" s="183">
        <f t="shared" si="121"/>
        <v>7</v>
      </c>
      <c r="AW103" s="183" t="str">
        <f t="shared" si="122"/>
        <v>77323110097</v>
      </c>
      <c r="AX103" s="147" t="str">
        <f t="shared" si="123"/>
        <v>774323110097</v>
      </c>
      <c r="AY103" s="183">
        <v>0</v>
      </c>
      <c r="AZ103" s="183">
        <v>0</v>
      </c>
      <c r="BA103" s="43" t="str">
        <f t="shared" si="124"/>
        <v>2020-01-01</v>
      </c>
      <c r="BB103" s="43" t="str">
        <f t="shared" si="125"/>
        <v>2020-01-31</v>
      </c>
      <c r="BC103" s="192" t="s">
        <v>90</v>
      </c>
      <c r="BD103" s="44" t="str">
        <f t="shared" si="126"/>
        <v>a323110097</v>
      </c>
      <c r="BE103" s="189"/>
      <c r="BF103" s="189"/>
      <c r="BG103" s="186"/>
      <c r="BH103" s="149"/>
      <c r="BI103" s="149"/>
      <c r="BJ103" s="149"/>
      <c r="BK103" s="149"/>
      <c r="BL103" s="149"/>
      <c r="BM103" s="149"/>
      <c r="BN103" s="149"/>
      <c r="BO103" s="340" t="s">
        <v>238</v>
      </c>
      <c r="BP103" s="328">
        <v>7</v>
      </c>
      <c r="BQ103" s="242">
        <f>SUM(AF103:AF105)</f>
        <v>5833.3333333333339</v>
      </c>
      <c r="BR103" s="242">
        <v>0</v>
      </c>
      <c r="BS103" s="242">
        <f>BR103</f>
        <v>0</v>
      </c>
      <c r="BU103" s="357" t="str">
        <f t="shared" ca="1" si="127"/>
        <v>insert into x_t_contract2(TMP_ID,ID,EXTERNAL_ID,CLIENT_ID) values(s_x_t_contract2.NEXTVAL, 12310000032, '12310000032/20',212310000032);insert into x_t_contract_collateral(TMP_ID,ID,CONTRACT2_ID,DT,IS_SIGNED) values(s_x_t_contract_collateral.NEXTVAL, 123100000321, 12310000032, date'2020-01-01', date'2020-01-01');insert into x_mv_contract_signed_attr (TMP_ID,CONTRACT_ID,COLLATERAL_ID,CODE,VALUE_DT) values (s_x_mv_contract_signed_attr.NEXTVAL, 12310000032, 123100000321,'FINISH_DT' ,date'2021-01-01');insert into x_mv_contract_signed_attr_hist(TMP_ID,VALUE_NUM,UPDATE_DT,CONTRACT2_ID,CODE,CL_DT,STAMP,DT) values(s_x_mv_contract_signed_attr_hist.NEXTVAL, 1, date'2020-01-01', 12310000032,'FIRM',date'2020-01-01',8884323110097,date'2020-01-01');insert into x_mv_contract_signed_attr_hist(TMP_ID,VALUE_NUM,UPDATE_DT,CONTRACT2_ID,CODE,CL_DT,STAMP,DT) values(s_x_mv_contract_signed_attr_hist.NEXTVAL, 23, date'2020-01-01', 12310000032,'WHOLESALE_AGENT_PREMIUM_AWARDS_SCALE_TYPE',date'2020-01-01',8884323110097,date'2020-01-01');insert into x_mv_contract_signed_attr_hist(TMP_ID,VALUE_NUM,UPDATE_DT,CONTRACT2_ID,CODE,CL_DT,STAMP,DT) values(s_x_mv_contract_signed_attr_hist.NEXTVAL, 3, date'2020-01-01', 12310000032,'PAYMENT_TYPE',date'2020-01-01',8884323110097,date'2020-01-01');insert into x_t_invoice (TMP_ID,ID,DT, CLIENT_ID,EXTERNAL_ID,CONTRACT_ID,TOTAL_SUM,CURRENCY,DISCOUNT_TYPE,COMMISSION_TYPE,TYPE,LOYAL_CLIENTS,NDS,NDS_PCT,PERSON_ID) values (s_x_t_invoice.NEXTVAL, 323110097, date'2020-01-01',212310000032,'Б-323110097-1',12310000032,2000,'RUR',7,7,'y_invoice',0,1,20, 774323110097);insert into x_t_person (TMP_ID,ID) values (s_x_t_person.NEXTVAL, 774323110097);insert into x_t_act_internal(TMP_ID,ID,DT,CLIENT_ID,INVOICE_ID,HIDDEN,AMOUNT,EXTERNAL_ID,PAYMENT_TERM_DT,IS_LOYAL,TYPE) values (s_x_t_act_internal.NEXTVAL, 43231100971,date'2020-01-08',212310000032, 323110097    ,1,  2000  ,'432311009711',null, 0,'generic');insert into x_t_act_trans(TMP_ID, ACT_ID, CONSUME_ID, AMOUNT, AMOUNT_NDS, AMOUNT_NSP, NETTING, COMMISSION_TYPE) values (s_x_t_act_trans.NEXTVAL, 43231100971,  55323110097, 2000, 333.333333333333,  0,null, 7);insert into x_t_consume (TMP_ID, ID, PARENT_ORDER_ID) values (s_x_t_consume.NEXTVAL, 55323110097,  99323110097);insert into x_t_order(TMP_ID, ID, SERVICE_ID, SERVICE_ORDER_ID, CLIENT_ID) values (s_x_t_order.NEXTVAL, 99323110097,  7,  77323110097,  4323110097 );insert into x_mv_oebs_receipts_2(TMP_ID, INVOICE_EID, SUM, DT, DOC_DATE, COMISS_DATE, PAYMENT_NUMBER, SOURCE_TYPE) values (s_x_mv_oebs_receipts_2.NEXTVAL, 'Б-323110097-1', 2000, date'2020-01-31',date'2020-01-31', null, '8884323110097' ,'PAYCASH');insert into x_mv_ui_contract_apex (TMP_ID,CONTRACT_ID,CONTRACT_EID,DT,FINISH_DT,CLIENT_ID,AGENCY_ID) values (s_x_mv_ui_contract_apex.NEXTVAL, 12310000032, '12310000032/20',date'2020-01-01', null,994323110097,212310000032 );insert into x_mv_contract_signed_attr (TMP_ID,CONTRACT_ID,COLLATERAL_ID,CODE,KEY_NUM,COLLATERAL_DT,VALUE_NUM) values (s_x_mv_contract_signed_attr.NEXTVAL, 12310000032, 123100000321,'BRAND_CLIENTS' , 4323110097, date'2020-01-01',  1);insert into x_yt_ar_direct_domain_stats (ID,IS_GRAY,DOMAIN,IS_BLACKLIST,SERVICE_ID,COST,BILLING_EXPORT_ID,FROM_DT,TILL_DT,SERVICE_ORDER_ID) values(s_x_yt_ar_direct_domain_stats.NEXTVAL, 0, 'a323110097', 0,7,3330000000,77323110097,  date'2020-01-01',to_date('2020-01-31'||' '||'23:59:59','YYYY-MM-DD HH24:MI:SS'),77323110097);</v>
      </c>
    </row>
    <row r="104" spans="1:73" s="195" customFormat="1" x14ac:dyDescent="0.35">
      <c r="A104" s="127">
        <v>32</v>
      </c>
      <c r="B104" s="178"/>
      <c r="C104" s="42" t="str">
        <f t="shared" si="97"/>
        <v>12310000032</v>
      </c>
      <c r="D104" s="42" t="str">
        <f t="shared" si="98"/>
        <v>12310000032/20</v>
      </c>
      <c r="E104" s="43" t="str">
        <f t="shared" si="99"/>
        <v>2020-01-01</v>
      </c>
      <c r="F104" s="43" t="str">
        <f t="shared" si="100"/>
        <v>2021-01-01</v>
      </c>
      <c r="G104" s="44" t="str">
        <f t="shared" si="101"/>
        <v>212310000032</v>
      </c>
      <c r="H104" s="45">
        <f t="shared" si="133"/>
        <v>23</v>
      </c>
      <c r="I104" s="179">
        <v>3</v>
      </c>
      <c r="J104" s="180">
        <f t="shared" si="128"/>
        <v>323110098</v>
      </c>
      <c r="K104" s="42" t="str">
        <f t="shared" si="103"/>
        <v>Б-323110098-1</v>
      </c>
      <c r="L104" s="43" t="str">
        <f t="shared" si="104"/>
        <v>2020-01-01</v>
      </c>
      <c r="M104" s="42" t="s">
        <v>87</v>
      </c>
      <c r="N104" s="181">
        <f t="shared" si="105"/>
        <v>2000</v>
      </c>
      <c r="O104" s="42" t="s">
        <v>88</v>
      </c>
      <c r="P104" s="179">
        <v>1</v>
      </c>
      <c r="Q104" s="42">
        <v>20</v>
      </c>
      <c r="R104" s="182">
        <f>S104</f>
        <v>7</v>
      </c>
      <c r="S104" s="182">
        <v>7</v>
      </c>
      <c r="T104" s="52" t="str">
        <f t="shared" si="107"/>
        <v>43231100981</v>
      </c>
      <c r="U104" s="183" t="str">
        <f t="shared" si="108"/>
        <v>432311009811</v>
      </c>
      <c r="V104" s="42">
        <v>1</v>
      </c>
      <c r="W104" s="43" t="str">
        <f t="shared" ca="1" si="109"/>
        <v>2020-01-01</v>
      </c>
      <c r="X104" s="42"/>
      <c r="Y104" s="185">
        <v>2000</v>
      </c>
      <c r="Z104" s="185">
        <f t="shared" ref="Z104:Z163" si="135">Y104-(Y104/1.2)</f>
        <v>333.33333333333326</v>
      </c>
      <c r="AA104" s="42">
        <v>0</v>
      </c>
      <c r="AB104" s="186" t="s">
        <v>89</v>
      </c>
      <c r="AC104" s="185">
        <f t="shared" si="111"/>
        <v>2000</v>
      </c>
      <c r="AD104" s="45">
        <v>0</v>
      </c>
      <c r="AE104" s="255" t="str">
        <f t="shared" si="134"/>
        <v>4323110098</v>
      </c>
      <c r="AF104" s="187">
        <f t="shared" si="130"/>
        <v>1666.6666666666667</v>
      </c>
      <c r="AG104" s="240"/>
      <c r="AH104" s="58">
        <f t="shared" si="113"/>
        <v>1666.6666666666667</v>
      </c>
      <c r="AI104" s="60">
        <f t="shared" si="131"/>
        <v>2000</v>
      </c>
      <c r="AJ104" s="49" t="str">
        <f t="shared" si="115"/>
        <v>2020-01-31</v>
      </c>
      <c r="AK104" s="189" t="str">
        <f t="shared" si="116"/>
        <v>8884323110098</v>
      </c>
      <c r="AL104" s="45" t="str">
        <f t="shared" si="117"/>
        <v>123100000321</v>
      </c>
      <c r="AM104" s="256" t="str">
        <f>TEXT($F$2,"ГГГГ-ММ-ДД")</f>
        <v>2020-01-01</v>
      </c>
      <c r="AN104" s="190"/>
      <c r="AO104" s="102">
        <v>1</v>
      </c>
      <c r="AP104" s="102" t="str">
        <f>AP103</f>
        <v>994323110097</v>
      </c>
      <c r="AQ104" s="45"/>
      <c r="AR104" s="45"/>
      <c r="AS104" s="191" t="str">
        <f t="shared" si="118"/>
        <v>8884323110098</v>
      </c>
      <c r="AT104" s="189" t="str">
        <f t="shared" si="119"/>
        <v>55323110098</v>
      </c>
      <c r="AU104" s="183" t="str">
        <f t="shared" si="120"/>
        <v>99323110098</v>
      </c>
      <c r="AV104" s="183">
        <f t="shared" si="121"/>
        <v>7</v>
      </c>
      <c r="AW104" s="183" t="str">
        <f t="shared" si="122"/>
        <v>77323110098</v>
      </c>
      <c r="AX104" s="147" t="str">
        <f t="shared" si="123"/>
        <v>774323110098</v>
      </c>
      <c r="AY104" s="183">
        <v>0</v>
      </c>
      <c r="AZ104" s="183">
        <v>0</v>
      </c>
      <c r="BA104" s="43" t="str">
        <f t="shared" si="124"/>
        <v>2020-01-01</v>
      </c>
      <c r="BB104" s="43" t="str">
        <f t="shared" si="125"/>
        <v>2020-01-31</v>
      </c>
      <c r="BC104" s="192" t="s">
        <v>90</v>
      </c>
      <c r="BD104" s="44" t="str">
        <f t="shared" si="126"/>
        <v>a323110098</v>
      </c>
      <c r="BE104" s="189"/>
      <c r="BF104" s="189"/>
      <c r="BG104" s="186"/>
      <c r="BH104" s="149"/>
      <c r="BI104" s="149"/>
      <c r="BJ104" s="149"/>
      <c r="BK104" s="149"/>
      <c r="BL104" s="149"/>
      <c r="BM104" s="149"/>
      <c r="BN104" s="149"/>
      <c r="BO104" s="342" t="s">
        <v>239</v>
      </c>
      <c r="BP104" s="328">
        <v>1</v>
      </c>
      <c r="BQ104" s="242">
        <f>AF106</f>
        <v>2500</v>
      </c>
      <c r="BR104" s="242">
        <f>BQ104*0.13</f>
        <v>325</v>
      </c>
      <c r="BS104" s="242">
        <f>BR104</f>
        <v>325</v>
      </c>
      <c r="BU104" s="357" t="str">
        <f t="shared" ca="1" si="127"/>
        <v>insert into x_t_invoice (TMP_ID,ID,DT, CLIENT_ID,EXTERNAL_ID,CONTRACT_ID,TOTAL_SUM,CURRENCY,DISCOUNT_TYPE,COMMISSION_TYPE,TYPE,LOYAL_CLIENTS,NDS,NDS_PCT,PERSON_ID) values (s_x_t_invoice.NEXTVAL, 323110098, date'2020-01-01',212310000032,'Б-323110098-1',12310000032,2000,'RUR',7,7,'y_invoice',0,1,20, 774323110098);insert into x_t_person (TMP_ID,ID) values (s_x_t_person.NEXTVAL, 774323110098);insert into x_t_act_internal(TMP_ID,ID,DT,CLIENT_ID,INVOICE_ID,HIDDEN,AMOUNT,EXTERNAL_ID,PAYMENT_TERM_DT,IS_LOYAL,TYPE) values (s_x_t_act_internal.NEXTVAL, 43231100981,date'2020-01-01',212310000032, 323110098    ,1,  2000  ,'432311009811',null, 0,'generic');insert into x_t_act_trans(TMP_ID, ACT_ID, CONSUME_ID, AMOUNT, AMOUNT_NDS, AMOUNT_NSP, NETTING, COMMISSION_TYPE) values (s_x_t_act_trans.NEXTVAL, 43231100981,  55323110098, 2000, 333.333333333333,  0,null, 7);insert into x_t_consume (TMP_ID, ID, PARENT_ORDER_ID) values (s_x_t_consume.NEXTVAL, 55323110098,  99323110098);insert into x_t_order(TMP_ID, ID, SERVICE_ID, SERVICE_ORDER_ID, CLIENT_ID) values (s_x_t_order.NEXTVAL, 99323110098,  7,  77323110098,  4323110098 );insert into x_mv_oebs_receipts_2(TMP_ID, INVOICE_EID, SUM, DT, DOC_DATE, COMISS_DATE, PAYMENT_NUMBER, SOURCE_TYPE) values (s_x_mv_oebs_receipts_2.NEXTVAL, 'Б-323110098-1', 2000, date'2020-01-31',date'2020-01-31', null, '8884323110098' ,'PAYCASH');insert into x_mv_contract_signed_attr (TMP_ID,CONTRACT_ID,COLLATERAL_ID,CODE,KEY_NUM,COLLATERAL_DT,VALUE_NUM) values (s_x_mv_contract_signed_attr.NEXTVAL, 12310000032, 123100000321,'BRAND_CLIENTS' , 4323110098, date'2020-01-01',  1);insert into x_yt_ar_direct_domain_stats (ID,IS_GRAY,DOMAIN,IS_BLACKLIST,SERVICE_ID,COST,BILLING_EXPORT_ID,FROM_DT,TILL_DT,SERVICE_ORDER_ID) values(s_x_yt_ar_direct_domain_stats.NEXTVAL, 0, 'a323110098', 0,7,3330000000,77323110098,  date'2020-01-01',to_date('2020-01-31'||' '||'23:59:59','YYYY-MM-DD HH24:MI:SS'),77323110098);</v>
      </c>
    </row>
    <row r="105" spans="1:73" s="195" customFormat="1" x14ac:dyDescent="0.35">
      <c r="A105" s="127">
        <v>32</v>
      </c>
      <c r="B105" s="178"/>
      <c r="C105" s="42" t="str">
        <f t="shared" si="97"/>
        <v>12310000032</v>
      </c>
      <c r="D105" s="42" t="str">
        <f t="shared" si="98"/>
        <v>12310000032/20</v>
      </c>
      <c r="E105" s="43" t="str">
        <f t="shared" si="99"/>
        <v>2020-01-01</v>
      </c>
      <c r="F105" s="43" t="str">
        <f t="shared" si="100"/>
        <v>2021-01-01</v>
      </c>
      <c r="G105" s="44" t="str">
        <f t="shared" si="101"/>
        <v>212310000032</v>
      </c>
      <c r="H105" s="45">
        <f t="shared" si="133"/>
        <v>23</v>
      </c>
      <c r="I105" s="179">
        <v>3</v>
      </c>
      <c r="J105" s="180">
        <f t="shared" si="128"/>
        <v>323110099</v>
      </c>
      <c r="K105" s="42" t="str">
        <f t="shared" si="103"/>
        <v>Б-323110099-1</v>
      </c>
      <c r="L105" s="43" t="str">
        <f t="shared" si="104"/>
        <v>2020-01-01</v>
      </c>
      <c r="M105" s="42" t="s">
        <v>87</v>
      </c>
      <c r="N105" s="181">
        <f t="shared" si="105"/>
        <v>3000</v>
      </c>
      <c r="O105" s="42" t="s">
        <v>88</v>
      </c>
      <c r="P105" s="179">
        <v>1</v>
      </c>
      <c r="Q105" s="42">
        <v>20</v>
      </c>
      <c r="R105" s="182">
        <f>S105</f>
        <v>7</v>
      </c>
      <c r="S105" s="182">
        <v>7</v>
      </c>
      <c r="T105" s="52" t="str">
        <f t="shared" si="107"/>
        <v>43231100991</v>
      </c>
      <c r="U105" s="183" t="str">
        <f t="shared" si="108"/>
        <v>432311009911</v>
      </c>
      <c r="V105" s="42">
        <v>1</v>
      </c>
      <c r="W105" s="43" t="str">
        <f t="shared" ca="1" si="109"/>
        <v>2020-01-09</v>
      </c>
      <c r="X105" s="42"/>
      <c r="Y105" s="185">
        <v>3000</v>
      </c>
      <c r="Z105" s="185">
        <f t="shared" si="135"/>
        <v>500</v>
      </c>
      <c r="AA105" s="42">
        <v>0</v>
      </c>
      <c r="AB105" s="186" t="s">
        <v>89</v>
      </c>
      <c r="AC105" s="185">
        <f t="shared" si="111"/>
        <v>3000</v>
      </c>
      <c r="AD105" s="45">
        <v>0</v>
      </c>
      <c r="AE105" s="52" t="str">
        <f t="shared" si="134"/>
        <v>4323110099</v>
      </c>
      <c r="AF105" s="187">
        <f t="shared" si="130"/>
        <v>2500</v>
      </c>
      <c r="AG105" s="240"/>
      <c r="AH105" s="58">
        <f t="shared" si="113"/>
        <v>2500</v>
      </c>
      <c r="AI105" s="60">
        <f t="shared" si="131"/>
        <v>3000</v>
      </c>
      <c r="AJ105" s="49" t="str">
        <f t="shared" si="115"/>
        <v>2020-01-31</v>
      </c>
      <c r="AK105" s="189" t="str">
        <f t="shared" si="116"/>
        <v>8884323110099</v>
      </c>
      <c r="AL105" s="45" t="str">
        <f t="shared" si="117"/>
        <v>123100000321</v>
      </c>
      <c r="AM105" s="190"/>
      <c r="AN105" s="190"/>
      <c r="AO105" s="45" t="s">
        <v>89</v>
      </c>
      <c r="AP105" s="145" t="s">
        <v>89</v>
      </c>
      <c r="AQ105" s="45"/>
      <c r="AR105" s="45"/>
      <c r="AS105" s="191" t="str">
        <f t="shared" si="118"/>
        <v>8884323110099</v>
      </c>
      <c r="AT105" s="189" t="str">
        <f t="shared" si="119"/>
        <v>55323110099</v>
      </c>
      <c r="AU105" s="183" t="str">
        <f t="shared" si="120"/>
        <v>99323110099</v>
      </c>
      <c r="AV105" s="183">
        <f t="shared" si="121"/>
        <v>7</v>
      </c>
      <c r="AW105" s="183" t="str">
        <f t="shared" si="122"/>
        <v>77323110099</v>
      </c>
      <c r="AX105" s="147" t="str">
        <f t="shared" si="123"/>
        <v>774323110099</v>
      </c>
      <c r="AY105" s="183">
        <v>0</v>
      </c>
      <c r="AZ105" s="183">
        <v>0</v>
      </c>
      <c r="BA105" s="43" t="str">
        <f t="shared" si="124"/>
        <v>2020-01-01</v>
      </c>
      <c r="BB105" s="43" t="str">
        <f t="shared" si="125"/>
        <v>2020-01-31</v>
      </c>
      <c r="BC105" s="192" t="s">
        <v>90</v>
      </c>
      <c r="BD105" s="44" t="str">
        <f t="shared" si="126"/>
        <v>a323110099</v>
      </c>
      <c r="BE105" s="189"/>
      <c r="BF105" s="189"/>
      <c r="BG105" s="186"/>
      <c r="BH105" s="254"/>
      <c r="BI105" s="254"/>
      <c r="BJ105" s="254"/>
      <c r="BK105" s="254"/>
      <c r="BL105" s="149"/>
      <c r="BM105" s="149"/>
      <c r="BN105" s="149"/>
      <c r="BO105" s="345">
        <f>SUM(AF103:AF107)</f>
        <v>10000</v>
      </c>
      <c r="BP105" s="328">
        <v>37</v>
      </c>
      <c r="BQ105" s="242">
        <f>AF107</f>
        <v>1666.6666666666667</v>
      </c>
      <c r="BR105" s="242">
        <f>BQ105*0.13</f>
        <v>216.66666666666669</v>
      </c>
      <c r="BS105" s="242">
        <f>BR105</f>
        <v>216.66666666666669</v>
      </c>
      <c r="BU105" s="357" t="str">
        <f t="shared" ca="1" si="127"/>
        <v>insert into x_t_invoice (TMP_ID,ID,DT, CLIENT_ID,EXTERNAL_ID,CONTRACT_ID,TOTAL_SUM,CURRENCY,DISCOUNT_TYPE,COMMISSION_TYPE,TYPE,LOYAL_CLIENTS,NDS,NDS_PCT,PERSON_ID) values (s_x_t_invoice.NEXTVAL, 323110099, date'2020-01-01',212310000032,'Б-323110099-1',12310000032,3000,'RUR',7,7,'y_invoice',0,1,20, 774323110099);insert into x_t_person (TMP_ID,ID) values (s_x_t_person.NEXTVAL, 774323110099);insert into x_t_act_internal(TMP_ID,ID,DT,CLIENT_ID,INVOICE_ID,HIDDEN,AMOUNT,EXTERNAL_ID,PAYMENT_TERM_DT,IS_LOYAL,TYPE) values (s_x_t_act_internal.NEXTVAL, 43231100991,date'2020-01-09',212310000032, 323110099    ,1,  3000  ,'432311009911',null, 0,'generic');insert into x_t_act_trans(TMP_ID, ACT_ID, CONSUME_ID, AMOUNT, AMOUNT_NDS, AMOUNT_NSP, NETTING, COMMISSION_TYPE) values (s_x_t_act_trans.NEXTVAL, 43231100991,  55323110099, 3000, 500,  0,null, 7);insert into x_t_consume (TMP_ID, ID, PARENT_ORDER_ID) values (s_x_t_consume.NEXTVAL, 55323110099,  99323110099);insert into x_t_order(TMP_ID, ID, SERVICE_ID, SERVICE_ORDER_ID, CLIENT_ID) values (s_x_t_order.NEXTVAL, 99323110099,  7,  77323110099,  4323110099 );insert into x_mv_oebs_receipts_2(TMP_ID, INVOICE_EID, SUM, DT, DOC_DATE, COMISS_DATE, PAYMENT_NUMBER, SOURCE_TYPE) values (s_x_mv_oebs_receipts_2.NEXTVAL, 'Б-323110099-1', 3000, date'2020-01-31',date'2020-01-31', null, '8884323110099' ,'PAYCASH');insert into x_yt_ar_direct_domain_stats (ID,IS_GRAY,DOMAIN,IS_BLACKLIST,SERVICE_ID,COST,BILLING_EXPORT_ID,FROM_DT,TILL_DT,SERVICE_ORDER_ID) values(s_x_yt_ar_direct_domain_stats.NEXTVAL, 0, 'a323110099', 0,7,3330000000,77323110099,  date'2020-01-01',to_date('2020-01-31'||' '||'23:59:59','YYYY-MM-DD HH24:MI:SS'),77323110099);</v>
      </c>
    </row>
    <row r="106" spans="1:73" s="195" customFormat="1" x14ac:dyDescent="0.35">
      <c r="A106" s="127">
        <v>32</v>
      </c>
      <c r="B106" s="178"/>
      <c r="C106" s="42" t="str">
        <f t="shared" si="97"/>
        <v>12310000032</v>
      </c>
      <c r="D106" s="42" t="str">
        <f t="shared" si="98"/>
        <v>12310000032/20</v>
      </c>
      <c r="E106" s="43" t="str">
        <f t="shared" si="99"/>
        <v>2020-01-01</v>
      </c>
      <c r="F106" s="43" t="str">
        <f t="shared" si="100"/>
        <v>2021-01-01</v>
      </c>
      <c r="G106" s="44" t="str">
        <f t="shared" si="101"/>
        <v>212310000032</v>
      </c>
      <c r="H106" s="45">
        <f t="shared" si="133"/>
        <v>23</v>
      </c>
      <c r="I106" s="179">
        <v>3</v>
      </c>
      <c r="J106" s="180">
        <f t="shared" si="128"/>
        <v>323110100</v>
      </c>
      <c r="K106" s="42" t="str">
        <f t="shared" si="103"/>
        <v>Б-323110100-1</v>
      </c>
      <c r="L106" s="43" t="str">
        <f t="shared" si="104"/>
        <v>2020-01-01</v>
      </c>
      <c r="M106" s="42" t="s">
        <v>87</v>
      </c>
      <c r="N106" s="181">
        <f t="shared" si="105"/>
        <v>3000</v>
      </c>
      <c r="O106" s="42" t="s">
        <v>88</v>
      </c>
      <c r="P106" s="179">
        <v>1</v>
      </c>
      <c r="Q106" s="42">
        <v>20</v>
      </c>
      <c r="R106" s="198">
        <v>1</v>
      </c>
      <c r="S106" s="198">
        <v>1</v>
      </c>
      <c r="T106" s="52" t="str">
        <f t="shared" si="107"/>
        <v>43231101001</v>
      </c>
      <c r="U106" s="183" t="str">
        <f t="shared" si="108"/>
        <v>432311010011</v>
      </c>
      <c r="V106" s="42">
        <v>1</v>
      </c>
      <c r="W106" s="43" t="str">
        <f t="shared" ca="1" si="109"/>
        <v>2020-01-09</v>
      </c>
      <c r="X106" s="42"/>
      <c r="Y106" s="185">
        <v>3000</v>
      </c>
      <c r="Z106" s="185">
        <f t="shared" si="135"/>
        <v>500</v>
      </c>
      <c r="AA106" s="42">
        <v>0</v>
      </c>
      <c r="AB106" s="186" t="s">
        <v>89</v>
      </c>
      <c r="AC106" s="185">
        <f t="shared" si="111"/>
        <v>3000</v>
      </c>
      <c r="AD106" s="45">
        <v>0</v>
      </c>
      <c r="AE106" s="52" t="str">
        <f t="shared" si="134"/>
        <v>4323110100</v>
      </c>
      <c r="AF106" s="187">
        <f t="shared" si="130"/>
        <v>2500</v>
      </c>
      <c r="AG106" s="252">
        <f>SUM(AF103:AF107)</f>
        <v>10000</v>
      </c>
      <c r="AH106" s="58">
        <f t="shared" si="113"/>
        <v>2500</v>
      </c>
      <c r="AI106" s="60">
        <f t="shared" si="131"/>
        <v>3000</v>
      </c>
      <c r="AJ106" s="49" t="str">
        <f t="shared" si="115"/>
        <v>2020-01-31</v>
      </c>
      <c r="AK106" s="189" t="str">
        <f t="shared" si="116"/>
        <v>8884323110100</v>
      </c>
      <c r="AL106" s="45" t="str">
        <f t="shared" si="117"/>
        <v>123100000321</v>
      </c>
      <c r="AM106" s="190"/>
      <c r="AN106" s="190"/>
      <c r="AO106" s="45" t="s">
        <v>89</v>
      </c>
      <c r="AP106" s="145" t="s">
        <v>89</v>
      </c>
      <c r="AQ106" s="45"/>
      <c r="AR106" s="45"/>
      <c r="AS106" s="191" t="str">
        <f t="shared" si="118"/>
        <v>8884323110100</v>
      </c>
      <c r="AT106" s="189" t="str">
        <f t="shared" si="119"/>
        <v>55323110100</v>
      </c>
      <c r="AU106" s="183" t="str">
        <f t="shared" si="120"/>
        <v>99323110100</v>
      </c>
      <c r="AV106" s="183">
        <f t="shared" si="121"/>
        <v>1</v>
      </c>
      <c r="AW106" s="183" t="str">
        <f t="shared" si="122"/>
        <v>77323110100</v>
      </c>
      <c r="AX106" s="147" t="str">
        <f t="shared" si="123"/>
        <v>774323110100</v>
      </c>
      <c r="AY106" s="183">
        <v>0</v>
      </c>
      <c r="AZ106" s="183">
        <v>0</v>
      </c>
      <c r="BA106" s="43" t="str">
        <f t="shared" si="124"/>
        <v>2020-01-01</v>
      </c>
      <c r="BB106" s="43" t="str">
        <f t="shared" si="125"/>
        <v>2020-01-31</v>
      </c>
      <c r="BC106" s="192" t="s">
        <v>90</v>
      </c>
      <c r="BD106" s="44" t="str">
        <f t="shared" si="126"/>
        <v>a323110100</v>
      </c>
      <c r="BE106" s="189"/>
      <c r="BF106" s="189"/>
      <c r="BG106" s="186"/>
      <c r="BH106" s="149"/>
      <c r="BI106" s="149"/>
      <c r="BJ106" s="149"/>
      <c r="BK106" s="149"/>
      <c r="BL106" s="149"/>
      <c r="BM106" s="149"/>
      <c r="BN106" s="149"/>
      <c r="BO106" s="342"/>
      <c r="BP106" s="328"/>
      <c r="BQ106" s="242"/>
      <c r="BR106" s="242"/>
      <c r="BS106" s="242"/>
      <c r="BU106" s="357" t="str">
        <f t="shared" ca="1" si="127"/>
        <v>insert into x_t_invoice (TMP_ID,ID,DT, CLIENT_ID,EXTERNAL_ID,CONTRACT_ID,TOTAL_SUM,CURRENCY,DISCOUNT_TYPE,COMMISSION_TYPE,TYPE,LOYAL_CLIENTS,NDS,NDS_PCT,PERSON_ID) values (s_x_t_invoice.NEXTVAL, 323110100, date'2020-01-01',212310000032,'Б-323110100-1',12310000032,3000,'RUR',1,1,'y_invoice',0,1,20, 774323110100);insert into x_t_person (TMP_ID,ID) values (s_x_t_person.NEXTVAL, 774323110100);insert into x_t_act_internal(TMP_ID,ID,DT,CLIENT_ID,INVOICE_ID,HIDDEN,AMOUNT,EXTERNAL_ID,PAYMENT_TERM_DT,IS_LOYAL,TYPE) values (s_x_t_act_internal.NEXTVAL, 43231101001,date'2020-01-09',212310000032, 323110100    ,1,  3000  ,'432311010011',null, 0,'generic');insert into x_t_act_trans(TMP_ID, ACT_ID, CONSUME_ID, AMOUNT, AMOUNT_NDS, AMOUNT_NSP, NETTING, COMMISSION_TYPE) values (s_x_t_act_trans.NEXTVAL, 43231101001,  55323110100, 3000, 500,  0,null, 1);insert into x_t_consume (TMP_ID, ID, PARENT_ORDER_ID) values (s_x_t_consume.NEXTVAL, 55323110100,  99323110100);insert into x_t_order(TMP_ID, ID, SERVICE_ID, SERVICE_ORDER_ID, CLIENT_ID) values (s_x_t_order.NEXTVAL, 99323110100,  1,  77323110100,  4323110100 );insert into x_mv_oebs_receipts_2(TMP_ID, INVOICE_EID, SUM, DT, DOC_DATE, COMISS_DATE, PAYMENT_NUMBER, SOURCE_TYPE) values (s_x_mv_oebs_receipts_2.NEXTVAL, 'Б-323110100-1', 3000, date'2020-01-31',date'2020-01-31', null, '8884323110100' ,'PAYCASH');insert into x_yt_ar_direct_domain_stats (ID,IS_GRAY,DOMAIN,IS_BLACKLIST,SERVICE_ID,COST,BILLING_EXPORT_ID,FROM_DT,TILL_DT,SERVICE_ORDER_ID) values(s_x_yt_ar_direct_domain_stats.NEXTVAL, 0, 'a323110100', 0,1,3330000000,77323110100,  date'2020-01-01',to_date('2020-01-31'||' '||'23:59:59','YYYY-MM-DD HH24:MI:SS'),77323110100);</v>
      </c>
    </row>
    <row r="107" spans="1:73" s="215" customFormat="1" ht="15" thickBot="1" x14ac:dyDescent="0.4">
      <c r="A107" s="152">
        <v>32</v>
      </c>
      <c r="B107" s="199"/>
      <c r="C107" s="76" t="str">
        <f t="shared" si="97"/>
        <v>12310000032</v>
      </c>
      <c r="D107" s="76" t="str">
        <f t="shared" si="98"/>
        <v>12310000032/20</v>
      </c>
      <c r="E107" s="77" t="str">
        <f t="shared" si="99"/>
        <v>2020-01-01</v>
      </c>
      <c r="F107" s="77" t="str">
        <f t="shared" si="100"/>
        <v>2021-01-01</v>
      </c>
      <c r="G107" s="78" t="str">
        <f t="shared" si="101"/>
        <v>212310000032</v>
      </c>
      <c r="H107" s="79">
        <f t="shared" si="133"/>
        <v>23</v>
      </c>
      <c r="I107" s="200">
        <v>3</v>
      </c>
      <c r="J107" s="201">
        <f t="shared" si="128"/>
        <v>323110101</v>
      </c>
      <c r="K107" s="76" t="str">
        <f t="shared" si="103"/>
        <v>Б-323110101-1</v>
      </c>
      <c r="L107" s="77" t="str">
        <f t="shared" si="104"/>
        <v>2020-01-01</v>
      </c>
      <c r="M107" s="76" t="s">
        <v>87</v>
      </c>
      <c r="N107" s="202">
        <f t="shared" si="105"/>
        <v>2000</v>
      </c>
      <c r="O107" s="76" t="s">
        <v>88</v>
      </c>
      <c r="P107" s="200">
        <v>1</v>
      </c>
      <c r="Q107" s="76">
        <v>20</v>
      </c>
      <c r="R107" s="201">
        <v>37</v>
      </c>
      <c r="S107" s="201">
        <v>37</v>
      </c>
      <c r="T107" s="81" t="str">
        <f t="shared" si="107"/>
        <v>43231101011</v>
      </c>
      <c r="U107" s="203" t="str">
        <f t="shared" si="108"/>
        <v>432311010111</v>
      </c>
      <c r="V107" s="76">
        <v>1</v>
      </c>
      <c r="W107" s="77" t="str">
        <f t="shared" ca="1" si="109"/>
        <v>2020-01-03</v>
      </c>
      <c r="X107" s="76"/>
      <c r="Y107" s="205">
        <v>2000</v>
      </c>
      <c r="Z107" s="205">
        <f t="shared" si="135"/>
        <v>333.33333333333326</v>
      </c>
      <c r="AA107" s="76">
        <v>0</v>
      </c>
      <c r="AB107" s="206" t="s">
        <v>89</v>
      </c>
      <c r="AC107" s="205">
        <f t="shared" si="111"/>
        <v>2000</v>
      </c>
      <c r="AD107" s="79">
        <v>0</v>
      </c>
      <c r="AE107" s="81" t="str">
        <f t="shared" si="134"/>
        <v>4323110101</v>
      </c>
      <c r="AF107" s="207">
        <f t="shared" si="130"/>
        <v>1666.6666666666667</v>
      </c>
      <c r="AG107" s="208"/>
      <c r="AH107" s="91">
        <f t="shared" si="113"/>
        <v>1666.6666666666667</v>
      </c>
      <c r="AI107" s="93">
        <f t="shared" si="131"/>
        <v>2000</v>
      </c>
      <c r="AJ107" s="83" t="str">
        <f t="shared" si="115"/>
        <v>2020-01-31</v>
      </c>
      <c r="AK107" s="209" t="str">
        <f t="shared" si="116"/>
        <v>8884323110101</v>
      </c>
      <c r="AL107" s="79" t="str">
        <f t="shared" si="117"/>
        <v>123100000321</v>
      </c>
      <c r="AM107" s="210"/>
      <c r="AN107" s="210"/>
      <c r="AO107" s="79" t="s">
        <v>89</v>
      </c>
      <c r="AP107" s="169" t="s">
        <v>89</v>
      </c>
      <c r="AQ107" s="79"/>
      <c r="AR107" s="79"/>
      <c r="AS107" s="211" t="str">
        <f t="shared" si="118"/>
        <v>8884323110101</v>
      </c>
      <c r="AT107" s="209" t="str">
        <f t="shared" si="119"/>
        <v>55323110101</v>
      </c>
      <c r="AU107" s="203" t="str">
        <f t="shared" si="120"/>
        <v>99323110101</v>
      </c>
      <c r="AV107" s="203">
        <f t="shared" si="121"/>
        <v>37</v>
      </c>
      <c r="AW107" s="203" t="str">
        <f t="shared" si="122"/>
        <v>77323110101</v>
      </c>
      <c r="AX107" s="172" t="str">
        <f t="shared" si="123"/>
        <v>774323110101</v>
      </c>
      <c r="AY107" s="203">
        <v>0</v>
      </c>
      <c r="AZ107" s="203">
        <v>0</v>
      </c>
      <c r="BA107" s="77" t="str">
        <f t="shared" si="124"/>
        <v>2020-01-01</v>
      </c>
      <c r="BB107" s="77" t="str">
        <f t="shared" si="125"/>
        <v>2020-01-31</v>
      </c>
      <c r="BC107" s="212" t="s">
        <v>90</v>
      </c>
      <c r="BD107" s="78" t="str">
        <f t="shared" si="126"/>
        <v>a323110101</v>
      </c>
      <c r="BE107" s="209"/>
      <c r="BF107" s="209"/>
      <c r="BG107" s="206"/>
      <c r="BH107" s="174"/>
      <c r="BI107" s="174"/>
      <c r="BJ107" s="174"/>
      <c r="BK107" s="174"/>
      <c r="BL107" s="174"/>
      <c r="BM107" s="174"/>
      <c r="BN107" s="174"/>
      <c r="BO107" s="341"/>
      <c r="BP107" s="329"/>
      <c r="BQ107" s="202"/>
      <c r="BR107" s="214"/>
      <c r="BS107" s="214"/>
      <c r="BU107" s="358" t="str">
        <f t="shared" ca="1" si="127"/>
        <v>insert into x_t_invoice (TMP_ID,ID,DT, CLIENT_ID,EXTERNAL_ID,CONTRACT_ID,TOTAL_SUM,CURRENCY,DISCOUNT_TYPE,COMMISSION_TYPE,TYPE,LOYAL_CLIENTS,NDS,NDS_PCT,PERSON_ID) values (s_x_t_invoice.NEXTVAL, 323110101, date'2020-01-01',212310000032,'Б-323110101-1',12310000032,2000,'RUR',37,37,'y_invoice',0,1,20, 774323110101);insert into x_t_person (TMP_ID,ID) values (s_x_t_person.NEXTVAL, 774323110101);insert into x_t_act_internal(TMP_ID,ID,DT,CLIENT_ID,INVOICE_ID,HIDDEN,AMOUNT,EXTERNAL_ID,PAYMENT_TERM_DT,IS_LOYAL,TYPE) values (s_x_t_act_internal.NEXTVAL, 43231101011,date'2020-01-03',212310000032, 323110101    ,1,  2000  ,'432311010111',null, 0,'generic');insert into x_t_act_trans(TMP_ID, ACT_ID, CONSUME_ID, AMOUNT, AMOUNT_NDS, AMOUNT_NSP, NETTING, COMMISSION_TYPE) values (s_x_t_act_trans.NEXTVAL, 43231101011,  55323110101, 2000, 333.333333333333,  0,null, 37);insert into x_t_consume (TMP_ID, ID, PARENT_ORDER_ID) values (s_x_t_consume.NEXTVAL, 55323110101,  99323110101);insert into x_t_order(TMP_ID, ID, SERVICE_ID, SERVICE_ORDER_ID, CLIENT_ID) values (s_x_t_order.NEXTVAL, 99323110101,  37,  77323110101,  4323110101 );insert into x_mv_oebs_receipts_2(TMP_ID, INVOICE_EID, SUM, DT, DOC_DATE, COMISS_DATE, PAYMENT_NUMBER, SOURCE_TYPE) values (s_x_mv_oebs_receipts_2.NEXTVAL, 'Б-323110101-1', 2000, date'2020-01-31',date'2020-01-31', null, '8884323110101' ,'PAYCASH');insert into x_yt_ar_direct_domain_stats (ID,IS_GRAY,DOMAIN,IS_BLACKLIST,SERVICE_ID,COST,BILLING_EXPORT_ID,FROM_DT,TILL_DT,SERVICE_ORDER_ID) values(s_x_yt_ar_direct_domain_stats.NEXTVAL, 0, 'a323110101', 0,37,3330000000,77323110101,  date'2020-01-01',to_date('2020-01-31'||' '||'23:59:59','YYYY-MM-DD HH24:MI:SS'),77323110101);</v>
      </c>
    </row>
    <row r="108" spans="1:73" s="195" customFormat="1" x14ac:dyDescent="0.35">
      <c r="A108" s="127">
        <v>33</v>
      </c>
      <c r="B108" s="178"/>
      <c r="C108" s="42" t="str">
        <f t="shared" si="97"/>
        <v>12310000033</v>
      </c>
      <c r="D108" s="42" t="str">
        <f t="shared" si="98"/>
        <v>12310000033/20</v>
      </c>
      <c r="E108" s="43" t="str">
        <f t="shared" si="99"/>
        <v>2020-01-01</v>
      </c>
      <c r="F108" s="43" t="str">
        <f t="shared" si="100"/>
        <v>2021-01-01</v>
      </c>
      <c r="G108" s="44" t="str">
        <f t="shared" si="101"/>
        <v>212310000033</v>
      </c>
      <c r="H108" s="45">
        <f t="shared" si="133"/>
        <v>23</v>
      </c>
      <c r="I108" s="179">
        <v>3</v>
      </c>
      <c r="J108" s="180">
        <f t="shared" si="128"/>
        <v>323110102</v>
      </c>
      <c r="K108" s="42" t="str">
        <f t="shared" si="103"/>
        <v>Б-323110102-1</v>
      </c>
      <c r="L108" s="43" t="str">
        <f t="shared" si="104"/>
        <v>2020-01-01</v>
      </c>
      <c r="M108" s="42" t="s">
        <v>87</v>
      </c>
      <c r="N108" s="181">
        <f t="shared" si="105"/>
        <v>400.5</v>
      </c>
      <c r="O108" s="42" t="s">
        <v>88</v>
      </c>
      <c r="P108" s="179">
        <v>1</v>
      </c>
      <c r="Q108" s="42">
        <v>20</v>
      </c>
      <c r="R108" s="182">
        <f t="shared" ref="R108:R111" si="136">S108</f>
        <v>7</v>
      </c>
      <c r="S108" s="182">
        <v>7</v>
      </c>
      <c r="T108" s="52" t="str">
        <f t="shared" si="107"/>
        <v>43231101021</v>
      </c>
      <c r="U108" s="183" t="str">
        <f t="shared" si="108"/>
        <v>432311010211</v>
      </c>
      <c r="V108" s="42">
        <v>1</v>
      </c>
      <c r="W108" s="43" t="str">
        <f t="shared" ca="1" si="109"/>
        <v>2020-01-02</v>
      </c>
      <c r="X108" s="42"/>
      <c r="Y108" s="185">
        <v>400.5</v>
      </c>
      <c r="Z108" s="185">
        <f>Y108-(Y108/1.2)</f>
        <v>66.75</v>
      </c>
      <c r="AA108" s="42">
        <v>0</v>
      </c>
      <c r="AB108" s="186" t="s">
        <v>89</v>
      </c>
      <c r="AC108" s="185">
        <f t="shared" si="111"/>
        <v>400.5</v>
      </c>
      <c r="AD108" s="45">
        <v>0</v>
      </c>
      <c r="AE108" s="255" t="str">
        <f t="shared" si="134"/>
        <v>4323110102</v>
      </c>
      <c r="AF108" s="187">
        <f t="shared" si="130"/>
        <v>333.75</v>
      </c>
      <c r="AG108" s="257">
        <f>SUM(AF108:AF109)</f>
        <v>1000.4166666666667</v>
      </c>
      <c r="AH108" s="58">
        <f t="shared" si="113"/>
        <v>333.75</v>
      </c>
      <c r="AI108" s="60">
        <f t="shared" si="131"/>
        <v>400.5</v>
      </c>
      <c r="AJ108" s="49" t="str">
        <f t="shared" si="115"/>
        <v>2020-01-31</v>
      </c>
      <c r="AK108" s="189" t="str">
        <f t="shared" si="116"/>
        <v>8884323110102</v>
      </c>
      <c r="AL108" s="45" t="str">
        <f t="shared" si="117"/>
        <v>123100000331</v>
      </c>
      <c r="AM108" s="256" t="str">
        <f>TEXT($F$2,"ГГГГ-ММ-ДД")</f>
        <v>2020-01-01</v>
      </c>
      <c r="AN108" s="190"/>
      <c r="AO108" s="102">
        <v>1</v>
      </c>
      <c r="AP108" s="102" t="str">
        <f>"99"&amp;AE108</f>
        <v>994323110102</v>
      </c>
      <c r="AQ108" s="45"/>
      <c r="AR108" s="45"/>
      <c r="AS108" s="191" t="str">
        <f t="shared" si="118"/>
        <v>8884323110102</v>
      </c>
      <c r="AT108" s="189" t="str">
        <f t="shared" si="119"/>
        <v>55323110102</v>
      </c>
      <c r="AU108" s="183" t="str">
        <f t="shared" si="120"/>
        <v>99323110102</v>
      </c>
      <c r="AV108" s="183">
        <f t="shared" si="121"/>
        <v>7</v>
      </c>
      <c r="AW108" s="183" t="str">
        <f t="shared" si="122"/>
        <v>77323110102</v>
      </c>
      <c r="AX108" s="147" t="str">
        <f t="shared" si="123"/>
        <v>774323110102</v>
      </c>
      <c r="AY108" s="183">
        <v>0</v>
      </c>
      <c r="AZ108" s="183">
        <v>0</v>
      </c>
      <c r="BA108" s="43" t="str">
        <f t="shared" si="124"/>
        <v>2020-01-01</v>
      </c>
      <c r="BB108" s="43" t="str">
        <f t="shared" si="125"/>
        <v>2020-01-31</v>
      </c>
      <c r="BC108" s="192" t="s">
        <v>90</v>
      </c>
      <c r="BD108" s="44" t="str">
        <f t="shared" si="126"/>
        <v>a323110102</v>
      </c>
      <c r="BE108" s="189"/>
      <c r="BF108" s="189"/>
      <c r="BG108" s="186"/>
      <c r="BH108" s="149"/>
      <c r="BI108" s="149"/>
      <c r="BJ108" s="149"/>
      <c r="BK108" s="149"/>
      <c r="BL108" s="149"/>
      <c r="BM108" s="149"/>
      <c r="BN108" s="149"/>
      <c r="BO108" s="340" t="s">
        <v>244</v>
      </c>
      <c r="BP108" s="328">
        <v>7</v>
      </c>
      <c r="BQ108" s="242">
        <f>SUM(AF108:AF111)</f>
        <v>6000.416666666667</v>
      </c>
      <c r="BR108" s="242">
        <f>BQ108*0.06</f>
        <v>360.02499999999998</v>
      </c>
      <c r="BS108" s="242">
        <f>BR108</f>
        <v>360.02499999999998</v>
      </c>
      <c r="BU108" s="357" t="str">
        <f t="shared" ca="1" si="127"/>
        <v>insert into x_t_contract2(TMP_ID,ID,EXTERNAL_ID,CLIENT_ID) values(s_x_t_contract2.NEXTVAL, 12310000033, '12310000033/20',212310000033);insert into x_t_contract_collateral(TMP_ID,ID,CONTRACT2_ID,DT,IS_SIGNED) values(s_x_t_contract_collateral.NEXTVAL, 123100000331, 12310000033, date'2020-01-01', date'2020-01-01');insert into x_mv_contract_signed_attr (TMP_ID,CONTRACT_ID,COLLATERAL_ID,CODE,VALUE_DT) values (s_x_mv_contract_signed_attr.NEXTVAL, 12310000033, 123100000331,'FINISH_DT' ,date'2021-01-01');insert into x_mv_contract_signed_attr_hist(TMP_ID,VALUE_NUM,UPDATE_DT,CONTRACT2_ID,CODE,CL_DT,STAMP,DT) values(s_x_mv_contract_signed_attr_hist.NEXTVAL, 1, date'2020-01-01', 12310000033,'FIRM',date'2020-01-01',8884323110102,date'2020-01-01');insert into x_mv_contract_signed_attr_hist(TMP_ID,VALUE_NUM,UPDATE_DT,CONTRACT2_ID,CODE,CL_DT,STAMP,DT) values(s_x_mv_contract_signed_attr_hist.NEXTVAL, 23, date'2020-01-01', 12310000033,'WHOLESALE_AGENT_PREMIUM_AWARDS_SCALE_TYPE',date'2020-01-01',8884323110102,date'2020-01-01');insert into x_mv_contract_signed_attr_hist(TMP_ID,VALUE_NUM,UPDATE_DT,CONTRACT2_ID,CODE,CL_DT,STAMP,DT) values(s_x_mv_contract_signed_attr_hist.NEXTVAL, 3, date'2020-01-01', 12310000033,'PAYMENT_TYPE',date'2020-01-01',8884323110102,date'2020-01-01');insert into x_t_invoice (TMP_ID,ID,DT, CLIENT_ID,EXTERNAL_ID,CONTRACT_ID,TOTAL_SUM,CURRENCY,DISCOUNT_TYPE,COMMISSION_TYPE,TYPE,LOYAL_CLIENTS,NDS,NDS_PCT,PERSON_ID) values (s_x_t_invoice.NEXTVAL, 323110102, date'2020-01-01',212310000033,'Б-323110102-1',12310000033,400.5,'RUR',7,7,'y_invoice',0,1,20, 774323110102);insert into x_t_person (TMP_ID,ID) values (s_x_t_person.NEXTVAL, 774323110102);insert into x_t_act_internal(TMP_ID,ID,DT,CLIENT_ID,INVOICE_ID,HIDDEN,AMOUNT,EXTERNAL_ID,PAYMENT_TERM_DT,IS_LOYAL,TYPE) values (s_x_t_act_internal.NEXTVAL, 43231101021,date'2020-01-02',212310000033, 323110102    ,1,  400.5  ,'432311010211',null, 0,'generic');insert into x_t_act_trans(TMP_ID, ACT_ID, CONSUME_ID, AMOUNT, AMOUNT_NDS, AMOUNT_NSP, NETTING, COMMISSION_TYPE) values (s_x_t_act_trans.NEXTVAL, 43231101021,  55323110102, 400.5, 66.75,  0,null, 7);insert into x_t_consume (TMP_ID, ID, PARENT_ORDER_ID) values (s_x_t_consume.NEXTVAL, 55323110102,  99323110102);insert into x_t_order(TMP_ID, ID, SERVICE_ID, SERVICE_ORDER_ID, CLIENT_ID) values (s_x_t_order.NEXTVAL, 99323110102,  7,  77323110102,  4323110102 );insert into x_mv_oebs_receipts_2(TMP_ID, INVOICE_EID, SUM, DT, DOC_DATE, COMISS_DATE, PAYMENT_NUMBER, SOURCE_TYPE) values (s_x_mv_oebs_receipts_2.NEXTVAL, 'Б-323110102-1', 400.5, date'2020-01-31',date'2020-01-31', null, '8884323110102' ,'PAYCASH');insert into x_mv_ui_contract_apex (TMP_ID,CONTRACT_ID,CONTRACT_EID,DT,FINISH_DT,CLIENT_ID,AGENCY_ID) values (s_x_mv_ui_contract_apex.NEXTVAL, 12310000033, '12310000033/20',date'2020-01-01', null,994323110102,212310000033 );insert into x_mv_contract_signed_attr (TMP_ID,CONTRACT_ID,COLLATERAL_ID,CODE,KEY_NUM,COLLATERAL_DT,VALUE_NUM) values (s_x_mv_contract_signed_attr.NEXTVAL, 12310000033, 123100000331,'BRAND_CLIENTS' , 4323110102, date'2020-01-01',  1);insert into x_yt_ar_direct_domain_stats (ID,IS_GRAY,DOMAIN,IS_BLACKLIST,SERVICE_ID,COST,BILLING_EXPORT_ID,FROM_DT,TILL_DT,SERVICE_ORDER_ID) values(s_x_yt_ar_direct_domain_stats.NEXTVAL, 0, 'a323110102', 0,7,3330000000,77323110102,  date'2020-01-01',to_date('2020-01-31'||' '||'23:59:59','YYYY-MM-DD HH24:MI:SS'),77323110102);</v>
      </c>
    </row>
    <row r="109" spans="1:73" s="195" customFormat="1" ht="15" thickBot="1" x14ac:dyDescent="0.4">
      <c r="A109" s="127">
        <v>33</v>
      </c>
      <c r="B109" s="178"/>
      <c r="C109" s="42" t="str">
        <f t="shared" si="97"/>
        <v>12310000033</v>
      </c>
      <c r="D109" s="42" t="str">
        <f t="shared" si="98"/>
        <v>12310000033/20</v>
      </c>
      <c r="E109" s="43" t="str">
        <f t="shared" si="99"/>
        <v>2020-01-01</v>
      </c>
      <c r="F109" s="43" t="str">
        <f t="shared" si="100"/>
        <v>2021-01-01</v>
      </c>
      <c r="G109" s="44" t="str">
        <f t="shared" si="101"/>
        <v>212310000033</v>
      </c>
      <c r="H109" s="45">
        <f t="shared" si="133"/>
        <v>23</v>
      </c>
      <c r="I109" s="179">
        <v>3</v>
      </c>
      <c r="J109" s="180">
        <f t="shared" si="128"/>
        <v>323110103</v>
      </c>
      <c r="K109" s="42" t="str">
        <f t="shared" si="103"/>
        <v>Б-323110103-1</v>
      </c>
      <c r="L109" s="43" t="str">
        <f t="shared" si="104"/>
        <v>2020-01-01</v>
      </c>
      <c r="M109" s="42" t="s">
        <v>87</v>
      </c>
      <c r="N109" s="181">
        <f t="shared" si="105"/>
        <v>800</v>
      </c>
      <c r="O109" s="42" t="s">
        <v>88</v>
      </c>
      <c r="P109" s="179">
        <v>1</v>
      </c>
      <c r="Q109" s="42">
        <v>20</v>
      </c>
      <c r="R109" s="182">
        <f t="shared" si="136"/>
        <v>7</v>
      </c>
      <c r="S109" s="182">
        <v>7</v>
      </c>
      <c r="T109" s="52" t="str">
        <f t="shared" si="107"/>
        <v>43231101031</v>
      </c>
      <c r="U109" s="183" t="str">
        <f t="shared" si="108"/>
        <v>432311010311</v>
      </c>
      <c r="V109" s="42">
        <v>1</v>
      </c>
      <c r="W109" s="43" t="str">
        <f t="shared" ca="1" si="109"/>
        <v>2020-01-07</v>
      </c>
      <c r="X109" s="42"/>
      <c r="Y109" s="185">
        <v>800</v>
      </c>
      <c r="Z109" s="185">
        <f t="shared" si="135"/>
        <v>133.33333333333326</v>
      </c>
      <c r="AA109" s="42">
        <v>0</v>
      </c>
      <c r="AB109" s="186" t="s">
        <v>89</v>
      </c>
      <c r="AC109" s="185">
        <f t="shared" si="111"/>
        <v>800</v>
      </c>
      <c r="AD109" s="45">
        <v>0</v>
      </c>
      <c r="AE109" s="255" t="str">
        <f t="shared" si="134"/>
        <v>4323110103</v>
      </c>
      <c r="AF109" s="187">
        <f t="shared" si="130"/>
        <v>666.66666666666674</v>
      </c>
      <c r="AG109" s="240"/>
      <c r="AH109" s="58">
        <f t="shared" si="113"/>
        <v>666.66666666666674</v>
      </c>
      <c r="AI109" s="60">
        <f t="shared" si="131"/>
        <v>800</v>
      </c>
      <c r="AJ109" s="49" t="str">
        <f t="shared" si="115"/>
        <v>2020-01-31</v>
      </c>
      <c r="AK109" s="189" t="str">
        <f t="shared" si="116"/>
        <v>8884323110103</v>
      </c>
      <c r="AL109" s="45" t="str">
        <f t="shared" si="117"/>
        <v>123100000331</v>
      </c>
      <c r="AM109" s="256" t="str">
        <f>TEXT($F$2,"ГГГГ-ММ-ДД")</f>
        <v>2020-01-01</v>
      </c>
      <c r="AN109" s="190"/>
      <c r="AO109" s="102">
        <v>1</v>
      </c>
      <c r="AP109" s="102" t="str">
        <f>AP108</f>
        <v>994323110102</v>
      </c>
      <c r="AQ109" s="45"/>
      <c r="AR109" s="45"/>
      <c r="AS109" s="191" t="str">
        <f t="shared" si="118"/>
        <v>8884323110103</v>
      </c>
      <c r="AT109" s="189" t="str">
        <f t="shared" si="119"/>
        <v>55323110103</v>
      </c>
      <c r="AU109" s="183" t="str">
        <f t="shared" si="120"/>
        <v>99323110103</v>
      </c>
      <c r="AV109" s="183">
        <f t="shared" si="121"/>
        <v>7</v>
      </c>
      <c r="AW109" s="183" t="str">
        <f t="shared" si="122"/>
        <v>77323110103</v>
      </c>
      <c r="AX109" s="147" t="str">
        <f t="shared" si="123"/>
        <v>774323110103</v>
      </c>
      <c r="AY109" s="183">
        <v>0</v>
      </c>
      <c r="AZ109" s="183">
        <v>0</v>
      </c>
      <c r="BA109" s="43" t="str">
        <f t="shared" si="124"/>
        <v>2020-01-01</v>
      </c>
      <c r="BB109" s="43" t="str">
        <f t="shared" si="125"/>
        <v>2020-01-31</v>
      </c>
      <c r="BC109" s="192" t="s">
        <v>90</v>
      </c>
      <c r="BD109" s="44" t="str">
        <f t="shared" si="126"/>
        <v>a323110103</v>
      </c>
      <c r="BE109" s="189"/>
      <c r="BF109" s="189"/>
      <c r="BG109" s="186"/>
      <c r="BH109" s="174"/>
      <c r="BI109" s="174"/>
      <c r="BJ109" s="174"/>
      <c r="BK109" s="174"/>
      <c r="BL109" s="149"/>
      <c r="BM109" s="149"/>
      <c r="BN109" s="149"/>
      <c r="BO109" s="342" t="s">
        <v>245</v>
      </c>
      <c r="BP109" s="328">
        <v>1</v>
      </c>
      <c r="BQ109" s="242">
        <f>AF112</f>
        <v>2500</v>
      </c>
      <c r="BR109" s="242">
        <f>BQ109*0.13</f>
        <v>325</v>
      </c>
      <c r="BS109" s="242">
        <f>BR109</f>
        <v>325</v>
      </c>
      <c r="BU109" s="357" t="str">
        <f t="shared" ca="1" si="127"/>
        <v>insert into x_t_invoice (TMP_ID,ID,DT, CLIENT_ID,EXTERNAL_ID,CONTRACT_ID,TOTAL_SUM,CURRENCY,DISCOUNT_TYPE,COMMISSION_TYPE,TYPE,LOYAL_CLIENTS,NDS,NDS_PCT,PERSON_ID) values (s_x_t_invoice.NEXTVAL, 323110103, date'2020-01-01',212310000033,'Б-323110103-1',12310000033,800,'RUR',7,7,'y_invoice',0,1,20, 774323110103);insert into x_t_person (TMP_ID,ID) values (s_x_t_person.NEXTVAL, 774323110103);insert into x_t_act_internal(TMP_ID,ID,DT,CLIENT_ID,INVOICE_ID,HIDDEN,AMOUNT,EXTERNAL_ID,PAYMENT_TERM_DT,IS_LOYAL,TYPE) values (s_x_t_act_internal.NEXTVAL, 43231101031,date'2020-01-07',212310000033, 323110103    ,1,  800  ,'432311010311',null, 0,'generic');insert into x_t_act_trans(TMP_ID, ACT_ID, CONSUME_ID, AMOUNT, AMOUNT_NDS, AMOUNT_NSP, NETTING, COMMISSION_TYPE) values (s_x_t_act_trans.NEXTVAL, 43231101031,  55323110103, 800, 133.333333333333,  0,null, 7);insert into x_t_consume (TMP_ID, ID, PARENT_ORDER_ID) values (s_x_t_consume.NEXTVAL, 55323110103,  99323110103);insert into x_t_order(TMP_ID, ID, SERVICE_ID, SERVICE_ORDER_ID, CLIENT_ID) values (s_x_t_order.NEXTVAL, 99323110103,  7,  77323110103,  4323110103 );insert into x_mv_oebs_receipts_2(TMP_ID, INVOICE_EID, SUM, DT, DOC_DATE, COMISS_DATE, PAYMENT_NUMBER, SOURCE_TYPE) values (s_x_mv_oebs_receipts_2.NEXTVAL, 'Б-323110103-1', 800, date'2020-01-31',date'2020-01-31', null, '8884323110103' ,'PAYCASH');insert into x_mv_contract_signed_attr (TMP_ID,CONTRACT_ID,COLLATERAL_ID,CODE,KEY_NUM,COLLATERAL_DT,VALUE_NUM) values (s_x_mv_contract_signed_attr.NEXTVAL, 12310000033, 123100000331,'BRAND_CLIENTS' , 4323110103, date'2020-01-01',  1);insert into x_yt_ar_direct_domain_stats (ID,IS_GRAY,DOMAIN,IS_BLACKLIST,SERVICE_ID,COST,BILLING_EXPORT_ID,FROM_DT,TILL_DT,SERVICE_ORDER_ID) values(s_x_yt_ar_direct_domain_stats.NEXTVAL, 0, 'a323110103', 0,7,3330000000,77323110103,  date'2020-01-01',to_date('2020-01-31'||' '||'23:59:59','YYYY-MM-DD HH24:MI:SS'),77323110103);</v>
      </c>
    </row>
    <row r="110" spans="1:73" s="195" customFormat="1" x14ac:dyDescent="0.35">
      <c r="A110" s="127">
        <v>33</v>
      </c>
      <c r="B110" s="178"/>
      <c r="C110" s="42" t="str">
        <f t="shared" si="97"/>
        <v>12310000033</v>
      </c>
      <c r="D110" s="42" t="str">
        <f t="shared" si="98"/>
        <v>12310000033/20</v>
      </c>
      <c r="E110" s="43" t="str">
        <f t="shared" si="99"/>
        <v>2020-01-01</v>
      </c>
      <c r="F110" s="43" t="str">
        <f t="shared" si="100"/>
        <v>2021-01-01</v>
      </c>
      <c r="G110" s="44" t="str">
        <f t="shared" si="101"/>
        <v>212310000033</v>
      </c>
      <c r="H110" s="45">
        <f t="shared" si="133"/>
        <v>23</v>
      </c>
      <c r="I110" s="179">
        <v>3</v>
      </c>
      <c r="J110" s="180">
        <f t="shared" si="128"/>
        <v>323110104</v>
      </c>
      <c r="K110" s="42" t="str">
        <f t="shared" si="103"/>
        <v>Б-323110104-1</v>
      </c>
      <c r="L110" s="43" t="str">
        <f t="shared" si="104"/>
        <v>2020-01-01</v>
      </c>
      <c r="M110" s="42" t="s">
        <v>87</v>
      </c>
      <c r="N110" s="181">
        <f t="shared" si="105"/>
        <v>3000</v>
      </c>
      <c r="O110" s="42" t="s">
        <v>88</v>
      </c>
      <c r="P110" s="179">
        <v>1</v>
      </c>
      <c r="Q110" s="42">
        <v>20</v>
      </c>
      <c r="R110" s="182">
        <f t="shared" si="136"/>
        <v>7</v>
      </c>
      <c r="S110" s="182">
        <v>7</v>
      </c>
      <c r="T110" s="52" t="str">
        <f t="shared" si="107"/>
        <v>43231101041</v>
      </c>
      <c r="U110" s="183" t="str">
        <f t="shared" si="108"/>
        <v>432311010411</v>
      </c>
      <c r="V110" s="42">
        <v>1</v>
      </c>
      <c r="W110" s="43" t="str">
        <f t="shared" ca="1" si="109"/>
        <v>2020-01-07</v>
      </c>
      <c r="X110" s="42"/>
      <c r="Y110" s="185">
        <v>3000</v>
      </c>
      <c r="Z110" s="185">
        <f t="shared" si="135"/>
        <v>500</v>
      </c>
      <c r="AA110" s="42">
        <v>0</v>
      </c>
      <c r="AB110" s="186" t="s">
        <v>89</v>
      </c>
      <c r="AC110" s="185">
        <f t="shared" si="111"/>
        <v>3000</v>
      </c>
      <c r="AD110" s="45">
        <v>0</v>
      </c>
      <c r="AE110" s="52" t="str">
        <f>4&amp;J110</f>
        <v>4323110104</v>
      </c>
      <c r="AF110" s="187">
        <f t="shared" si="130"/>
        <v>2500</v>
      </c>
      <c r="AG110" s="240"/>
      <c r="AH110" s="58">
        <f t="shared" si="113"/>
        <v>2500</v>
      </c>
      <c r="AI110" s="60">
        <f t="shared" si="131"/>
        <v>3000</v>
      </c>
      <c r="AJ110" s="49" t="str">
        <f t="shared" si="115"/>
        <v>2020-01-31</v>
      </c>
      <c r="AK110" s="189" t="str">
        <f t="shared" si="116"/>
        <v>8884323110104</v>
      </c>
      <c r="AL110" s="45" t="str">
        <f t="shared" si="117"/>
        <v>123100000331</v>
      </c>
      <c r="AM110" s="190"/>
      <c r="AN110" s="190"/>
      <c r="AO110" s="45" t="s">
        <v>89</v>
      </c>
      <c r="AP110" s="145" t="s">
        <v>89</v>
      </c>
      <c r="AQ110" s="45"/>
      <c r="AR110" s="45"/>
      <c r="AS110" s="191" t="str">
        <f t="shared" si="118"/>
        <v>8884323110104</v>
      </c>
      <c r="AT110" s="189" t="str">
        <f t="shared" si="119"/>
        <v>55323110104</v>
      </c>
      <c r="AU110" s="183" t="str">
        <f t="shared" si="120"/>
        <v>99323110104</v>
      </c>
      <c r="AV110" s="183">
        <f t="shared" si="121"/>
        <v>7</v>
      </c>
      <c r="AW110" s="183" t="str">
        <f t="shared" si="122"/>
        <v>77323110104</v>
      </c>
      <c r="AX110" s="147" t="str">
        <f t="shared" si="123"/>
        <v>774323110104</v>
      </c>
      <c r="AY110" s="183">
        <v>0</v>
      </c>
      <c r="AZ110" s="183">
        <v>0</v>
      </c>
      <c r="BA110" s="43" t="str">
        <f t="shared" si="124"/>
        <v>2020-01-01</v>
      </c>
      <c r="BB110" s="43" t="str">
        <f t="shared" si="125"/>
        <v>2020-01-31</v>
      </c>
      <c r="BC110" s="192" t="s">
        <v>90</v>
      </c>
      <c r="BD110" s="44" t="str">
        <f t="shared" si="126"/>
        <v>a323110104</v>
      </c>
      <c r="BE110" s="189"/>
      <c r="BF110" s="189"/>
      <c r="BG110" s="186"/>
      <c r="BH110" s="149"/>
      <c r="BI110" s="149"/>
      <c r="BJ110" s="149"/>
      <c r="BK110" s="149"/>
      <c r="BL110" s="149"/>
      <c r="BM110" s="149"/>
      <c r="BN110" s="149"/>
      <c r="BO110" s="342" t="s">
        <v>181</v>
      </c>
      <c r="BP110" s="328">
        <v>37</v>
      </c>
      <c r="BQ110" s="242">
        <f>AF113</f>
        <v>2500</v>
      </c>
      <c r="BR110" s="242">
        <f>BQ110*0.13</f>
        <v>325</v>
      </c>
      <c r="BS110" s="242">
        <f>BR110</f>
        <v>325</v>
      </c>
      <c r="BU110" s="357" t="str">
        <f t="shared" ca="1" si="127"/>
        <v>insert into x_t_invoice (TMP_ID,ID,DT, CLIENT_ID,EXTERNAL_ID,CONTRACT_ID,TOTAL_SUM,CURRENCY,DISCOUNT_TYPE,COMMISSION_TYPE,TYPE,LOYAL_CLIENTS,NDS,NDS_PCT,PERSON_ID) values (s_x_t_invoice.NEXTVAL, 323110104, date'2020-01-01',212310000033,'Б-323110104-1',12310000033,3000,'RUR',7,7,'y_invoice',0,1,20, 774323110104);insert into x_t_person (TMP_ID,ID) values (s_x_t_person.NEXTVAL, 774323110104);insert into x_t_act_internal(TMP_ID,ID,DT,CLIENT_ID,INVOICE_ID,HIDDEN,AMOUNT,EXTERNAL_ID,PAYMENT_TERM_DT,IS_LOYAL,TYPE) values (s_x_t_act_internal.NEXTVAL, 43231101041,date'2020-01-07',212310000033, 323110104    ,1,  3000  ,'432311010411',null, 0,'generic');insert into x_t_act_trans(TMP_ID, ACT_ID, CONSUME_ID, AMOUNT, AMOUNT_NDS, AMOUNT_NSP, NETTING, COMMISSION_TYPE) values (s_x_t_act_trans.NEXTVAL, 43231101041,  55323110104, 3000, 500,  0,null, 7);insert into x_t_consume (TMP_ID, ID, PARENT_ORDER_ID) values (s_x_t_consume.NEXTVAL, 55323110104,  99323110104);insert into x_t_order(TMP_ID, ID, SERVICE_ID, SERVICE_ORDER_ID, CLIENT_ID) values (s_x_t_order.NEXTVAL, 99323110104,  7,  77323110104,  4323110104 );insert into x_mv_oebs_receipts_2(TMP_ID, INVOICE_EID, SUM, DT, DOC_DATE, COMISS_DATE, PAYMENT_NUMBER, SOURCE_TYPE) values (s_x_mv_oebs_receipts_2.NEXTVAL, 'Б-323110104-1', 3000, date'2020-01-31',date'2020-01-31', null, '8884323110104' ,'PAYCASH');insert into x_yt_ar_direct_domain_stats (ID,IS_GRAY,DOMAIN,IS_BLACKLIST,SERVICE_ID,COST,BILLING_EXPORT_ID,FROM_DT,TILL_DT,SERVICE_ORDER_ID) values(s_x_yt_ar_direct_domain_stats.NEXTVAL, 0, 'a323110104', 0,7,3330000000,77323110104,  date'2020-01-01',to_date('2020-01-31'||' '||'23:59:59','YYYY-MM-DD HH24:MI:SS'),77323110104);</v>
      </c>
    </row>
    <row r="111" spans="1:73" s="195" customFormat="1" x14ac:dyDescent="0.35">
      <c r="A111" s="127">
        <v>33</v>
      </c>
      <c r="B111" s="178"/>
      <c r="C111" s="42" t="str">
        <f t="shared" si="97"/>
        <v>12310000033</v>
      </c>
      <c r="D111" s="42" t="str">
        <f t="shared" si="98"/>
        <v>12310000033/20</v>
      </c>
      <c r="E111" s="43" t="str">
        <f t="shared" si="99"/>
        <v>2020-01-01</v>
      </c>
      <c r="F111" s="43" t="str">
        <f t="shared" si="100"/>
        <v>2021-01-01</v>
      </c>
      <c r="G111" s="44" t="str">
        <f t="shared" si="101"/>
        <v>212310000033</v>
      </c>
      <c r="H111" s="45">
        <f t="shared" si="133"/>
        <v>23</v>
      </c>
      <c r="I111" s="179">
        <v>3</v>
      </c>
      <c r="J111" s="180">
        <f t="shared" si="128"/>
        <v>323110105</v>
      </c>
      <c r="K111" s="42" t="str">
        <f t="shared" si="103"/>
        <v>Б-323110105-1</v>
      </c>
      <c r="L111" s="43" t="str">
        <f t="shared" si="104"/>
        <v>2020-01-01</v>
      </c>
      <c r="M111" s="42" t="s">
        <v>87</v>
      </c>
      <c r="N111" s="181">
        <f t="shared" si="105"/>
        <v>3000</v>
      </c>
      <c r="O111" s="42" t="s">
        <v>88</v>
      </c>
      <c r="P111" s="179">
        <v>1</v>
      </c>
      <c r="Q111" s="42">
        <v>20</v>
      </c>
      <c r="R111" s="182">
        <f t="shared" si="136"/>
        <v>7</v>
      </c>
      <c r="S111" s="182">
        <v>7</v>
      </c>
      <c r="T111" s="52" t="str">
        <f t="shared" si="107"/>
        <v>43231101051</v>
      </c>
      <c r="U111" s="183" t="str">
        <f t="shared" si="108"/>
        <v>432311010511</v>
      </c>
      <c r="V111" s="42">
        <v>1</v>
      </c>
      <c r="W111" s="43" t="str">
        <f t="shared" ca="1" si="109"/>
        <v>2020-01-07</v>
      </c>
      <c r="X111" s="42"/>
      <c r="Y111" s="185">
        <v>3000</v>
      </c>
      <c r="Z111" s="185">
        <f t="shared" si="135"/>
        <v>500</v>
      </c>
      <c r="AA111" s="42">
        <v>0</v>
      </c>
      <c r="AB111" s="186" t="s">
        <v>89</v>
      </c>
      <c r="AC111" s="185">
        <f t="shared" si="111"/>
        <v>3000</v>
      </c>
      <c r="AD111" s="45">
        <v>0</v>
      </c>
      <c r="AE111" s="52" t="str">
        <f>4&amp;J111</f>
        <v>4323110105</v>
      </c>
      <c r="AF111" s="187">
        <f t="shared" si="130"/>
        <v>2500</v>
      </c>
      <c r="AG111" s="240"/>
      <c r="AH111" s="58">
        <f t="shared" si="113"/>
        <v>2500</v>
      </c>
      <c r="AI111" s="60">
        <f t="shared" si="131"/>
        <v>3000</v>
      </c>
      <c r="AJ111" s="49" t="str">
        <f t="shared" si="115"/>
        <v>2020-01-31</v>
      </c>
      <c r="AK111" s="189" t="str">
        <f t="shared" si="116"/>
        <v>8884323110105</v>
      </c>
      <c r="AL111" s="45" t="str">
        <f t="shared" si="117"/>
        <v>123100000331</v>
      </c>
      <c r="AM111" s="190"/>
      <c r="AN111" s="190"/>
      <c r="AO111" s="45" t="s">
        <v>89</v>
      </c>
      <c r="AP111" s="145" t="s">
        <v>89</v>
      </c>
      <c r="AQ111" s="45"/>
      <c r="AR111" s="45"/>
      <c r="AS111" s="191" t="str">
        <f t="shared" si="118"/>
        <v>8884323110105</v>
      </c>
      <c r="AT111" s="189" t="str">
        <f t="shared" si="119"/>
        <v>55323110105</v>
      </c>
      <c r="AU111" s="183" t="str">
        <f t="shared" si="120"/>
        <v>99323110105</v>
      </c>
      <c r="AV111" s="183">
        <f t="shared" si="121"/>
        <v>7</v>
      </c>
      <c r="AW111" s="183" t="str">
        <f t="shared" si="122"/>
        <v>77323110105</v>
      </c>
      <c r="AX111" s="147" t="str">
        <f t="shared" si="123"/>
        <v>774323110105</v>
      </c>
      <c r="AY111" s="183">
        <v>0</v>
      </c>
      <c r="AZ111" s="183">
        <v>0</v>
      </c>
      <c r="BA111" s="43" t="str">
        <f t="shared" si="124"/>
        <v>2020-01-01</v>
      </c>
      <c r="BB111" s="43" t="str">
        <f t="shared" si="125"/>
        <v>2020-01-31</v>
      </c>
      <c r="BC111" s="192" t="s">
        <v>90</v>
      </c>
      <c r="BD111" s="44" t="str">
        <f t="shared" si="126"/>
        <v>a323110105</v>
      </c>
      <c r="BE111" s="189"/>
      <c r="BF111" s="189"/>
      <c r="BG111" s="186"/>
      <c r="BH111" s="149"/>
      <c r="BI111" s="149"/>
      <c r="BJ111" s="149"/>
      <c r="BK111" s="149"/>
      <c r="BL111" s="149"/>
      <c r="BM111" s="149"/>
      <c r="BN111" s="149"/>
      <c r="BO111" s="345">
        <f>SUM(AF108:AF113)</f>
        <v>11000.416666666668</v>
      </c>
      <c r="BP111" s="330"/>
      <c r="BU111" s="357" t="str">
        <f t="shared" ca="1" si="127"/>
        <v>insert into x_t_invoice (TMP_ID,ID,DT, CLIENT_ID,EXTERNAL_ID,CONTRACT_ID,TOTAL_SUM,CURRENCY,DISCOUNT_TYPE,COMMISSION_TYPE,TYPE,LOYAL_CLIENTS,NDS,NDS_PCT,PERSON_ID) values (s_x_t_invoice.NEXTVAL, 323110105, date'2020-01-01',212310000033,'Б-323110105-1',12310000033,3000,'RUR',7,7,'y_invoice',0,1,20, 774323110105);insert into x_t_person (TMP_ID,ID) values (s_x_t_person.NEXTVAL, 774323110105);insert into x_t_act_internal(TMP_ID,ID,DT,CLIENT_ID,INVOICE_ID,HIDDEN,AMOUNT,EXTERNAL_ID,PAYMENT_TERM_DT,IS_LOYAL,TYPE) values (s_x_t_act_internal.NEXTVAL, 43231101051,date'2020-01-07',212310000033, 323110105    ,1,  3000  ,'432311010511',null, 0,'generic');insert into x_t_act_trans(TMP_ID, ACT_ID, CONSUME_ID, AMOUNT, AMOUNT_NDS, AMOUNT_NSP, NETTING, COMMISSION_TYPE) values (s_x_t_act_trans.NEXTVAL, 43231101051,  55323110105, 3000, 500,  0,null, 7);insert into x_t_consume (TMP_ID, ID, PARENT_ORDER_ID) values (s_x_t_consume.NEXTVAL, 55323110105,  99323110105);insert into x_t_order(TMP_ID, ID, SERVICE_ID, SERVICE_ORDER_ID, CLIENT_ID) values (s_x_t_order.NEXTVAL, 99323110105,  7,  77323110105,  4323110105 );insert into x_mv_oebs_receipts_2(TMP_ID, INVOICE_EID, SUM, DT, DOC_DATE, COMISS_DATE, PAYMENT_NUMBER, SOURCE_TYPE) values (s_x_mv_oebs_receipts_2.NEXTVAL, 'Б-323110105-1', 3000, date'2020-01-31',date'2020-01-31', null, '8884323110105' ,'PAYCASH');insert into x_yt_ar_direct_domain_stats (ID,IS_GRAY,DOMAIN,IS_BLACKLIST,SERVICE_ID,COST,BILLING_EXPORT_ID,FROM_DT,TILL_DT,SERVICE_ORDER_ID) values(s_x_yt_ar_direct_domain_stats.NEXTVAL, 0, 'a323110105', 0,7,3330000000,77323110105,  date'2020-01-01',to_date('2020-01-31'||' '||'23:59:59','YYYY-MM-DD HH24:MI:SS'),77323110105);</v>
      </c>
    </row>
    <row r="112" spans="1:73" s="195" customFormat="1" x14ac:dyDescent="0.35">
      <c r="A112" s="127">
        <v>33</v>
      </c>
      <c r="B112" s="178"/>
      <c r="C112" s="42" t="str">
        <f t="shared" si="97"/>
        <v>12310000033</v>
      </c>
      <c r="D112" s="42" t="str">
        <f t="shared" si="98"/>
        <v>12310000033/20</v>
      </c>
      <c r="E112" s="43" t="str">
        <f t="shared" si="99"/>
        <v>2020-01-01</v>
      </c>
      <c r="F112" s="43" t="str">
        <f t="shared" si="100"/>
        <v>2021-01-01</v>
      </c>
      <c r="G112" s="44" t="str">
        <f t="shared" si="101"/>
        <v>212310000033</v>
      </c>
      <c r="H112" s="45">
        <f t="shared" si="133"/>
        <v>23</v>
      </c>
      <c r="I112" s="179">
        <v>3</v>
      </c>
      <c r="J112" s="180">
        <f t="shared" si="128"/>
        <v>323110106</v>
      </c>
      <c r="K112" s="42" t="str">
        <f t="shared" si="103"/>
        <v>Б-323110106-1</v>
      </c>
      <c r="L112" s="43" t="str">
        <f t="shared" si="104"/>
        <v>2020-01-01</v>
      </c>
      <c r="M112" s="42" t="s">
        <v>87</v>
      </c>
      <c r="N112" s="181">
        <f t="shared" si="105"/>
        <v>3000</v>
      </c>
      <c r="O112" s="42" t="s">
        <v>88</v>
      </c>
      <c r="P112" s="179">
        <v>1</v>
      </c>
      <c r="Q112" s="42">
        <v>20</v>
      </c>
      <c r="R112" s="198">
        <v>1</v>
      </c>
      <c r="S112" s="198">
        <v>1</v>
      </c>
      <c r="T112" s="52" t="str">
        <f t="shared" si="107"/>
        <v>43231101061</v>
      </c>
      <c r="U112" s="183" t="str">
        <f t="shared" si="108"/>
        <v>432311010611</v>
      </c>
      <c r="V112" s="42">
        <v>1</v>
      </c>
      <c r="W112" s="43" t="str">
        <f t="shared" ca="1" si="109"/>
        <v>2020-01-06</v>
      </c>
      <c r="X112" s="42"/>
      <c r="Y112" s="185">
        <v>3000</v>
      </c>
      <c r="Z112" s="185">
        <f t="shared" si="135"/>
        <v>500</v>
      </c>
      <c r="AA112" s="42">
        <v>0</v>
      </c>
      <c r="AB112" s="186" t="s">
        <v>89</v>
      </c>
      <c r="AC112" s="185">
        <f t="shared" si="111"/>
        <v>3000</v>
      </c>
      <c r="AD112" s="45">
        <v>0</v>
      </c>
      <c r="AE112" s="52" t="str">
        <f t="shared" si="134"/>
        <v>4323110106</v>
      </c>
      <c r="AF112" s="187">
        <f t="shared" si="130"/>
        <v>2500</v>
      </c>
      <c r="AG112" s="252">
        <f>SUM(AF108:AF113)</f>
        <v>11000.416666666668</v>
      </c>
      <c r="AH112" s="58">
        <f t="shared" si="113"/>
        <v>2500</v>
      </c>
      <c r="AI112" s="60">
        <f t="shared" si="131"/>
        <v>3000</v>
      </c>
      <c r="AJ112" s="49" t="str">
        <f t="shared" si="115"/>
        <v>2020-01-31</v>
      </c>
      <c r="AK112" s="189" t="str">
        <f t="shared" si="116"/>
        <v>8884323110106</v>
      </c>
      <c r="AL112" s="45" t="str">
        <f t="shared" si="117"/>
        <v>123100000331</v>
      </c>
      <c r="AM112" s="190"/>
      <c r="AN112" s="190"/>
      <c r="AO112" s="45" t="s">
        <v>89</v>
      </c>
      <c r="AP112" s="145" t="s">
        <v>89</v>
      </c>
      <c r="AQ112" s="45"/>
      <c r="AR112" s="45"/>
      <c r="AS112" s="191" t="str">
        <f t="shared" si="118"/>
        <v>8884323110106</v>
      </c>
      <c r="AT112" s="189" t="str">
        <f t="shared" si="119"/>
        <v>55323110106</v>
      </c>
      <c r="AU112" s="183" t="str">
        <f t="shared" si="120"/>
        <v>99323110106</v>
      </c>
      <c r="AV112" s="183">
        <f t="shared" si="121"/>
        <v>1</v>
      </c>
      <c r="AW112" s="183" t="str">
        <f t="shared" si="122"/>
        <v>77323110106</v>
      </c>
      <c r="AX112" s="147" t="str">
        <f t="shared" si="123"/>
        <v>774323110106</v>
      </c>
      <c r="AY112" s="183">
        <v>0</v>
      </c>
      <c r="AZ112" s="183">
        <v>0</v>
      </c>
      <c r="BA112" s="43" t="str">
        <f t="shared" si="124"/>
        <v>2020-01-01</v>
      </c>
      <c r="BB112" s="43" t="str">
        <f t="shared" si="125"/>
        <v>2020-01-31</v>
      </c>
      <c r="BC112" s="192" t="s">
        <v>90</v>
      </c>
      <c r="BD112" s="44" t="str">
        <f t="shared" si="126"/>
        <v>a323110106</v>
      </c>
      <c r="BE112" s="189"/>
      <c r="BF112" s="189"/>
      <c r="BG112" s="186"/>
      <c r="BH112" s="149"/>
      <c r="BI112" s="149"/>
      <c r="BJ112" s="149"/>
      <c r="BK112" s="149"/>
      <c r="BL112" s="149"/>
      <c r="BM112" s="149"/>
      <c r="BN112" s="149"/>
      <c r="BO112" s="342"/>
      <c r="BP112" s="328"/>
      <c r="BQ112" s="242"/>
      <c r="BR112" s="242"/>
      <c r="BS112" s="242"/>
      <c r="BU112" s="357" t="str">
        <f t="shared" ca="1" si="127"/>
        <v>insert into x_t_invoice (TMP_ID,ID,DT, CLIENT_ID,EXTERNAL_ID,CONTRACT_ID,TOTAL_SUM,CURRENCY,DISCOUNT_TYPE,COMMISSION_TYPE,TYPE,LOYAL_CLIENTS,NDS,NDS_PCT,PERSON_ID) values (s_x_t_invoice.NEXTVAL, 323110106, date'2020-01-01',212310000033,'Б-323110106-1',12310000033,3000,'RUR',1,1,'y_invoice',0,1,20, 774323110106);insert into x_t_person (TMP_ID,ID) values (s_x_t_person.NEXTVAL, 774323110106);insert into x_t_act_internal(TMP_ID,ID,DT,CLIENT_ID,INVOICE_ID,HIDDEN,AMOUNT,EXTERNAL_ID,PAYMENT_TERM_DT,IS_LOYAL,TYPE) values (s_x_t_act_internal.NEXTVAL, 43231101061,date'2020-01-06',212310000033, 323110106    ,1,  3000  ,'432311010611',null, 0,'generic');insert into x_t_act_trans(TMP_ID, ACT_ID, CONSUME_ID, AMOUNT, AMOUNT_NDS, AMOUNT_NSP, NETTING, COMMISSION_TYPE) values (s_x_t_act_trans.NEXTVAL, 43231101061,  55323110106, 3000, 500,  0,null, 1);insert into x_t_consume (TMP_ID, ID, PARENT_ORDER_ID) values (s_x_t_consume.NEXTVAL, 55323110106,  99323110106);insert into x_t_order(TMP_ID, ID, SERVICE_ID, SERVICE_ORDER_ID, CLIENT_ID) values (s_x_t_order.NEXTVAL, 99323110106,  1,  77323110106,  4323110106 );insert into x_mv_oebs_receipts_2(TMP_ID, INVOICE_EID, SUM, DT, DOC_DATE, COMISS_DATE, PAYMENT_NUMBER, SOURCE_TYPE) values (s_x_mv_oebs_receipts_2.NEXTVAL, 'Б-323110106-1', 3000, date'2020-01-31',date'2020-01-31', null, '8884323110106' ,'PAYCASH');insert into x_yt_ar_direct_domain_stats (ID,IS_GRAY,DOMAIN,IS_BLACKLIST,SERVICE_ID,COST,BILLING_EXPORT_ID,FROM_DT,TILL_DT,SERVICE_ORDER_ID) values(s_x_yt_ar_direct_domain_stats.NEXTVAL, 0, 'a323110106', 0,1,3330000000,77323110106,  date'2020-01-01',to_date('2020-01-31'||' '||'23:59:59','YYYY-MM-DD HH24:MI:SS'),77323110106);</v>
      </c>
    </row>
    <row r="113" spans="1:73" s="215" customFormat="1" ht="15" thickBot="1" x14ac:dyDescent="0.4">
      <c r="A113" s="152">
        <v>33</v>
      </c>
      <c r="B113" s="199"/>
      <c r="C113" s="76" t="str">
        <f t="shared" si="97"/>
        <v>12310000033</v>
      </c>
      <c r="D113" s="76" t="str">
        <f t="shared" si="98"/>
        <v>12310000033/20</v>
      </c>
      <c r="E113" s="77" t="str">
        <f t="shared" si="99"/>
        <v>2020-01-01</v>
      </c>
      <c r="F113" s="77" t="str">
        <f t="shared" si="100"/>
        <v>2021-01-01</v>
      </c>
      <c r="G113" s="78" t="str">
        <f t="shared" si="101"/>
        <v>212310000033</v>
      </c>
      <c r="H113" s="79">
        <f t="shared" si="133"/>
        <v>23</v>
      </c>
      <c r="I113" s="200">
        <v>3</v>
      </c>
      <c r="J113" s="201">
        <f t="shared" si="128"/>
        <v>323110107</v>
      </c>
      <c r="K113" s="76" t="str">
        <f t="shared" si="103"/>
        <v>Б-323110107-1</v>
      </c>
      <c r="L113" s="77" t="str">
        <f t="shared" si="104"/>
        <v>2020-01-01</v>
      </c>
      <c r="M113" s="76" t="s">
        <v>87</v>
      </c>
      <c r="N113" s="202">
        <f t="shared" si="105"/>
        <v>3000</v>
      </c>
      <c r="O113" s="76" t="s">
        <v>88</v>
      </c>
      <c r="P113" s="200">
        <v>1</v>
      </c>
      <c r="Q113" s="76">
        <v>20</v>
      </c>
      <c r="R113" s="201">
        <v>37</v>
      </c>
      <c r="S113" s="201">
        <v>37</v>
      </c>
      <c r="T113" s="81" t="str">
        <f t="shared" si="107"/>
        <v>43231101071</v>
      </c>
      <c r="U113" s="203" t="str">
        <f t="shared" si="108"/>
        <v>432311010711</v>
      </c>
      <c r="V113" s="76">
        <v>1</v>
      </c>
      <c r="W113" s="77" t="str">
        <f t="shared" ca="1" si="109"/>
        <v>2020-01-06</v>
      </c>
      <c r="X113" s="76"/>
      <c r="Y113" s="205">
        <v>3000</v>
      </c>
      <c r="Z113" s="205">
        <f t="shared" si="135"/>
        <v>500</v>
      </c>
      <c r="AA113" s="76">
        <v>0</v>
      </c>
      <c r="AB113" s="206" t="s">
        <v>89</v>
      </c>
      <c r="AC113" s="205">
        <f t="shared" si="111"/>
        <v>3000</v>
      </c>
      <c r="AD113" s="79">
        <v>0</v>
      </c>
      <c r="AE113" s="81" t="str">
        <f t="shared" si="134"/>
        <v>4323110107</v>
      </c>
      <c r="AF113" s="207">
        <f t="shared" si="130"/>
        <v>2500</v>
      </c>
      <c r="AG113" s="208"/>
      <c r="AH113" s="91">
        <f t="shared" si="113"/>
        <v>2500</v>
      </c>
      <c r="AI113" s="93">
        <f t="shared" si="131"/>
        <v>3000</v>
      </c>
      <c r="AJ113" s="83" t="str">
        <f t="shared" si="115"/>
        <v>2020-01-31</v>
      </c>
      <c r="AK113" s="209" t="str">
        <f t="shared" si="116"/>
        <v>8884323110107</v>
      </c>
      <c r="AL113" s="79" t="str">
        <f t="shared" si="117"/>
        <v>123100000331</v>
      </c>
      <c r="AM113" s="210"/>
      <c r="AN113" s="210"/>
      <c r="AO113" s="79" t="s">
        <v>89</v>
      </c>
      <c r="AP113" s="169" t="s">
        <v>89</v>
      </c>
      <c r="AQ113" s="79"/>
      <c r="AR113" s="79"/>
      <c r="AS113" s="211" t="str">
        <f t="shared" si="118"/>
        <v>8884323110107</v>
      </c>
      <c r="AT113" s="209" t="str">
        <f t="shared" si="119"/>
        <v>55323110107</v>
      </c>
      <c r="AU113" s="203" t="str">
        <f t="shared" si="120"/>
        <v>99323110107</v>
      </c>
      <c r="AV113" s="203">
        <f t="shared" si="121"/>
        <v>37</v>
      </c>
      <c r="AW113" s="203" t="str">
        <f t="shared" si="122"/>
        <v>77323110107</v>
      </c>
      <c r="AX113" s="172" t="str">
        <f t="shared" si="123"/>
        <v>774323110107</v>
      </c>
      <c r="AY113" s="203">
        <v>0</v>
      </c>
      <c r="AZ113" s="203">
        <v>0</v>
      </c>
      <c r="BA113" s="77" t="str">
        <f t="shared" si="124"/>
        <v>2020-01-01</v>
      </c>
      <c r="BB113" s="77" t="str">
        <f t="shared" si="125"/>
        <v>2020-01-31</v>
      </c>
      <c r="BC113" s="212" t="s">
        <v>90</v>
      </c>
      <c r="BD113" s="78" t="str">
        <f t="shared" si="126"/>
        <v>a323110107</v>
      </c>
      <c r="BE113" s="209"/>
      <c r="BF113" s="209"/>
      <c r="BG113" s="206"/>
      <c r="BH113" s="174"/>
      <c r="BI113" s="174"/>
      <c r="BJ113" s="174"/>
      <c r="BK113" s="174"/>
      <c r="BL113" s="174"/>
      <c r="BM113" s="174"/>
      <c r="BN113" s="174"/>
      <c r="BO113" s="341"/>
      <c r="BP113" s="329"/>
      <c r="BQ113" s="202"/>
      <c r="BR113" s="214"/>
      <c r="BS113" s="214"/>
      <c r="BU113" s="358" t="str">
        <f t="shared" ca="1" si="127"/>
        <v>insert into x_t_invoice (TMP_ID,ID,DT, CLIENT_ID,EXTERNAL_ID,CONTRACT_ID,TOTAL_SUM,CURRENCY,DISCOUNT_TYPE,COMMISSION_TYPE,TYPE,LOYAL_CLIENTS,NDS,NDS_PCT,PERSON_ID) values (s_x_t_invoice.NEXTVAL, 323110107, date'2020-01-01',212310000033,'Б-323110107-1',12310000033,3000,'RUR',37,37,'y_invoice',0,1,20, 774323110107);insert into x_t_person (TMP_ID,ID) values (s_x_t_person.NEXTVAL, 774323110107);insert into x_t_act_internal(TMP_ID,ID,DT,CLIENT_ID,INVOICE_ID,HIDDEN,AMOUNT,EXTERNAL_ID,PAYMENT_TERM_DT,IS_LOYAL,TYPE) values (s_x_t_act_internal.NEXTVAL, 43231101071,date'2020-01-06',212310000033, 323110107    ,1,  3000  ,'432311010711',null, 0,'generic');insert into x_t_act_trans(TMP_ID, ACT_ID, CONSUME_ID, AMOUNT, AMOUNT_NDS, AMOUNT_NSP, NETTING, COMMISSION_TYPE) values (s_x_t_act_trans.NEXTVAL, 43231101071,  55323110107, 3000, 500,  0,null, 37);insert into x_t_consume (TMP_ID, ID, PARENT_ORDER_ID) values (s_x_t_consume.NEXTVAL, 55323110107,  99323110107);insert into x_t_order(TMP_ID, ID, SERVICE_ID, SERVICE_ORDER_ID, CLIENT_ID) values (s_x_t_order.NEXTVAL, 99323110107,  37,  77323110107,  4323110107 );insert into x_mv_oebs_receipts_2(TMP_ID, INVOICE_EID, SUM, DT, DOC_DATE, COMISS_DATE, PAYMENT_NUMBER, SOURCE_TYPE) values (s_x_mv_oebs_receipts_2.NEXTVAL, 'Б-323110107-1', 3000, date'2020-01-31',date'2020-01-31', null, '8884323110107' ,'PAYCASH');insert into x_yt_ar_direct_domain_stats (ID,IS_GRAY,DOMAIN,IS_BLACKLIST,SERVICE_ID,COST,BILLING_EXPORT_ID,FROM_DT,TILL_DT,SERVICE_ORDER_ID) values(s_x_yt_ar_direct_domain_stats.NEXTVAL, 0, 'a323110107', 0,37,3330000000,77323110107,  date'2020-01-01',to_date('2020-01-31'||' '||'23:59:59','YYYY-MM-DD HH24:MI:SS'),77323110107);</v>
      </c>
    </row>
    <row r="114" spans="1:73" s="195" customFormat="1" x14ac:dyDescent="0.35">
      <c r="A114" s="127">
        <v>34</v>
      </c>
      <c r="B114" s="178"/>
      <c r="C114" s="42" t="str">
        <f t="shared" si="97"/>
        <v>12310000034</v>
      </c>
      <c r="D114" s="42" t="str">
        <f t="shared" si="98"/>
        <v>12310000034/20</v>
      </c>
      <c r="E114" s="43" t="str">
        <f t="shared" si="99"/>
        <v>2020-01-01</v>
      </c>
      <c r="F114" s="43" t="str">
        <f t="shared" si="100"/>
        <v>2021-01-01</v>
      </c>
      <c r="G114" s="44" t="str">
        <f t="shared" si="101"/>
        <v>212310000034</v>
      </c>
      <c r="H114" s="45">
        <f t="shared" si="133"/>
        <v>23</v>
      </c>
      <c r="I114" s="179">
        <v>3</v>
      </c>
      <c r="J114" s="180">
        <f t="shared" si="128"/>
        <v>323110108</v>
      </c>
      <c r="K114" s="42" t="str">
        <f t="shared" si="103"/>
        <v>Б-323110108-1</v>
      </c>
      <c r="L114" s="43" t="str">
        <f t="shared" si="104"/>
        <v>2020-01-01</v>
      </c>
      <c r="M114" s="42" t="s">
        <v>87</v>
      </c>
      <c r="N114" s="181">
        <f t="shared" si="105"/>
        <v>399.5</v>
      </c>
      <c r="O114" s="42" t="s">
        <v>88</v>
      </c>
      <c r="P114" s="179">
        <v>1</v>
      </c>
      <c r="Q114" s="42">
        <v>20</v>
      </c>
      <c r="R114" s="182">
        <f t="shared" ref="R114:R117" si="137">S114</f>
        <v>7</v>
      </c>
      <c r="S114" s="182">
        <v>7</v>
      </c>
      <c r="T114" s="52" t="str">
        <f t="shared" si="107"/>
        <v>43231101081</v>
      </c>
      <c r="U114" s="183" t="str">
        <f t="shared" si="108"/>
        <v>432311010811</v>
      </c>
      <c r="V114" s="42">
        <v>1</v>
      </c>
      <c r="W114" s="43" t="str">
        <f t="shared" ca="1" si="109"/>
        <v>2020-01-01</v>
      </c>
      <c r="X114" s="42"/>
      <c r="Y114" s="185">
        <v>399.5</v>
      </c>
      <c r="Z114" s="185">
        <f>Y114-(Y114/1.2)</f>
        <v>66.583333333333314</v>
      </c>
      <c r="AA114" s="42">
        <v>0</v>
      </c>
      <c r="AB114" s="186" t="s">
        <v>89</v>
      </c>
      <c r="AC114" s="185">
        <f t="shared" si="111"/>
        <v>399.5</v>
      </c>
      <c r="AD114" s="45">
        <v>0</v>
      </c>
      <c r="AE114" s="255" t="str">
        <f>4&amp;J114</f>
        <v>4323110108</v>
      </c>
      <c r="AF114" s="187">
        <f t="shared" si="130"/>
        <v>332.91666666666669</v>
      </c>
      <c r="AG114" s="257">
        <f>SUM(AF114:AF115)</f>
        <v>999.58333333333348</v>
      </c>
      <c r="AH114" s="58">
        <f t="shared" si="113"/>
        <v>332.91666666666669</v>
      </c>
      <c r="AI114" s="60">
        <f t="shared" si="131"/>
        <v>399.5</v>
      </c>
      <c r="AJ114" s="49" t="str">
        <f t="shared" si="115"/>
        <v>2020-01-31</v>
      </c>
      <c r="AK114" s="189" t="str">
        <f t="shared" si="116"/>
        <v>8884323110108</v>
      </c>
      <c r="AL114" s="45" t="str">
        <f t="shared" si="117"/>
        <v>123100000341</v>
      </c>
      <c r="AM114" s="256" t="str">
        <f>TEXT($F$2,"ГГГГ-ММ-ДД")</f>
        <v>2020-01-01</v>
      </c>
      <c r="AN114" s="190"/>
      <c r="AO114" s="102">
        <v>1</v>
      </c>
      <c r="AP114" s="102" t="str">
        <f>"99"&amp;AE114</f>
        <v>994323110108</v>
      </c>
      <c r="AQ114" s="45"/>
      <c r="AR114" s="45"/>
      <c r="AS114" s="191" t="str">
        <f t="shared" si="118"/>
        <v>8884323110108</v>
      </c>
      <c r="AT114" s="189" t="str">
        <f t="shared" si="119"/>
        <v>55323110108</v>
      </c>
      <c r="AU114" s="183" t="str">
        <f t="shared" si="120"/>
        <v>99323110108</v>
      </c>
      <c r="AV114" s="183">
        <f t="shared" si="121"/>
        <v>7</v>
      </c>
      <c r="AW114" s="183" t="str">
        <f t="shared" si="122"/>
        <v>77323110108</v>
      </c>
      <c r="AX114" s="147" t="str">
        <f t="shared" si="123"/>
        <v>774323110108</v>
      </c>
      <c r="AY114" s="183">
        <v>0</v>
      </c>
      <c r="AZ114" s="183">
        <v>0</v>
      </c>
      <c r="BA114" s="43" t="str">
        <f t="shared" si="124"/>
        <v>2020-01-01</v>
      </c>
      <c r="BB114" s="43" t="str">
        <f t="shared" si="125"/>
        <v>2020-01-31</v>
      </c>
      <c r="BC114" s="192" t="s">
        <v>90</v>
      </c>
      <c r="BD114" s="44" t="str">
        <f t="shared" si="126"/>
        <v>a323110108</v>
      </c>
      <c r="BE114" s="189"/>
      <c r="BF114" s="189"/>
      <c r="BG114" s="186"/>
      <c r="BH114" s="149"/>
      <c r="BI114" s="149"/>
      <c r="BJ114" s="149"/>
      <c r="BK114" s="149"/>
      <c r="BL114" s="149"/>
      <c r="BM114" s="149"/>
      <c r="BN114" s="149"/>
      <c r="BO114" s="340" t="s">
        <v>244</v>
      </c>
      <c r="BP114" s="328">
        <v>7</v>
      </c>
      <c r="BQ114" s="242">
        <f>SUM(AF114:AF117)</f>
        <v>5999.5833333333339</v>
      </c>
      <c r="BR114" s="242">
        <v>0</v>
      </c>
      <c r="BS114" s="242">
        <f>BR114</f>
        <v>0</v>
      </c>
      <c r="BU114" s="357" t="str">
        <f t="shared" ca="1" si="127"/>
        <v>insert into x_t_contract2(TMP_ID,ID,EXTERNAL_ID,CLIENT_ID) values(s_x_t_contract2.NEXTVAL, 12310000034, '12310000034/20',212310000034);insert into x_t_contract_collateral(TMP_ID,ID,CONTRACT2_ID,DT,IS_SIGNED) values(s_x_t_contract_collateral.NEXTVAL, 123100000341, 12310000034, date'2020-01-01', date'2020-01-01');insert into x_mv_contract_signed_attr (TMP_ID,CONTRACT_ID,COLLATERAL_ID,CODE,VALUE_DT) values (s_x_mv_contract_signed_attr.NEXTVAL, 12310000034, 123100000341,'FINISH_DT' ,date'2021-01-01');insert into x_mv_contract_signed_attr_hist(TMP_ID,VALUE_NUM,UPDATE_DT,CONTRACT2_ID,CODE,CL_DT,STAMP,DT) values(s_x_mv_contract_signed_attr_hist.NEXTVAL, 1, date'2020-01-01', 12310000034,'FIRM',date'2020-01-01',8884323110108,date'2020-01-01');insert into x_mv_contract_signed_attr_hist(TMP_ID,VALUE_NUM,UPDATE_DT,CONTRACT2_ID,CODE,CL_DT,STAMP,DT) values(s_x_mv_contract_signed_attr_hist.NEXTVAL, 23, date'2020-01-01', 12310000034,'WHOLESALE_AGENT_PREMIUM_AWARDS_SCALE_TYPE',date'2020-01-01',8884323110108,date'2020-01-01');insert into x_mv_contract_signed_attr_hist(TMP_ID,VALUE_NUM,UPDATE_DT,CONTRACT2_ID,CODE,CL_DT,STAMP,DT) values(s_x_mv_contract_signed_attr_hist.NEXTVAL, 3, date'2020-01-01', 12310000034,'PAYMENT_TYPE',date'2020-01-01',8884323110108,date'2020-01-01');insert into x_t_invoice (TMP_ID,ID,DT, CLIENT_ID,EXTERNAL_ID,CONTRACT_ID,TOTAL_SUM,CURRENCY,DISCOUNT_TYPE,COMMISSION_TYPE,TYPE,LOYAL_CLIENTS,NDS,NDS_PCT,PERSON_ID) values (s_x_t_invoice.NEXTVAL, 323110108, date'2020-01-01',212310000034,'Б-323110108-1',12310000034,399.5,'RUR',7,7,'y_invoice',0,1,20, 774323110108);insert into x_t_person (TMP_ID,ID) values (s_x_t_person.NEXTVAL, 774323110108);insert into x_t_act_internal(TMP_ID,ID,DT,CLIENT_ID,INVOICE_ID,HIDDEN,AMOUNT,EXTERNAL_ID,PAYMENT_TERM_DT,IS_LOYAL,TYPE) values (s_x_t_act_internal.NEXTVAL, 43231101081,date'2020-01-01',212310000034, 323110108    ,1,  399.5  ,'432311010811',null, 0,'generic');insert into x_t_act_trans(TMP_ID, ACT_ID, CONSUME_ID, AMOUNT, AMOUNT_NDS, AMOUNT_NSP, NETTING, COMMISSION_TYPE) values (s_x_t_act_trans.NEXTVAL, 43231101081,  55323110108, 399.5, 66.5833333333333,  0,null, 7);insert into x_t_consume (TMP_ID, ID, PARENT_ORDER_ID) values (s_x_t_consume.NEXTVAL, 55323110108,  99323110108);insert into x_t_order(TMP_ID, ID, SERVICE_ID, SERVICE_ORDER_ID, CLIENT_ID) values (s_x_t_order.NEXTVAL, 99323110108,  7,  77323110108,  4323110108 );insert into x_mv_oebs_receipts_2(TMP_ID, INVOICE_EID, SUM, DT, DOC_DATE, COMISS_DATE, PAYMENT_NUMBER, SOURCE_TYPE) values (s_x_mv_oebs_receipts_2.NEXTVAL, 'Б-323110108-1', 399.5, date'2020-01-31',date'2020-01-31', null, '8884323110108' ,'PAYCASH');insert into x_mv_ui_contract_apex (TMP_ID,CONTRACT_ID,CONTRACT_EID,DT,FINISH_DT,CLIENT_ID,AGENCY_ID) values (s_x_mv_ui_contract_apex.NEXTVAL, 12310000034, '12310000034/20',date'2020-01-01', null,994323110108,212310000034 );insert into x_mv_contract_signed_attr (TMP_ID,CONTRACT_ID,COLLATERAL_ID,CODE,KEY_NUM,COLLATERAL_DT,VALUE_NUM) values (s_x_mv_contract_signed_attr.NEXTVAL, 12310000034, 123100000341,'BRAND_CLIENTS' , 4323110108, date'2020-01-01',  1);insert into x_yt_ar_direct_domain_stats (ID,IS_GRAY,DOMAIN,IS_BLACKLIST,SERVICE_ID,COST,BILLING_EXPORT_ID,FROM_DT,TILL_DT,SERVICE_ORDER_ID) values(s_x_yt_ar_direct_domain_stats.NEXTVAL, 0, 'a323110108', 0,7,3330000000,77323110108,  date'2020-01-01',to_date('2020-01-31'||' '||'23:59:59','YYYY-MM-DD HH24:MI:SS'),77323110108);</v>
      </c>
    </row>
    <row r="115" spans="1:73" s="195" customFormat="1" x14ac:dyDescent="0.35">
      <c r="A115" s="127">
        <v>34</v>
      </c>
      <c r="B115" s="178"/>
      <c r="C115" s="42" t="str">
        <f t="shared" si="97"/>
        <v>12310000034</v>
      </c>
      <c r="D115" s="42" t="str">
        <f t="shared" si="98"/>
        <v>12310000034/20</v>
      </c>
      <c r="E115" s="43" t="str">
        <f t="shared" si="99"/>
        <v>2020-01-01</v>
      </c>
      <c r="F115" s="43" t="str">
        <f t="shared" si="100"/>
        <v>2021-01-01</v>
      </c>
      <c r="G115" s="44" t="str">
        <f t="shared" si="101"/>
        <v>212310000034</v>
      </c>
      <c r="H115" s="45">
        <f t="shared" si="133"/>
        <v>23</v>
      </c>
      <c r="I115" s="179">
        <v>3</v>
      </c>
      <c r="J115" s="180">
        <f t="shared" si="128"/>
        <v>323110109</v>
      </c>
      <c r="K115" s="42" t="str">
        <f t="shared" si="103"/>
        <v>Б-323110109-1</v>
      </c>
      <c r="L115" s="43" t="str">
        <f t="shared" si="104"/>
        <v>2020-01-01</v>
      </c>
      <c r="M115" s="42" t="s">
        <v>87</v>
      </c>
      <c r="N115" s="181">
        <f t="shared" si="105"/>
        <v>800</v>
      </c>
      <c r="O115" s="42" t="s">
        <v>88</v>
      </c>
      <c r="P115" s="179">
        <v>1</v>
      </c>
      <c r="Q115" s="42">
        <v>20</v>
      </c>
      <c r="R115" s="182">
        <f t="shared" si="137"/>
        <v>7</v>
      </c>
      <c r="S115" s="182">
        <v>7</v>
      </c>
      <c r="T115" s="52" t="str">
        <f t="shared" si="107"/>
        <v>43231101091</v>
      </c>
      <c r="U115" s="183" t="str">
        <f t="shared" si="108"/>
        <v>432311010911</v>
      </c>
      <c r="V115" s="42">
        <v>1</v>
      </c>
      <c r="W115" s="43" t="str">
        <f t="shared" ca="1" si="109"/>
        <v>2020-01-01</v>
      </c>
      <c r="X115" s="42"/>
      <c r="Y115" s="185">
        <v>800</v>
      </c>
      <c r="Z115" s="185">
        <f t="shared" si="135"/>
        <v>133.33333333333326</v>
      </c>
      <c r="AA115" s="42">
        <v>0</v>
      </c>
      <c r="AB115" s="186" t="s">
        <v>89</v>
      </c>
      <c r="AC115" s="185">
        <f t="shared" si="111"/>
        <v>800</v>
      </c>
      <c r="AD115" s="45">
        <v>0</v>
      </c>
      <c r="AE115" s="255" t="str">
        <f>4&amp;J115</f>
        <v>4323110109</v>
      </c>
      <c r="AF115" s="187">
        <f t="shared" si="130"/>
        <v>666.66666666666674</v>
      </c>
      <c r="AG115" s="240"/>
      <c r="AH115" s="58">
        <f t="shared" si="113"/>
        <v>666.66666666666674</v>
      </c>
      <c r="AI115" s="60">
        <f t="shared" si="131"/>
        <v>800</v>
      </c>
      <c r="AJ115" s="49" t="str">
        <f t="shared" si="115"/>
        <v>2020-01-31</v>
      </c>
      <c r="AK115" s="189" t="str">
        <f t="shared" si="116"/>
        <v>8884323110109</v>
      </c>
      <c r="AL115" s="45" t="str">
        <f t="shared" si="117"/>
        <v>123100000341</v>
      </c>
      <c r="AM115" s="256" t="str">
        <f>TEXT($F$2,"ГГГГ-ММ-ДД")</f>
        <v>2020-01-01</v>
      </c>
      <c r="AN115" s="190"/>
      <c r="AO115" s="102">
        <v>1</v>
      </c>
      <c r="AP115" s="102" t="str">
        <f>AP114</f>
        <v>994323110108</v>
      </c>
      <c r="AQ115" s="45"/>
      <c r="AR115" s="45"/>
      <c r="AS115" s="191" t="str">
        <f t="shared" si="118"/>
        <v>8884323110109</v>
      </c>
      <c r="AT115" s="189" t="str">
        <f t="shared" si="119"/>
        <v>55323110109</v>
      </c>
      <c r="AU115" s="183" t="str">
        <f t="shared" si="120"/>
        <v>99323110109</v>
      </c>
      <c r="AV115" s="183">
        <f t="shared" si="121"/>
        <v>7</v>
      </c>
      <c r="AW115" s="183" t="str">
        <f t="shared" si="122"/>
        <v>77323110109</v>
      </c>
      <c r="AX115" s="147" t="str">
        <f t="shared" si="123"/>
        <v>774323110109</v>
      </c>
      <c r="AY115" s="183">
        <v>0</v>
      </c>
      <c r="AZ115" s="183">
        <v>0</v>
      </c>
      <c r="BA115" s="43" t="str">
        <f t="shared" si="124"/>
        <v>2020-01-01</v>
      </c>
      <c r="BB115" s="43" t="str">
        <f t="shared" si="125"/>
        <v>2020-01-31</v>
      </c>
      <c r="BC115" s="192" t="s">
        <v>90</v>
      </c>
      <c r="BD115" s="44" t="str">
        <f t="shared" si="126"/>
        <v>a323110109</v>
      </c>
      <c r="BE115" s="189"/>
      <c r="BF115" s="189"/>
      <c r="BG115" s="186"/>
      <c r="BH115" s="149"/>
      <c r="BI115" s="149"/>
      <c r="BJ115" s="149"/>
      <c r="BK115" s="149"/>
      <c r="BL115" s="149"/>
      <c r="BM115" s="149"/>
      <c r="BN115" s="149"/>
      <c r="BO115" s="342" t="s">
        <v>246</v>
      </c>
      <c r="BP115" s="328">
        <v>1</v>
      </c>
      <c r="BQ115" s="242">
        <f>AF118</f>
        <v>2500</v>
      </c>
      <c r="BR115" s="242">
        <f>BQ115*0.13</f>
        <v>325</v>
      </c>
      <c r="BS115" s="242">
        <f>BR115</f>
        <v>325</v>
      </c>
      <c r="BU115" s="357" t="str">
        <f t="shared" ca="1" si="127"/>
        <v>insert into x_t_invoice (TMP_ID,ID,DT, CLIENT_ID,EXTERNAL_ID,CONTRACT_ID,TOTAL_SUM,CURRENCY,DISCOUNT_TYPE,COMMISSION_TYPE,TYPE,LOYAL_CLIENTS,NDS,NDS_PCT,PERSON_ID) values (s_x_t_invoice.NEXTVAL, 323110109, date'2020-01-01',212310000034,'Б-323110109-1',12310000034,800,'RUR',7,7,'y_invoice',0,1,20, 774323110109);insert into x_t_person (TMP_ID,ID) values (s_x_t_person.NEXTVAL, 774323110109);insert into x_t_act_internal(TMP_ID,ID,DT,CLIENT_ID,INVOICE_ID,HIDDEN,AMOUNT,EXTERNAL_ID,PAYMENT_TERM_DT,IS_LOYAL,TYPE) values (s_x_t_act_internal.NEXTVAL, 43231101091,date'2020-01-01',212310000034, 323110109    ,1,  800  ,'432311010911',null, 0,'generic');insert into x_t_act_trans(TMP_ID, ACT_ID, CONSUME_ID, AMOUNT, AMOUNT_NDS, AMOUNT_NSP, NETTING, COMMISSION_TYPE) values (s_x_t_act_trans.NEXTVAL, 43231101091,  55323110109, 800, 133.333333333333,  0,null, 7);insert into x_t_consume (TMP_ID, ID, PARENT_ORDER_ID) values (s_x_t_consume.NEXTVAL, 55323110109,  99323110109);insert into x_t_order(TMP_ID, ID, SERVICE_ID, SERVICE_ORDER_ID, CLIENT_ID) values (s_x_t_order.NEXTVAL, 99323110109,  7,  77323110109,  4323110109 );insert into x_mv_oebs_receipts_2(TMP_ID, INVOICE_EID, SUM, DT, DOC_DATE, COMISS_DATE, PAYMENT_NUMBER, SOURCE_TYPE) values (s_x_mv_oebs_receipts_2.NEXTVAL, 'Б-323110109-1', 800, date'2020-01-31',date'2020-01-31', null, '8884323110109' ,'PAYCASH');insert into x_mv_contract_signed_attr (TMP_ID,CONTRACT_ID,COLLATERAL_ID,CODE,KEY_NUM,COLLATERAL_DT,VALUE_NUM) values (s_x_mv_contract_signed_attr.NEXTVAL, 12310000034, 123100000341,'BRAND_CLIENTS' , 4323110109, date'2020-01-01',  1);insert into x_yt_ar_direct_domain_stats (ID,IS_GRAY,DOMAIN,IS_BLACKLIST,SERVICE_ID,COST,BILLING_EXPORT_ID,FROM_DT,TILL_DT,SERVICE_ORDER_ID) values(s_x_yt_ar_direct_domain_stats.NEXTVAL, 0, 'a323110109', 0,7,3330000000,77323110109,  date'2020-01-01',to_date('2020-01-31'||' '||'23:59:59','YYYY-MM-DD HH24:MI:SS'),77323110109);</v>
      </c>
    </row>
    <row r="116" spans="1:73" s="195" customFormat="1" x14ac:dyDescent="0.35">
      <c r="A116" s="127">
        <v>34</v>
      </c>
      <c r="B116" s="178"/>
      <c r="C116" s="42" t="str">
        <f t="shared" si="97"/>
        <v>12310000034</v>
      </c>
      <c r="D116" s="42" t="str">
        <f t="shared" si="98"/>
        <v>12310000034/20</v>
      </c>
      <c r="E116" s="43" t="str">
        <f t="shared" si="99"/>
        <v>2020-01-01</v>
      </c>
      <c r="F116" s="43" t="str">
        <f t="shared" si="100"/>
        <v>2021-01-01</v>
      </c>
      <c r="G116" s="44" t="str">
        <f t="shared" si="101"/>
        <v>212310000034</v>
      </c>
      <c r="H116" s="45">
        <f t="shared" si="133"/>
        <v>23</v>
      </c>
      <c r="I116" s="179">
        <v>3</v>
      </c>
      <c r="J116" s="180">
        <f t="shared" si="128"/>
        <v>323110110</v>
      </c>
      <c r="K116" s="42" t="str">
        <f t="shared" si="103"/>
        <v>Б-323110110-1</v>
      </c>
      <c r="L116" s="43" t="str">
        <f t="shared" si="104"/>
        <v>2020-01-01</v>
      </c>
      <c r="M116" s="42" t="s">
        <v>87</v>
      </c>
      <c r="N116" s="181">
        <f t="shared" si="105"/>
        <v>3000</v>
      </c>
      <c r="O116" s="42" t="s">
        <v>88</v>
      </c>
      <c r="P116" s="179">
        <v>1</v>
      </c>
      <c r="Q116" s="42">
        <v>20</v>
      </c>
      <c r="R116" s="182">
        <f t="shared" si="137"/>
        <v>7</v>
      </c>
      <c r="S116" s="182">
        <v>7</v>
      </c>
      <c r="T116" s="52" t="str">
        <f t="shared" si="107"/>
        <v>43231101101</v>
      </c>
      <c r="U116" s="183" t="str">
        <f t="shared" si="108"/>
        <v>432311011011</v>
      </c>
      <c r="V116" s="42">
        <v>1</v>
      </c>
      <c r="W116" s="43" t="str">
        <f t="shared" ca="1" si="109"/>
        <v>2020-01-08</v>
      </c>
      <c r="X116" s="42"/>
      <c r="Y116" s="185">
        <v>3000</v>
      </c>
      <c r="Z116" s="185">
        <f t="shared" si="135"/>
        <v>500</v>
      </c>
      <c r="AA116" s="42">
        <v>0</v>
      </c>
      <c r="AB116" s="186" t="s">
        <v>89</v>
      </c>
      <c r="AC116" s="185">
        <f t="shared" si="111"/>
        <v>3000</v>
      </c>
      <c r="AD116" s="45">
        <v>0</v>
      </c>
      <c r="AE116" s="52" t="str">
        <f>4&amp;J116</f>
        <v>4323110110</v>
      </c>
      <c r="AF116" s="187">
        <f t="shared" si="130"/>
        <v>2500</v>
      </c>
      <c r="AG116" s="240"/>
      <c r="AH116" s="58">
        <f t="shared" si="113"/>
        <v>2500</v>
      </c>
      <c r="AI116" s="60">
        <f t="shared" si="131"/>
        <v>3000</v>
      </c>
      <c r="AJ116" s="49" t="str">
        <f t="shared" si="115"/>
        <v>2020-01-31</v>
      </c>
      <c r="AK116" s="189" t="str">
        <f t="shared" si="116"/>
        <v>8884323110110</v>
      </c>
      <c r="AL116" s="45" t="str">
        <f t="shared" si="117"/>
        <v>123100000341</v>
      </c>
      <c r="AM116" s="190"/>
      <c r="AN116" s="190"/>
      <c r="AO116" s="45" t="s">
        <v>89</v>
      </c>
      <c r="AP116" s="145" t="s">
        <v>89</v>
      </c>
      <c r="AQ116" s="45"/>
      <c r="AR116" s="45"/>
      <c r="AS116" s="191" t="str">
        <f t="shared" si="118"/>
        <v>8884323110110</v>
      </c>
      <c r="AT116" s="189" t="str">
        <f t="shared" si="119"/>
        <v>55323110110</v>
      </c>
      <c r="AU116" s="183" t="str">
        <f t="shared" si="120"/>
        <v>99323110110</v>
      </c>
      <c r="AV116" s="183">
        <f t="shared" si="121"/>
        <v>7</v>
      </c>
      <c r="AW116" s="183" t="str">
        <f t="shared" si="122"/>
        <v>77323110110</v>
      </c>
      <c r="AX116" s="147" t="str">
        <f t="shared" si="123"/>
        <v>774323110110</v>
      </c>
      <c r="AY116" s="183">
        <v>0</v>
      </c>
      <c r="AZ116" s="183">
        <v>0</v>
      </c>
      <c r="BA116" s="43" t="str">
        <f t="shared" si="124"/>
        <v>2020-01-01</v>
      </c>
      <c r="BB116" s="43" t="str">
        <f t="shared" si="125"/>
        <v>2020-01-31</v>
      </c>
      <c r="BC116" s="192" t="s">
        <v>90</v>
      </c>
      <c r="BD116" s="44" t="str">
        <f t="shared" si="126"/>
        <v>a323110110</v>
      </c>
      <c r="BE116" s="189"/>
      <c r="BF116" s="189"/>
      <c r="BG116" s="186"/>
      <c r="BH116" s="149"/>
      <c r="BI116" s="149"/>
      <c r="BJ116" s="149"/>
      <c r="BK116" s="149"/>
      <c r="BL116" s="149"/>
      <c r="BM116" s="149"/>
      <c r="BN116" s="149"/>
      <c r="BO116" s="342" t="s">
        <v>182</v>
      </c>
      <c r="BP116" s="328">
        <v>37</v>
      </c>
      <c r="BQ116" s="242">
        <f>AF119</f>
        <v>2500</v>
      </c>
      <c r="BR116" s="242">
        <f>BQ116*0.13</f>
        <v>325</v>
      </c>
      <c r="BS116" s="242">
        <f>BR116</f>
        <v>325</v>
      </c>
      <c r="BU116" s="357" t="str">
        <f t="shared" ca="1" si="127"/>
        <v>insert into x_t_invoice (TMP_ID,ID,DT, CLIENT_ID,EXTERNAL_ID,CONTRACT_ID,TOTAL_SUM,CURRENCY,DISCOUNT_TYPE,COMMISSION_TYPE,TYPE,LOYAL_CLIENTS,NDS,NDS_PCT,PERSON_ID) values (s_x_t_invoice.NEXTVAL, 323110110, date'2020-01-01',212310000034,'Б-323110110-1',12310000034,3000,'RUR',7,7,'y_invoice',0,1,20, 774323110110);insert into x_t_person (TMP_ID,ID) values (s_x_t_person.NEXTVAL, 774323110110);insert into x_t_act_internal(TMP_ID,ID,DT,CLIENT_ID,INVOICE_ID,HIDDEN,AMOUNT,EXTERNAL_ID,PAYMENT_TERM_DT,IS_LOYAL,TYPE) values (s_x_t_act_internal.NEXTVAL, 43231101101,date'2020-01-08',212310000034, 323110110    ,1,  3000  ,'432311011011',null, 0,'generic');insert into x_t_act_trans(TMP_ID, ACT_ID, CONSUME_ID, AMOUNT, AMOUNT_NDS, AMOUNT_NSP, NETTING, COMMISSION_TYPE) values (s_x_t_act_trans.NEXTVAL, 43231101101,  55323110110, 3000, 500,  0,null, 7);insert into x_t_consume (TMP_ID, ID, PARENT_ORDER_ID) values (s_x_t_consume.NEXTVAL, 55323110110,  99323110110);insert into x_t_order(TMP_ID, ID, SERVICE_ID, SERVICE_ORDER_ID, CLIENT_ID) values (s_x_t_order.NEXTVAL, 99323110110,  7,  77323110110,  4323110110 );insert into x_mv_oebs_receipts_2(TMP_ID, INVOICE_EID, SUM, DT, DOC_DATE, COMISS_DATE, PAYMENT_NUMBER, SOURCE_TYPE) values (s_x_mv_oebs_receipts_2.NEXTVAL, 'Б-323110110-1', 3000, date'2020-01-31',date'2020-01-31', null, '8884323110110' ,'PAYCASH');insert into x_yt_ar_direct_domain_stats (ID,IS_GRAY,DOMAIN,IS_BLACKLIST,SERVICE_ID,COST,BILLING_EXPORT_ID,FROM_DT,TILL_DT,SERVICE_ORDER_ID) values(s_x_yt_ar_direct_domain_stats.NEXTVAL, 0, 'a323110110', 0,7,3330000000,77323110110,  date'2020-01-01',to_date('2020-01-31'||' '||'23:59:59','YYYY-MM-DD HH24:MI:SS'),77323110110);</v>
      </c>
    </row>
    <row r="117" spans="1:73" s="195" customFormat="1" x14ac:dyDescent="0.35">
      <c r="A117" s="127">
        <v>34</v>
      </c>
      <c r="B117" s="178"/>
      <c r="C117" s="42" t="str">
        <f t="shared" si="97"/>
        <v>12310000034</v>
      </c>
      <c r="D117" s="42" t="str">
        <f t="shared" si="98"/>
        <v>12310000034/20</v>
      </c>
      <c r="E117" s="43" t="str">
        <f t="shared" si="99"/>
        <v>2020-01-01</v>
      </c>
      <c r="F117" s="43" t="str">
        <f t="shared" si="100"/>
        <v>2021-01-01</v>
      </c>
      <c r="G117" s="44" t="str">
        <f t="shared" si="101"/>
        <v>212310000034</v>
      </c>
      <c r="H117" s="45">
        <f t="shared" si="133"/>
        <v>23</v>
      </c>
      <c r="I117" s="179">
        <v>3</v>
      </c>
      <c r="J117" s="180">
        <f t="shared" si="128"/>
        <v>323110111</v>
      </c>
      <c r="K117" s="42" t="str">
        <f t="shared" si="103"/>
        <v>Б-323110111-1</v>
      </c>
      <c r="L117" s="43" t="str">
        <f t="shared" si="104"/>
        <v>2020-01-01</v>
      </c>
      <c r="M117" s="42" t="s">
        <v>87</v>
      </c>
      <c r="N117" s="181">
        <f t="shared" si="105"/>
        <v>3000</v>
      </c>
      <c r="O117" s="42" t="s">
        <v>88</v>
      </c>
      <c r="P117" s="179">
        <v>1</v>
      </c>
      <c r="Q117" s="42">
        <v>20</v>
      </c>
      <c r="R117" s="182">
        <f t="shared" si="137"/>
        <v>7</v>
      </c>
      <c r="S117" s="182">
        <v>7</v>
      </c>
      <c r="T117" s="52" t="str">
        <f t="shared" si="107"/>
        <v>43231101111</v>
      </c>
      <c r="U117" s="183" t="str">
        <f t="shared" si="108"/>
        <v>432311011111</v>
      </c>
      <c r="V117" s="42">
        <v>1</v>
      </c>
      <c r="W117" s="43" t="str">
        <f t="shared" ca="1" si="109"/>
        <v>2020-01-06</v>
      </c>
      <c r="X117" s="42"/>
      <c r="Y117" s="185">
        <v>3000</v>
      </c>
      <c r="Z117" s="185">
        <f t="shared" si="135"/>
        <v>500</v>
      </c>
      <c r="AA117" s="42">
        <v>0</v>
      </c>
      <c r="AB117" s="186" t="s">
        <v>89</v>
      </c>
      <c r="AC117" s="185">
        <f t="shared" si="111"/>
        <v>3000</v>
      </c>
      <c r="AD117" s="45">
        <v>0</v>
      </c>
      <c r="AE117" s="52" t="str">
        <f>4&amp;J117</f>
        <v>4323110111</v>
      </c>
      <c r="AF117" s="187">
        <f t="shared" si="130"/>
        <v>2500</v>
      </c>
      <c r="AG117" s="240"/>
      <c r="AH117" s="58">
        <f t="shared" si="113"/>
        <v>2500</v>
      </c>
      <c r="AI117" s="60">
        <f t="shared" si="131"/>
        <v>3000</v>
      </c>
      <c r="AJ117" s="49" t="str">
        <f t="shared" si="115"/>
        <v>2020-01-31</v>
      </c>
      <c r="AK117" s="189" t="str">
        <f t="shared" si="116"/>
        <v>8884323110111</v>
      </c>
      <c r="AL117" s="45" t="str">
        <f t="shared" si="117"/>
        <v>123100000341</v>
      </c>
      <c r="AM117" s="190"/>
      <c r="AN117" s="190"/>
      <c r="AO117" s="45" t="s">
        <v>89</v>
      </c>
      <c r="AP117" s="145" t="s">
        <v>89</v>
      </c>
      <c r="AQ117" s="45"/>
      <c r="AR117" s="45"/>
      <c r="AS117" s="191" t="str">
        <f t="shared" si="118"/>
        <v>8884323110111</v>
      </c>
      <c r="AT117" s="189" t="str">
        <f t="shared" si="119"/>
        <v>55323110111</v>
      </c>
      <c r="AU117" s="183" t="str">
        <f t="shared" si="120"/>
        <v>99323110111</v>
      </c>
      <c r="AV117" s="183">
        <f t="shared" si="121"/>
        <v>7</v>
      </c>
      <c r="AW117" s="183" t="str">
        <f t="shared" si="122"/>
        <v>77323110111</v>
      </c>
      <c r="AX117" s="147" t="str">
        <f t="shared" si="123"/>
        <v>774323110111</v>
      </c>
      <c r="AY117" s="183">
        <v>0</v>
      </c>
      <c r="AZ117" s="183">
        <v>0</v>
      </c>
      <c r="BA117" s="43" t="str">
        <f t="shared" si="124"/>
        <v>2020-01-01</v>
      </c>
      <c r="BB117" s="43" t="str">
        <f t="shared" si="125"/>
        <v>2020-01-31</v>
      </c>
      <c r="BC117" s="192" t="s">
        <v>90</v>
      </c>
      <c r="BD117" s="44" t="str">
        <f t="shared" si="126"/>
        <v>a323110111</v>
      </c>
      <c r="BE117" s="189"/>
      <c r="BF117" s="189"/>
      <c r="BG117" s="186"/>
      <c r="BH117" s="149"/>
      <c r="BI117" s="149"/>
      <c r="BJ117" s="149"/>
      <c r="BK117" s="149"/>
      <c r="BL117" s="149"/>
      <c r="BM117" s="149"/>
      <c r="BN117" s="149"/>
      <c r="BO117" s="345">
        <f>SUM(AF114:AF119)</f>
        <v>10999.583333333334</v>
      </c>
      <c r="BP117" s="330"/>
      <c r="BU117" s="357" t="str">
        <f t="shared" ca="1" si="127"/>
        <v>insert into x_t_invoice (TMP_ID,ID,DT, CLIENT_ID,EXTERNAL_ID,CONTRACT_ID,TOTAL_SUM,CURRENCY,DISCOUNT_TYPE,COMMISSION_TYPE,TYPE,LOYAL_CLIENTS,NDS,NDS_PCT,PERSON_ID) values (s_x_t_invoice.NEXTVAL, 323110111, date'2020-01-01',212310000034,'Б-323110111-1',12310000034,3000,'RUR',7,7,'y_invoice',0,1,20, 774323110111);insert into x_t_person (TMP_ID,ID) values (s_x_t_person.NEXTVAL, 774323110111);insert into x_t_act_internal(TMP_ID,ID,DT,CLIENT_ID,INVOICE_ID,HIDDEN,AMOUNT,EXTERNAL_ID,PAYMENT_TERM_DT,IS_LOYAL,TYPE) values (s_x_t_act_internal.NEXTVAL, 43231101111,date'2020-01-06',212310000034, 323110111    ,1,  3000  ,'432311011111',null, 0,'generic');insert into x_t_act_trans(TMP_ID, ACT_ID, CONSUME_ID, AMOUNT, AMOUNT_NDS, AMOUNT_NSP, NETTING, COMMISSION_TYPE) values (s_x_t_act_trans.NEXTVAL, 43231101111,  55323110111, 3000, 500,  0,null, 7);insert into x_t_consume (TMP_ID, ID, PARENT_ORDER_ID) values (s_x_t_consume.NEXTVAL, 55323110111,  99323110111);insert into x_t_order(TMP_ID, ID, SERVICE_ID, SERVICE_ORDER_ID, CLIENT_ID) values (s_x_t_order.NEXTVAL, 99323110111,  7,  77323110111,  4323110111 );insert into x_mv_oebs_receipts_2(TMP_ID, INVOICE_EID, SUM, DT, DOC_DATE, COMISS_DATE, PAYMENT_NUMBER, SOURCE_TYPE) values (s_x_mv_oebs_receipts_2.NEXTVAL, 'Б-323110111-1', 3000, date'2020-01-31',date'2020-01-31', null, '8884323110111' ,'PAYCASH');insert into x_yt_ar_direct_domain_stats (ID,IS_GRAY,DOMAIN,IS_BLACKLIST,SERVICE_ID,COST,BILLING_EXPORT_ID,FROM_DT,TILL_DT,SERVICE_ORDER_ID) values(s_x_yt_ar_direct_domain_stats.NEXTVAL, 0, 'a323110111', 0,7,3330000000,77323110111,  date'2020-01-01',to_date('2020-01-31'||' '||'23:59:59','YYYY-MM-DD HH24:MI:SS'),77323110111);</v>
      </c>
    </row>
    <row r="118" spans="1:73" s="195" customFormat="1" x14ac:dyDescent="0.35">
      <c r="A118" s="127">
        <v>34</v>
      </c>
      <c r="B118" s="178"/>
      <c r="C118" s="42" t="str">
        <f t="shared" ref="C118:C179" si="138">$H$2&amp;$C$2&amp;$D$2&amp;"00000"&amp;A118</f>
        <v>12310000034</v>
      </c>
      <c r="D118" s="42" t="str">
        <f t="shared" ref="D118:D179" si="139">C118&amp;"/"&amp;MID(YEAR($F$2),3,2)</f>
        <v>12310000034/20</v>
      </c>
      <c r="E118" s="43" t="str">
        <f t="shared" ref="E118:E179" si="140">TEXT(DATE(YEAR($F$2),MONTH($F$2),1),"ГГГГ-ММ-ДД")</f>
        <v>2020-01-01</v>
      </c>
      <c r="F118" s="43" t="str">
        <f t="shared" ref="F118:F179" si="141">TEXT(DATE(YEAR($F$2)+1,MONTH($F$2),1),"ГГГГ-ММ-ДД")</f>
        <v>2021-01-01</v>
      </c>
      <c r="G118" s="44" t="str">
        <f t="shared" ref="G118:G179" si="142">$I$2&amp;C118</f>
        <v>212310000034</v>
      </c>
      <c r="H118" s="45">
        <f t="shared" si="133"/>
        <v>23</v>
      </c>
      <c r="I118" s="179">
        <v>3</v>
      </c>
      <c r="J118" s="180">
        <f t="shared" si="128"/>
        <v>323110112</v>
      </c>
      <c r="K118" s="42" t="str">
        <f t="shared" ref="K118:K179" si="143">"Б-"&amp;J118&amp;"-1"</f>
        <v>Б-323110112-1</v>
      </c>
      <c r="L118" s="43" t="str">
        <f t="shared" ref="L118:L133" si="144">TEXT(DATE(YEAR($F$2),MONTH($F$2),1),"ГГГГ-ММ-ДД")</f>
        <v>2020-01-01</v>
      </c>
      <c r="M118" s="42" t="s">
        <v>87</v>
      </c>
      <c r="N118" s="181">
        <f t="shared" ref="N118:N179" si="145">Y118</f>
        <v>3000</v>
      </c>
      <c r="O118" s="42" t="s">
        <v>88</v>
      </c>
      <c r="P118" s="179">
        <v>1</v>
      </c>
      <c r="Q118" s="42">
        <v>20</v>
      </c>
      <c r="R118" s="198">
        <v>1</v>
      </c>
      <c r="S118" s="198">
        <v>1</v>
      </c>
      <c r="T118" s="52" t="str">
        <f t="shared" ref="T118:T179" si="146">$K$2&amp;J118&amp;"1"</f>
        <v>43231101121</v>
      </c>
      <c r="U118" s="183" t="str">
        <f t="shared" ref="U118:U179" si="147">T118&amp;1</f>
        <v>432311011211</v>
      </c>
      <c r="V118" s="42">
        <v>1</v>
      </c>
      <c r="W118" s="43" t="str">
        <f t="shared" ref="W118:W133" ca="1" si="148">TEXT(DATE(YEAR($F$2),MONTH($F$2),RANDBETWEEN(1,9)),"ГГГГ-ММ-ДД")</f>
        <v>2020-01-05</v>
      </c>
      <c r="X118" s="42"/>
      <c r="Y118" s="185">
        <v>3000</v>
      </c>
      <c r="Z118" s="185">
        <f t="shared" si="135"/>
        <v>500</v>
      </c>
      <c r="AA118" s="42">
        <v>0</v>
      </c>
      <c r="AB118" s="186" t="s">
        <v>89</v>
      </c>
      <c r="AC118" s="185">
        <f t="shared" ref="AC118:AC179" si="149">N118</f>
        <v>3000</v>
      </c>
      <c r="AD118" s="45">
        <v>0</v>
      </c>
      <c r="AE118" s="52" t="str">
        <f t="shared" ref="AE118:AE163" si="150">4&amp;J118</f>
        <v>4323110112</v>
      </c>
      <c r="AF118" s="187">
        <f t="shared" si="130"/>
        <v>2500</v>
      </c>
      <c r="AG118" s="252">
        <f>SUM(AF114:AF119)</f>
        <v>10999.583333333334</v>
      </c>
      <c r="AH118" s="58">
        <f t="shared" ref="AH118:AH179" si="151">AI118/(1+Q118/100)</f>
        <v>2500</v>
      </c>
      <c r="AI118" s="60">
        <f t="shared" si="131"/>
        <v>3000</v>
      </c>
      <c r="AJ118" s="49" t="str">
        <f t="shared" ref="AJ118:AJ133" si="152">TEXT(DATE(YEAR($F$2),MONTH($F$2)+1,0),"ГГГГ-ММ-ДД")</f>
        <v>2020-01-31</v>
      </c>
      <c r="AK118" s="189" t="str">
        <f t="shared" ref="AK118:AK179" si="153">"888"&amp;AE118</f>
        <v>8884323110112</v>
      </c>
      <c r="AL118" s="45" t="str">
        <f t="shared" ref="AL118:AL179" si="154">C118&amp;1</f>
        <v>123100000341</v>
      </c>
      <c r="AM118" s="190"/>
      <c r="AN118" s="190"/>
      <c r="AO118" s="45" t="s">
        <v>89</v>
      </c>
      <c r="AP118" s="145" t="s">
        <v>89</v>
      </c>
      <c r="AQ118" s="45"/>
      <c r="AR118" s="45"/>
      <c r="AS118" s="191" t="str">
        <f t="shared" ref="AS118:AS179" si="155">AK118</f>
        <v>8884323110112</v>
      </c>
      <c r="AT118" s="189" t="str">
        <f t="shared" ref="AT118:AT179" si="156">"55"&amp;J118</f>
        <v>55323110112</v>
      </c>
      <c r="AU118" s="183" t="str">
        <f t="shared" ref="AU118:AU179" si="157">"99"&amp;J118</f>
        <v>99323110112</v>
      </c>
      <c r="AV118" s="183">
        <f t="shared" ref="AV118:AV179" si="158">S118</f>
        <v>1</v>
      </c>
      <c r="AW118" s="183" t="str">
        <f t="shared" ref="AW118:AW179" si="159">"77"&amp;J118</f>
        <v>77323110112</v>
      </c>
      <c r="AX118" s="147" t="str">
        <f t="shared" ref="AX118:AX179" si="160">"77"&amp;AE118</f>
        <v>774323110112</v>
      </c>
      <c r="AY118" s="183">
        <v>0</v>
      </c>
      <c r="AZ118" s="183">
        <v>0</v>
      </c>
      <c r="BA118" s="43" t="str">
        <f t="shared" ref="BA118:BA147" si="161">TEXT(DATE(YEAR($F$2),MONTH($F$2),1),"ГГГГ-ММ-ДД")</f>
        <v>2020-01-01</v>
      </c>
      <c r="BB118" s="43" t="str">
        <f t="shared" ref="BB118:BB147" si="162">TEXT(DATE(YEAR($F$2),MONTH($F$2)+1,0),"ГГГГ-ММ-ДД")</f>
        <v>2020-01-31</v>
      </c>
      <c r="BC118" s="192" t="s">
        <v>90</v>
      </c>
      <c r="BD118" s="44" t="str">
        <f t="shared" ref="BD118:BD179" si="163">"a"&amp;J118</f>
        <v>a323110112</v>
      </c>
      <c r="BE118" s="189"/>
      <c r="BF118" s="189"/>
      <c r="BG118" s="186"/>
      <c r="BH118" s="149"/>
      <c r="BI118" s="149"/>
      <c r="BJ118" s="149"/>
      <c r="BK118" s="149"/>
      <c r="BL118" s="149"/>
      <c r="BM118" s="149"/>
      <c r="BN118" s="149"/>
      <c r="BO118" s="342"/>
      <c r="BP118" s="328"/>
      <c r="BQ118" s="242"/>
      <c r="BR118" s="242"/>
      <c r="BS118" s="242"/>
      <c r="BU118" s="357" t="str">
        <f t="shared" ca="1" si="127"/>
        <v>insert into x_t_invoice (TMP_ID,ID,DT, CLIENT_ID,EXTERNAL_ID,CONTRACT_ID,TOTAL_SUM,CURRENCY,DISCOUNT_TYPE,COMMISSION_TYPE,TYPE,LOYAL_CLIENTS,NDS,NDS_PCT,PERSON_ID) values (s_x_t_invoice.NEXTVAL, 323110112, date'2020-01-01',212310000034,'Б-323110112-1',12310000034,3000,'RUR',1,1,'y_invoice',0,1,20, 774323110112);insert into x_t_person (TMP_ID,ID) values (s_x_t_person.NEXTVAL, 774323110112);insert into x_t_act_internal(TMP_ID,ID,DT,CLIENT_ID,INVOICE_ID,HIDDEN,AMOUNT,EXTERNAL_ID,PAYMENT_TERM_DT,IS_LOYAL,TYPE) values (s_x_t_act_internal.NEXTVAL, 43231101121,date'2020-01-05',212310000034, 323110112    ,1,  3000  ,'432311011211',null, 0,'generic');insert into x_t_act_trans(TMP_ID, ACT_ID, CONSUME_ID, AMOUNT, AMOUNT_NDS, AMOUNT_NSP, NETTING, COMMISSION_TYPE) values (s_x_t_act_trans.NEXTVAL, 43231101121,  55323110112, 3000, 500,  0,null, 1);insert into x_t_consume (TMP_ID, ID, PARENT_ORDER_ID) values (s_x_t_consume.NEXTVAL, 55323110112,  99323110112);insert into x_t_order(TMP_ID, ID, SERVICE_ID, SERVICE_ORDER_ID, CLIENT_ID) values (s_x_t_order.NEXTVAL, 99323110112,  1,  77323110112,  4323110112 );insert into x_mv_oebs_receipts_2(TMP_ID, INVOICE_EID, SUM, DT, DOC_DATE, COMISS_DATE, PAYMENT_NUMBER, SOURCE_TYPE) values (s_x_mv_oebs_receipts_2.NEXTVAL, 'Б-323110112-1', 3000, date'2020-01-31',date'2020-01-31', null, '8884323110112' ,'PAYCASH');insert into x_yt_ar_direct_domain_stats (ID,IS_GRAY,DOMAIN,IS_BLACKLIST,SERVICE_ID,COST,BILLING_EXPORT_ID,FROM_DT,TILL_DT,SERVICE_ORDER_ID) values(s_x_yt_ar_direct_domain_stats.NEXTVAL, 0, 'a323110112', 0,1,3330000000,77323110112,  date'2020-01-01',to_date('2020-01-31'||' '||'23:59:59','YYYY-MM-DD HH24:MI:SS'),77323110112);</v>
      </c>
    </row>
    <row r="119" spans="1:73" s="215" customFormat="1" ht="15" thickBot="1" x14ac:dyDescent="0.4">
      <c r="A119" s="152">
        <v>34</v>
      </c>
      <c r="B119" s="199"/>
      <c r="C119" s="76" t="str">
        <f t="shared" si="138"/>
        <v>12310000034</v>
      </c>
      <c r="D119" s="76" t="str">
        <f t="shared" si="139"/>
        <v>12310000034/20</v>
      </c>
      <c r="E119" s="77" t="str">
        <f t="shared" si="140"/>
        <v>2020-01-01</v>
      </c>
      <c r="F119" s="77" t="str">
        <f t="shared" si="141"/>
        <v>2021-01-01</v>
      </c>
      <c r="G119" s="78" t="str">
        <f t="shared" si="142"/>
        <v>212310000034</v>
      </c>
      <c r="H119" s="79">
        <f t="shared" si="133"/>
        <v>23</v>
      </c>
      <c r="I119" s="200">
        <v>3</v>
      </c>
      <c r="J119" s="201">
        <f t="shared" ref="J119:J180" si="164">J118+1</f>
        <v>323110113</v>
      </c>
      <c r="K119" s="76" t="str">
        <f t="shared" si="143"/>
        <v>Б-323110113-1</v>
      </c>
      <c r="L119" s="77" t="str">
        <f t="shared" si="144"/>
        <v>2020-01-01</v>
      </c>
      <c r="M119" s="76" t="s">
        <v>87</v>
      </c>
      <c r="N119" s="202">
        <f t="shared" si="145"/>
        <v>3000</v>
      </c>
      <c r="O119" s="76" t="s">
        <v>88</v>
      </c>
      <c r="P119" s="200">
        <v>1</v>
      </c>
      <c r="Q119" s="76">
        <v>20</v>
      </c>
      <c r="R119" s="201">
        <v>37</v>
      </c>
      <c r="S119" s="201">
        <v>37</v>
      </c>
      <c r="T119" s="81" t="str">
        <f t="shared" si="146"/>
        <v>43231101131</v>
      </c>
      <c r="U119" s="203" t="str">
        <f t="shared" si="147"/>
        <v>432311011311</v>
      </c>
      <c r="V119" s="76">
        <v>1</v>
      </c>
      <c r="W119" s="77" t="str">
        <f t="shared" ca="1" si="148"/>
        <v>2020-01-03</v>
      </c>
      <c r="X119" s="76"/>
      <c r="Y119" s="205">
        <v>3000</v>
      </c>
      <c r="Z119" s="205">
        <f t="shared" si="135"/>
        <v>500</v>
      </c>
      <c r="AA119" s="76">
        <v>0</v>
      </c>
      <c r="AB119" s="206" t="s">
        <v>89</v>
      </c>
      <c r="AC119" s="205">
        <f t="shared" si="149"/>
        <v>3000</v>
      </c>
      <c r="AD119" s="79">
        <v>0</v>
      </c>
      <c r="AE119" s="81" t="str">
        <f t="shared" si="150"/>
        <v>4323110113</v>
      </c>
      <c r="AF119" s="207">
        <f t="shared" si="130"/>
        <v>2500</v>
      </c>
      <c r="AG119" s="208"/>
      <c r="AH119" s="91">
        <f t="shared" si="151"/>
        <v>2500</v>
      </c>
      <c r="AI119" s="93">
        <f t="shared" si="131"/>
        <v>3000</v>
      </c>
      <c r="AJ119" s="83" t="str">
        <f t="shared" si="152"/>
        <v>2020-01-31</v>
      </c>
      <c r="AK119" s="209" t="str">
        <f t="shared" si="153"/>
        <v>8884323110113</v>
      </c>
      <c r="AL119" s="79" t="str">
        <f t="shared" si="154"/>
        <v>123100000341</v>
      </c>
      <c r="AM119" s="210"/>
      <c r="AN119" s="210"/>
      <c r="AO119" s="79" t="s">
        <v>89</v>
      </c>
      <c r="AP119" s="169" t="s">
        <v>89</v>
      </c>
      <c r="AQ119" s="79"/>
      <c r="AR119" s="79"/>
      <c r="AS119" s="211" t="str">
        <f t="shared" si="155"/>
        <v>8884323110113</v>
      </c>
      <c r="AT119" s="209" t="str">
        <f t="shared" si="156"/>
        <v>55323110113</v>
      </c>
      <c r="AU119" s="203" t="str">
        <f t="shared" si="157"/>
        <v>99323110113</v>
      </c>
      <c r="AV119" s="203">
        <f t="shared" si="158"/>
        <v>37</v>
      </c>
      <c r="AW119" s="203" t="str">
        <f t="shared" si="159"/>
        <v>77323110113</v>
      </c>
      <c r="AX119" s="172" t="str">
        <f t="shared" si="160"/>
        <v>774323110113</v>
      </c>
      <c r="AY119" s="203">
        <v>0</v>
      </c>
      <c r="AZ119" s="203">
        <v>0</v>
      </c>
      <c r="BA119" s="77" t="str">
        <f t="shared" si="161"/>
        <v>2020-01-01</v>
      </c>
      <c r="BB119" s="77" t="str">
        <f t="shared" si="162"/>
        <v>2020-01-31</v>
      </c>
      <c r="BC119" s="212" t="s">
        <v>90</v>
      </c>
      <c r="BD119" s="78" t="str">
        <f t="shared" si="163"/>
        <v>a323110113</v>
      </c>
      <c r="BE119" s="209"/>
      <c r="BF119" s="209"/>
      <c r="BG119" s="206"/>
      <c r="BH119" s="174"/>
      <c r="BI119" s="174"/>
      <c r="BJ119" s="174"/>
      <c r="BK119" s="174"/>
      <c r="BL119" s="174"/>
      <c r="BM119" s="174"/>
      <c r="BN119" s="174"/>
      <c r="BO119" s="341"/>
      <c r="BP119" s="329"/>
      <c r="BQ119" s="202"/>
      <c r="BR119" s="214"/>
      <c r="BS119" s="214"/>
      <c r="BU119" s="358" t="str">
        <f t="shared" ca="1" si="127"/>
        <v>insert into x_t_invoice (TMP_ID,ID,DT, CLIENT_ID,EXTERNAL_ID,CONTRACT_ID,TOTAL_SUM,CURRENCY,DISCOUNT_TYPE,COMMISSION_TYPE,TYPE,LOYAL_CLIENTS,NDS,NDS_PCT,PERSON_ID) values (s_x_t_invoice.NEXTVAL, 323110113, date'2020-01-01',212310000034,'Б-323110113-1',12310000034,3000,'RUR',37,37,'y_invoice',0,1,20, 774323110113);insert into x_t_person (TMP_ID,ID) values (s_x_t_person.NEXTVAL, 774323110113);insert into x_t_act_internal(TMP_ID,ID,DT,CLIENT_ID,INVOICE_ID,HIDDEN,AMOUNT,EXTERNAL_ID,PAYMENT_TERM_DT,IS_LOYAL,TYPE) values (s_x_t_act_internal.NEXTVAL, 43231101131,date'2020-01-03',212310000034, 323110113    ,1,  3000  ,'432311011311',null, 0,'generic');insert into x_t_act_trans(TMP_ID, ACT_ID, CONSUME_ID, AMOUNT, AMOUNT_NDS, AMOUNT_NSP, NETTING, COMMISSION_TYPE) values (s_x_t_act_trans.NEXTVAL, 43231101131,  55323110113, 3000, 500,  0,null, 37);insert into x_t_consume (TMP_ID, ID, PARENT_ORDER_ID) values (s_x_t_consume.NEXTVAL, 55323110113,  99323110113);insert into x_t_order(TMP_ID, ID, SERVICE_ID, SERVICE_ORDER_ID, CLIENT_ID) values (s_x_t_order.NEXTVAL, 99323110113,  37,  77323110113,  4323110113 );insert into x_mv_oebs_receipts_2(TMP_ID, INVOICE_EID, SUM, DT, DOC_DATE, COMISS_DATE, PAYMENT_NUMBER, SOURCE_TYPE) values (s_x_mv_oebs_receipts_2.NEXTVAL, 'Б-323110113-1', 3000, date'2020-01-31',date'2020-01-31', null, '8884323110113' ,'PAYCASH');insert into x_yt_ar_direct_domain_stats (ID,IS_GRAY,DOMAIN,IS_BLACKLIST,SERVICE_ID,COST,BILLING_EXPORT_ID,FROM_DT,TILL_DT,SERVICE_ORDER_ID) values(s_x_yt_ar_direct_domain_stats.NEXTVAL, 0, 'a323110113', 0,37,3330000000,77323110113,  date'2020-01-01',to_date('2020-01-31'||' '||'23:59:59','YYYY-MM-DD HH24:MI:SS'),77323110113);</v>
      </c>
    </row>
    <row r="120" spans="1:73" s="195" customFormat="1" x14ac:dyDescent="0.35">
      <c r="A120" s="127">
        <v>35</v>
      </c>
      <c r="B120" s="178"/>
      <c r="C120" s="42" t="str">
        <f t="shared" si="138"/>
        <v>12310000035</v>
      </c>
      <c r="D120" s="42" t="str">
        <f t="shared" si="139"/>
        <v>12310000035/20</v>
      </c>
      <c r="E120" s="43" t="str">
        <f t="shared" si="140"/>
        <v>2020-01-01</v>
      </c>
      <c r="F120" s="43" t="str">
        <f t="shared" si="141"/>
        <v>2021-01-01</v>
      </c>
      <c r="G120" s="44" t="str">
        <f t="shared" si="142"/>
        <v>212310000035</v>
      </c>
      <c r="H120" s="45">
        <f t="shared" si="133"/>
        <v>23</v>
      </c>
      <c r="I120" s="179">
        <v>3</v>
      </c>
      <c r="J120" s="180">
        <f t="shared" si="164"/>
        <v>323110114</v>
      </c>
      <c r="K120" s="42" t="str">
        <f t="shared" si="143"/>
        <v>Б-323110114-1</v>
      </c>
      <c r="L120" s="43" t="str">
        <f t="shared" si="144"/>
        <v>2020-01-01</v>
      </c>
      <c r="M120" s="42" t="s">
        <v>87</v>
      </c>
      <c r="N120" s="181">
        <f t="shared" si="145"/>
        <v>10000</v>
      </c>
      <c r="O120" s="42" t="s">
        <v>88</v>
      </c>
      <c r="P120" s="179">
        <v>1</v>
      </c>
      <c r="Q120" s="42">
        <v>20</v>
      </c>
      <c r="R120" s="182">
        <f>S120</f>
        <v>7</v>
      </c>
      <c r="S120" s="182">
        <v>7</v>
      </c>
      <c r="T120" s="52" t="str">
        <f t="shared" si="146"/>
        <v>43231101141</v>
      </c>
      <c r="U120" s="183" t="str">
        <f t="shared" si="147"/>
        <v>432311011411</v>
      </c>
      <c r="V120" s="42">
        <v>1</v>
      </c>
      <c r="W120" s="43" t="str">
        <f t="shared" ca="1" si="148"/>
        <v>2020-01-08</v>
      </c>
      <c r="X120" s="42"/>
      <c r="Y120" s="185">
        <v>10000</v>
      </c>
      <c r="Z120" s="185">
        <f>Y120-(Y120/1.2)</f>
        <v>1666.6666666666661</v>
      </c>
      <c r="AA120" s="42">
        <v>0</v>
      </c>
      <c r="AB120" s="186" t="s">
        <v>89</v>
      </c>
      <c r="AC120" s="185">
        <f t="shared" si="149"/>
        <v>10000</v>
      </c>
      <c r="AD120" s="45">
        <v>0</v>
      </c>
      <c r="AE120" s="52" t="str">
        <f t="shared" si="150"/>
        <v>4323110114</v>
      </c>
      <c r="AF120" s="187">
        <f t="shared" si="130"/>
        <v>8333.3333333333339</v>
      </c>
      <c r="AG120" s="258">
        <f>Y124/SUM(Y120:Y124)</f>
        <v>0.70149253731343286</v>
      </c>
      <c r="AH120" s="58">
        <f t="shared" si="151"/>
        <v>8333.3333333333339</v>
      </c>
      <c r="AI120" s="60">
        <f t="shared" si="131"/>
        <v>10000</v>
      </c>
      <c r="AJ120" s="49" t="str">
        <f t="shared" si="152"/>
        <v>2020-01-31</v>
      </c>
      <c r="AK120" s="189" t="str">
        <f t="shared" si="153"/>
        <v>8884323110114</v>
      </c>
      <c r="AL120" s="45" t="str">
        <f t="shared" si="154"/>
        <v>123100000351</v>
      </c>
      <c r="AM120" s="190"/>
      <c r="AN120" s="190"/>
      <c r="AO120" s="45" t="s">
        <v>89</v>
      </c>
      <c r="AP120" s="145" t="s">
        <v>89</v>
      </c>
      <c r="AQ120" s="45"/>
      <c r="AR120" s="45"/>
      <c r="AS120" s="191" t="str">
        <f t="shared" si="155"/>
        <v>8884323110114</v>
      </c>
      <c r="AT120" s="189" t="str">
        <f t="shared" si="156"/>
        <v>55323110114</v>
      </c>
      <c r="AU120" s="183" t="str">
        <f t="shared" si="157"/>
        <v>99323110114</v>
      </c>
      <c r="AV120" s="183">
        <f t="shared" si="158"/>
        <v>7</v>
      </c>
      <c r="AW120" s="183" t="str">
        <f t="shared" si="159"/>
        <v>77323110114</v>
      </c>
      <c r="AX120" s="147" t="str">
        <f t="shared" si="160"/>
        <v>774323110114</v>
      </c>
      <c r="AY120" s="183">
        <v>0</v>
      </c>
      <c r="AZ120" s="183">
        <v>0</v>
      </c>
      <c r="BA120" s="43" t="str">
        <f t="shared" si="161"/>
        <v>2020-01-01</v>
      </c>
      <c r="BB120" s="43" t="str">
        <f t="shared" si="162"/>
        <v>2020-01-31</v>
      </c>
      <c r="BC120" s="192" t="s">
        <v>90</v>
      </c>
      <c r="BD120" s="44" t="str">
        <f t="shared" si="163"/>
        <v>a323110114</v>
      </c>
      <c r="BE120" s="189"/>
      <c r="BF120" s="189"/>
      <c r="BG120" s="186"/>
      <c r="BH120" s="254"/>
      <c r="BI120" s="254"/>
      <c r="BJ120" s="254"/>
      <c r="BK120" s="254"/>
      <c r="BL120" s="149"/>
      <c r="BM120" s="149"/>
      <c r="BN120" s="149"/>
      <c r="BO120" s="340" t="s">
        <v>183</v>
      </c>
      <c r="BP120" s="328">
        <v>7</v>
      </c>
      <c r="BQ120" s="242">
        <f>SUM(AF120:AF124)</f>
        <v>167500</v>
      </c>
      <c r="BR120" s="242">
        <f>BQ120*0.06</f>
        <v>10050</v>
      </c>
      <c r="BS120" s="242">
        <f>BR120</f>
        <v>10050</v>
      </c>
      <c r="BU120" s="357" t="str">
        <f t="shared" ca="1" si="127"/>
        <v>insert into x_t_contract2(TMP_ID,ID,EXTERNAL_ID,CLIENT_ID) values(s_x_t_contract2.NEXTVAL, 12310000035, '12310000035/20',212310000035);insert into x_t_contract_collateral(TMP_ID,ID,CONTRACT2_ID,DT,IS_SIGNED) values(s_x_t_contract_collateral.NEXTVAL, 123100000351, 12310000035, date'2020-01-01', date'2020-01-01');insert into x_mv_contract_signed_attr (TMP_ID,CONTRACT_ID,COLLATERAL_ID,CODE,VALUE_DT) values (s_x_mv_contract_signed_attr.NEXTVAL, 12310000035, 123100000351,'FINISH_DT' ,date'2021-01-01');insert into x_mv_contract_signed_attr_hist(TMP_ID,VALUE_NUM,UPDATE_DT,CONTRACT2_ID,CODE,CL_DT,STAMP,DT) values(s_x_mv_contract_signed_attr_hist.NEXTVAL, 1, date'2020-01-01', 12310000035,'FIRM',date'2020-01-01',8884323110114,date'2020-01-01');insert into x_mv_contract_signed_attr_hist(TMP_ID,VALUE_NUM,UPDATE_DT,CONTRACT2_ID,CODE,CL_DT,STAMP,DT) values(s_x_mv_contract_signed_attr_hist.NEXTVAL, 23, date'2020-01-01', 12310000035,'WHOLESALE_AGENT_PREMIUM_AWARDS_SCALE_TYPE',date'2020-01-01',8884323110114,date'2020-01-01');insert into x_mv_contract_signed_attr_hist(TMP_ID,VALUE_NUM,UPDATE_DT,CONTRACT2_ID,CODE,CL_DT,STAMP,DT) values(s_x_mv_contract_signed_attr_hist.NEXTVAL, 3, date'2020-01-01', 12310000035,'PAYMENT_TYPE',date'2020-01-01',8884323110114,date'2020-01-01');insert into x_t_invoice (TMP_ID,ID,DT, CLIENT_ID,EXTERNAL_ID,CONTRACT_ID,TOTAL_SUM,CURRENCY,DISCOUNT_TYPE,COMMISSION_TYPE,TYPE,LOYAL_CLIENTS,NDS,NDS_PCT,PERSON_ID) values (s_x_t_invoice.NEXTVAL, 323110114, date'2020-01-01',212310000035,'Б-323110114-1',12310000035,10000,'RUR',7,7,'y_invoice',0,1,20, 774323110114);insert into x_t_person (TMP_ID,ID) values (s_x_t_person.NEXTVAL, 774323110114);insert into x_t_act_internal(TMP_ID,ID,DT,CLIENT_ID,INVOICE_ID,HIDDEN,AMOUNT,EXTERNAL_ID,PAYMENT_TERM_DT,IS_LOYAL,TYPE) values (s_x_t_act_internal.NEXTVAL, 43231101141,date'2020-01-08',212310000035, 323110114    ,1,  10000  ,'432311011411',null, 0,'generic');insert into x_t_act_trans(TMP_ID, ACT_ID, CONSUME_ID, AMOUNT, AMOUNT_NDS, AMOUNT_NSP, NETTING, COMMISSION_TYPE) values (s_x_t_act_trans.NEXTVAL, 43231101141,  55323110114, 10000, 1666.66666666667,  0,null, 7);insert into x_t_consume (TMP_ID, ID, PARENT_ORDER_ID) values (s_x_t_consume.NEXTVAL, 55323110114,  99323110114);insert into x_t_order(TMP_ID, ID, SERVICE_ID, SERVICE_ORDER_ID, CLIENT_ID) values (s_x_t_order.NEXTVAL, 99323110114,  7,  77323110114,  4323110114 );insert into x_mv_oebs_receipts_2(TMP_ID, INVOICE_EID, SUM, DT, DOC_DATE, COMISS_DATE, PAYMENT_NUMBER, SOURCE_TYPE) values (s_x_mv_oebs_receipts_2.NEXTVAL, 'Б-323110114-1', 10000, date'2020-01-31',date'2020-01-31', null, '8884323110114' ,'PAYCASH');insert into x_yt_ar_direct_domain_stats (ID,IS_GRAY,DOMAIN,IS_BLACKLIST,SERVICE_ID,COST,BILLING_EXPORT_ID,FROM_DT,TILL_DT,SERVICE_ORDER_ID) values(s_x_yt_ar_direct_domain_stats.NEXTVAL, 0, 'a323110114', 0,7,3330000000,77323110114,  date'2020-01-01',to_date('2020-01-31'||' '||'23:59:59','YYYY-MM-DD HH24:MI:SS'),77323110114);</v>
      </c>
    </row>
    <row r="121" spans="1:73" s="195" customFormat="1" x14ac:dyDescent="0.35">
      <c r="A121" s="127">
        <v>35</v>
      </c>
      <c r="B121" s="178"/>
      <c r="C121" s="42" t="str">
        <f t="shared" si="138"/>
        <v>12310000035</v>
      </c>
      <c r="D121" s="42" t="str">
        <f t="shared" si="139"/>
        <v>12310000035/20</v>
      </c>
      <c r="E121" s="43" t="str">
        <f t="shared" si="140"/>
        <v>2020-01-01</v>
      </c>
      <c r="F121" s="43" t="str">
        <f t="shared" si="141"/>
        <v>2021-01-01</v>
      </c>
      <c r="G121" s="44" t="str">
        <f t="shared" si="142"/>
        <v>212310000035</v>
      </c>
      <c r="H121" s="45">
        <f t="shared" si="133"/>
        <v>23</v>
      </c>
      <c r="I121" s="179">
        <v>3</v>
      </c>
      <c r="J121" s="180">
        <f t="shared" si="164"/>
        <v>323110115</v>
      </c>
      <c r="K121" s="42" t="str">
        <f t="shared" si="143"/>
        <v>Б-323110115-1</v>
      </c>
      <c r="L121" s="43" t="str">
        <f t="shared" si="144"/>
        <v>2020-01-01</v>
      </c>
      <c r="M121" s="42" t="s">
        <v>87</v>
      </c>
      <c r="N121" s="181">
        <f t="shared" si="145"/>
        <v>10000</v>
      </c>
      <c r="O121" s="42" t="s">
        <v>88</v>
      </c>
      <c r="P121" s="179">
        <v>1</v>
      </c>
      <c r="Q121" s="42">
        <v>20</v>
      </c>
      <c r="R121" s="182">
        <f>S121</f>
        <v>7</v>
      </c>
      <c r="S121" s="182">
        <v>7</v>
      </c>
      <c r="T121" s="52" t="str">
        <f t="shared" si="146"/>
        <v>43231101151</v>
      </c>
      <c r="U121" s="183" t="str">
        <f t="shared" si="147"/>
        <v>432311011511</v>
      </c>
      <c r="V121" s="42">
        <v>1</v>
      </c>
      <c r="W121" s="43" t="str">
        <f t="shared" ca="1" si="148"/>
        <v>2020-01-04</v>
      </c>
      <c r="X121" s="42"/>
      <c r="Y121" s="185">
        <v>10000</v>
      </c>
      <c r="Z121" s="185">
        <f t="shared" si="135"/>
        <v>1666.6666666666661</v>
      </c>
      <c r="AA121" s="42">
        <v>0</v>
      </c>
      <c r="AB121" s="186" t="s">
        <v>89</v>
      </c>
      <c r="AC121" s="185">
        <f t="shared" si="149"/>
        <v>10000</v>
      </c>
      <c r="AD121" s="45">
        <v>0</v>
      </c>
      <c r="AE121" s="52" t="str">
        <f t="shared" si="150"/>
        <v>4323110115</v>
      </c>
      <c r="AF121" s="187">
        <f t="shared" si="130"/>
        <v>8333.3333333333339</v>
      </c>
      <c r="AG121" s="240"/>
      <c r="AH121" s="58">
        <f t="shared" si="151"/>
        <v>8333.3333333333339</v>
      </c>
      <c r="AI121" s="60">
        <f t="shared" si="131"/>
        <v>10000</v>
      </c>
      <c r="AJ121" s="49" t="str">
        <f t="shared" si="152"/>
        <v>2020-01-31</v>
      </c>
      <c r="AK121" s="189" t="str">
        <f t="shared" si="153"/>
        <v>8884323110115</v>
      </c>
      <c r="AL121" s="45" t="str">
        <f t="shared" si="154"/>
        <v>123100000351</v>
      </c>
      <c r="AM121" s="190"/>
      <c r="AN121" s="190"/>
      <c r="AO121" s="45" t="s">
        <v>89</v>
      </c>
      <c r="AP121" s="145" t="s">
        <v>89</v>
      </c>
      <c r="AQ121" s="45"/>
      <c r="AR121" s="45"/>
      <c r="AS121" s="191" t="str">
        <f t="shared" si="155"/>
        <v>8884323110115</v>
      </c>
      <c r="AT121" s="189" t="str">
        <f t="shared" si="156"/>
        <v>55323110115</v>
      </c>
      <c r="AU121" s="183" t="str">
        <f t="shared" si="157"/>
        <v>99323110115</v>
      </c>
      <c r="AV121" s="183">
        <f t="shared" si="158"/>
        <v>7</v>
      </c>
      <c r="AW121" s="183" t="str">
        <f t="shared" si="159"/>
        <v>77323110115</v>
      </c>
      <c r="AX121" s="147" t="str">
        <f t="shared" si="160"/>
        <v>774323110115</v>
      </c>
      <c r="AY121" s="183">
        <v>0</v>
      </c>
      <c r="AZ121" s="183">
        <v>0</v>
      </c>
      <c r="BA121" s="43" t="str">
        <f t="shared" si="161"/>
        <v>2020-01-01</v>
      </c>
      <c r="BB121" s="43" t="str">
        <f t="shared" si="162"/>
        <v>2020-01-31</v>
      </c>
      <c r="BC121" s="192" t="s">
        <v>90</v>
      </c>
      <c r="BD121" s="44" t="str">
        <f t="shared" si="163"/>
        <v>a323110115</v>
      </c>
      <c r="BE121" s="189"/>
      <c r="BF121" s="189"/>
      <c r="BG121" s="186"/>
      <c r="BH121" s="149"/>
      <c r="BI121" s="149"/>
      <c r="BJ121" s="149"/>
      <c r="BK121" s="149"/>
      <c r="BL121" s="149"/>
      <c r="BM121" s="149"/>
      <c r="BN121" s="149"/>
      <c r="BO121" s="342" t="s">
        <v>184</v>
      </c>
      <c r="BP121" s="328">
        <v>1</v>
      </c>
      <c r="BQ121" s="242">
        <f>AF125</f>
        <v>16666.666666666668</v>
      </c>
      <c r="BR121" s="242">
        <f>BQ121*0.13</f>
        <v>2166.666666666667</v>
      </c>
      <c r="BS121" s="242">
        <f>BR121</f>
        <v>2166.666666666667</v>
      </c>
      <c r="BU121" s="357" t="str">
        <f t="shared" ca="1" si="127"/>
        <v>insert into x_t_invoice (TMP_ID,ID,DT, CLIENT_ID,EXTERNAL_ID,CONTRACT_ID,TOTAL_SUM,CURRENCY,DISCOUNT_TYPE,COMMISSION_TYPE,TYPE,LOYAL_CLIENTS,NDS,NDS_PCT,PERSON_ID) values (s_x_t_invoice.NEXTVAL, 323110115, date'2020-01-01',212310000035,'Б-323110115-1',12310000035,10000,'RUR',7,7,'y_invoice',0,1,20, 774323110115);insert into x_t_person (TMP_ID,ID) values (s_x_t_person.NEXTVAL, 774323110115);insert into x_t_act_internal(TMP_ID,ID,DT,CLIENT_ID,INVOICE_ID,HIDDEN,AMOUNT,EXTERNAL_ID,PAYMENT_TERM_DT,IS_LOYAL,TYPE) values (s_x_t_act_internal.NEXTVAL, 43231101151,date'2020-01-04',212310000035, 323110115    ,1,  10000  ,'432311011511',null, 0,'generic');insert into x_t_act_trans(TMP_ID, ACT_ID, CONSUME_ID, AMOUNT, AMOUNT_NDS, AMOUNT_NSP, NETTING, COMMISSION_TYPE) values (s_x_t_act_trans.NEXTVAL, 43231101151,  55323110115, 10000, 1666.66666666667,  0,null, 7);insert into x_t_consume (TMP_ID, ID, PARENT_ORDER_ID) values (s_x_t_consume.NEXTVAL, 55323110115,  99323110115);insert into x_t_order(TMP_ID, ID, SERVICE_ID, SERVICE_ORDER_ID, CLIENT_ID) values (s_x_t_order.NEXTVAL, 99323110115,  7,  77323110115,  4323110115 );insert into x_mv_oebs_receipts_2(TMP_ID, INVOICE_EID, SUM, DT, DOC_DATE, COMISS_DATE, PAYMENT_NUMBER, SOURCE_TYPE) values (s_x_mv_oebs_receipts_2.NEXTVAL, 'Б-323110115-1', 10000, date'2020-01-31',date'2020-01-31', null, '8884323110115' ,'PAYCASH');insert into x_yt_ar_direct_domain_stats (ID,IS_GRAY,DOMAIN,IS_BLACKLIST,SERVICE_ID,COST,BILLING_EXPORT_ID,FROM_DT,TILL_DT,SERVICE_ORDER_ID) values(s_x_yt_ar_direct_domain_stats.NEXTVAL, 0, 'a323110115', 0,7,3330000000,77323110115,  date'2020-01-01',to_date('2020-01-31'||' '||'23:59:59','YYYY-MM-DD HH24:MI:SS'),77323110115);</v>
      </c>
    </row>
    <row r="122" spans="1:73" s="195" customFormat="1" x14ac:dyDescent="0.35">
      <c r="A122" s="127">
        <v>35</v>
      </c>
      <c r="B122" s="178"/>
      <c r="C122" s="42" t="str">
        <f t="shared" si="138"/>
        <v>12310000035</v>
      </c>
      <c r="D122" s="42" t="str">
        <f t="shared" si="139"/>
        <v>12310000035/20</v>
      </c>
      <c r="E122" s="43" t="str">
        <f t="shared" si="140"/>
        <v>2020-01-01</v>
      </c>
      <c r="F122" s="43" t="str">
        <f t="shared" si="141"/>
        <v>2021-01-01</v>
      </c>
      <c r="G122" s="44" t="str">
        <f t="shared" si="142"/>
        <v>212310000035</v>
      </c>
      <c r="H122" s="45">
        <f t="shared" si="133"/>
        <v>23</v>
      </c>
      <c r="I122" s="179">
        <v>3</v>
      </c>
      <c r="J122" s="180">
        <f t="shared" si="164"/>
        <v>323110116</v>
      </c>
      <c r="K122" s="42" t="str">
        <f t="shared" si="143"/>
        <v>Б-323110116-1</v>
      </c>
      <c r="L122" s="43" t="str">
        <f t="shared" si="144"/>
        <v>2020-01-01</v>
      </c>
      <c r="M122" s="42" t="s">
        <v>87</v>
      </c>
      <c r="N122" s="181">
        <f t="shared" si="145"/>
        <v>20000</v>
      </c>
      <c r="O122" s="42" t="s">
        <v>88</v>
      </c>
      <c r="P122" s="179">
        <v>1</v>
      </c>
      <c r="Q122" s="42">
        <v>20</v>
      </c>
      <c r="R122" s="182">
        <f>S122</f>
        <v>7</v>
      </c>
      <c r="S122" s="182">
        <v>7</v>
      </c>
      <c r="T122" s="52" t="str">
        <f t="shared" si="146"/>
        <v>43231101161</v>
      </c>
      <c r="U122" s="183" t="str">
        <f t="shared" si="147"/>
        <v>432311011611</v>
      </c>
      <c r="V122" s="42">
        <v>1</v>
      </c>
      <c r="W122" s="43" t="str">
        <f t="shared" ca="1" si="148"/>
        <v>2020-01-06</v>
      </c>
      <c r="X122" s="42"/>
      <c r="Y122" s="185">
        <v>20000</v>
      </c>
      <c r="Z122" s="185">
        <f t="shared" si="135"/>
        <v>3333.3333333333321</v>
      </c>
      <c r="AA122" s="42">
        <v>0</v>
      </c>
      <c r="AB122" s="186" t="s">
        <v>89</v>
      </c>
      <c r="AC122" s="185">
        <f t="shared" si="149"/>
        <v>20000</v>
      </c>
      <c r="AD122" s="45">
        <v>0</v>
      </c>
      <c r="AE122" s="52" t="str">
        <f t="shared" si="150"/>
        <v>4323110116</v>
      </c>
      <c r="AF122" s="187">
        <f t="shared" si="130"/>
        <v>16666.666666666668</v>
      </c>
      <c r="AG122" s="240"/>
      <c r="AH122" s="58">
        <f t="shared" si="151"/>
        <v>16666.666666666668</v>
      </c>
      <c r="AI122" s="60">
        <f t="shared" si="131"/>
        <v>20000</v>
      </c>
      <c r="AJ122" s="49" t="str">
        <f t="shared" si="152"/>
        <v>2020-01-31</v>
      </c>
      <c r="AK122" s="189" t="str">
        <f t="shared" si="153"/>
        <v>8884323110116</v>
      </c>
      <c r="AL122" s="45" t="str">
        <f t="shared" si="154"/>
        <v>123100000351</v>
      </c>
      <c r="AM122" s="190"/>
      <c r="AN122" s="190"/>
      <c r="AO122" s="45" t="s">
        <v>89</v>
      </c>
      <c r="AP122" s="145" t="s">
        <v>89</v>
      </c>
      <c r="AQ122" s="45"/>
      <c r="AR122" s="45"/>
      <c r="AS122" s="191" t="str">
        <f t="shared" si="155"/>
        <v>8884323110116</v>
      </c>
      <c r="AT122" s="189" t="str">
        <f t="shared" si="156"/>
        <v>55323110116</v>
      </c>
      <c r="AU122" s="183" t="str">
        <f t="shared" si="157"/>
        <v>99323110116</v>
      </c>
      <c r="AV122" s="183">
        <f t="shared" si="158"/>
        <v>7</v>
      </c>
      <c r="AW122" s="183" t="str">
        <f t="shared" si="159"/>
        <v>77323110116</v>
      </c>
      <c r="AX122" s="147" t="str">
        <f t="shared" si="160"/>
        <v>774323110116</v>
      </c>
      <c r="AY122" s="183">
        <v>0</v>
      </c>
      <c r="AZ122" s="183">
        <v>0</v>
      </c>
      <c r="BA122" s="43" t="str">
        <f t="shared" si="161"/>
        <v>2020-01-01</v>
      </c>
      <c r="BB122" s="43" t="str">
        <f t="shared" si="162"/>
        <v>2020-01-31</v>
      </c>
      <c r="BC122" s="192" t="s">
        <v>90</v>
      </c>
      <c r="BD122" s="44" t="str">
        <f t="shared" si="163"/>
        <v>a323110116</v>
      </c>
      <c r="BE122" s="189"/>
      <c r="BF122" s="189"/>
      <c r="BG122" s="186"/>
      <c r="BH122" s="149"/>
      <c r="BI122" s="149"/>
      <c r="BJ122" s="149"/>
      <c r="BK122" s="149"/>
      <c r="BL122" s="149"/>
      <c r="BM122" s="149"/>
      <c r="BN122" s="149"/>
      <c r="BO122" s="343"/>
      <c r="BP122" s="328">
        <v>37</v>
      </c>
      <c r="BQ122" s="242">
        <f>AF126</f>
        <v>25000</v>
      </c>
      <c r="BR122" s="242">
        <f>BQ122*0.13</f>
        <v>3250</v>
      </c>
      <c r="BS122" s="242">
        <f>BR122</f>
        <v>3250</v>
      </c>
      <c r="BU122" s="357" t="str">
        <f t="shared" ca="1" si="127"/>
        <v>insert into x_t_invoice (TMP_ID,ID,DT, CLIENT_ID,EXTERNAL_ID,CONTRACT_ID,TOTAL_SUM,CURRENCY,DISCOUNT_TYPE,COMMISSION_TYPE,TYPE,LOYAL_CLIENTS,NDS,NDS_PCT,PERSON_ID) values (s_x_t_invoice.NEXTVAL, 323110116, date'2020-01-01',212310000035,'Б-323110116-1',12310000035,20000,'RUR',7,7,'y_invoice',0,1,20, 774323110116);insert into x_t_person (TMP_ID,ID) values (s_x_t_person.NEXTVAL, 774323110116);insert into x_t_act_internal(TMP_ID,ID,DT,CLIENT_ID,INVOICE_ID,HIDDEN,AMOUNT,EXTERNAL_ID,PAYMENT_TERM_DT,IS_LOYAL,TYPE) values (s_x_t_act_internal.NEXTVAL, 43231101161,date'2020-01-06',212310000035, 323110116    ,1,  20000  ,'432311011611',null, 0,'generic');insert into x_t_act_trans(TMP_ID, ACT_ID, CONSUME_ID, AMOUNT, AMOUNT_NDS, AMOUNT_NSP, NETTING, COMMISSION_TYPE) values (s_x_t_act_trans.NEXTVAL, 43231101161,  55323110116, 20000, 3333.33333333333,  0,null, 7);insert into x_t_consume (TMP_ID, ID, PARENT_ORDER_ID) values (s_x_t_consume.NEXTVAL, 55323110116,  99323110116);insert into x_t_order(TMP_ID, ID, SERVICE_ID, SERVICE_ORDER_ID, CLIENT_ID) values (s_x_t_order.NEXTVAL, 99323110116,  7,  77323110116,  4323110116 );insert into x_mv_oebs_receipts_2(TMP_ID, INVOICE_EID, SUM, DT, DOC_DATE, COMISS_DATE, PAYMENT_NUMBER, SOURCE_TYPE) values (s_x_mv_oebs_receipts_2.NEXTVAL, 'Б-323110116-1', 20000, date'2020-01-31',date'2020-01-31', null, '8884323110116' ,'PAYCASH');insert into x_yt_ar_direct_domain_stats (ID,IS_GRAY,DOMAIN,IS_BLACKLIST,SERVICE_ID,COST,BILLING_EXPORT_ID,FROM_DT,TILL_DT,SERVICE_ORDER_ID) values(s_x_yt_ar_direct_domain_stats.NEXTVAL, 0, 'a323110116', 0,7,3330000000,77323110116,  date'2020-01-01',to_date('2020-01-31'||' '||'23:59:59','YYYY-MM-DD HH24:MI:SS'),77323110116);</v>
      </c>
    </row>
    <row r="123" spans="1:73" s="195" customFormat="1" x14ac:dyDescent="0.35">
      <c r="A123" s="127">
        <v>35</v>
      </c>
      <c r="B123" s="178"/>
      <c r="C123" s="42" t="str">
        <f t="shared" si="138"/>
        <v>12310000035</v>
      </c>
      <c r="D123" s="42" t="str">
        <f t="shared" si="139"/>
        <v>12310000035/20</v>
      </c>
      <c r="E123" s="43" t="str">
        <f t="shared" si="140"/>
        <v>2020-01-01</v>
      </c>
      <c r="F123" s="43" t="str">
        <f t="shared" si="141"/>
        <v>2021-01-01</v>
      </c>
      <c r="G123" s="44" t="str">
        <f t="shared" si="142"/>
        <v>212310000035</v>
      </c>
      <c r="H123" s="45">
        <f t="shared" si="133"/>
        <v>23</v>
      </c>
      <c r="I123" s="179">
        <v>3</v>
      </c>
      <c r="J123" s="180">
        <f t="shared" si="164"/>
        <v>323110117</v>
      </c>
      <c r="K123" s="42" t="str">
        <f t="shared" si="143"/>
        <v>Б-323110117-1</v>
      </c>
      <c r="L123" s="43" t="str">
        <f t="shared" si="144"/>
        <v>2020-01-01</v>
      </c>
      <c r="M123" s="42" t="s">
        <v>87</v>
      </c>
      <c r="N123" s="181">
        <f t="shared" si="145"/>
        <v>20000</v>
      </c>
      <c r="O123" s="42" t="s">
        <v>88</v>
      </c>
      <c r="P123" s="179">
        <v>1</v>
      </c>
      <c r="Q123" s="42">
        <v>20</v>
      </c>
      <c r="R123" s="182">
        <f>S123</f>
        <v>7</v>
      </c>
      <c r="S123" s="182">
        <v>7</v>
      </c>
      <c r="T123" s="52" t="str">
        <f t="shared" si="146"/>
        <v>43231101171</v>
      </c>
      <c r="U123" s="183" t="str">
        <f t="shared" si="147"/>
        <v>432311011711</v>
      </c>
      <c r="V123" s="42">
        <v>1</v>
      </c>
      <c r="W123" s="43" t="str">
        <f t="shared" ca="1" si="148"/>
        <v>2020-01-04</v>
      </c>
      <c r="X123" s="42"/>
      <c r="Y123" s="185">
        <v>20000</v>
      </c>
      <c r="Z123" s="185">
        <f t="shared" si="135"/>
        <v>3333.3333333333321</v>
      </c>
      <c r="AA123" s="42">
        <v>0</v>
      </c>
      <c r="AB123" s="186" t="s">
        <v>89</v>
      </c>
      <c r="AC123" s="185">
        <f t="shared" si="149"/>
        <v>20000</v>
      </c>
      <c r="AD123" s="45">
        <v>0</v>
      </c>
      <c r="AE123" s="52" t="str">
        <f t="shared" si="150"/>
        <v>4323110117</v>
      </c>
      <c r="AF123" s="187">
        <f t="shared" si="130"/>
        <v>16666.666666666668</v>
      </c>
      <c r="AG123" s="240"/>
      <c r="AH123" s="58">
        <f t="shared" si="151"/>
        <v>16666.666666666668</v>
      </c>
      <c r="AI123" s="60">
        <f t="shared" si="131"/>
        <v>20000</v>
      </c>
      <c r="AJ123" s="49" t="str">
        <f t="shared" si="152"/>
        <v>2020-01-31</v>
      </c>
      <c r="AK123" s="189" t="str">
        <f t="shared" si="153"/>
        <v>8884323110117</v>
      </c>
      <c r="AL123" s="45" t="str">
        <f t="shared" si="154"/>
        <v>123100000351</v>
      </c>
      <c r="AM123" s="190"/>
      <c r="AN123" s="190"/>
      <c r="AO123" s="45" t="s">
        <v>89</v>
      </c>
      <c r="AP123" s="145" t="s">
        <v>89</v>
      </c>
      <c r="AQ123" s="45"/>
      <c r="AR123" s="45"/>
      <c r="AS123" s="191" t="str">
        <f t="shared" si="155"/>
        <v>8884323110117</v>
      </c>
      <c r="AT123" s="189" t="str">
        <f t="shared" si="156"/>
        <v>55323110117</v>
      </c>
      <c r="AU123" s="183" t="str">
        <f t="shared" si="157"/>
        <v>99323110117</v>
      </c>
      <c r="AV123" s="183">
        <f t="shared" si="158"/>
        <v>7</v>
      </c>
      <c r="AW123" s="183" t="str">
        <f t="shared" si="159"/>
        <v>77323110117</v>
      </c>
      <c r="AX123" s="147" t="str">
        <f t="shared" si="160"/>
        <v>774323110117</v>
      </c>
      <c r="AY123" s="183">
        <v>0</v>
      </c>
      <c r="AZ123" s="183">
        <v>0</v>
      </c>
      <c r="BA123" s="43" t="str">
        <f t="shared" si="161"/>
        <v>2020-01-01</v>
      </c>
      <c r="BB123" s="43" t="str">
        <f t="shared" si="162"/>
        <v>2020-01-31</v>
      </c>
      <c r="BC123" s="192" t="s">
        <v>90</v>
      </c>
      <c r="BD123" s="44" t="str">
        <f t="shared" si="163"/>
        <v>a323110117</v>
      </c>
      <c r="BE123" s="189"/>
      <c r="BF123" s="189"/>
      <c r="BG123" s="186"/>
      <c r="BH123" s="149"/>
      <c r="BI123" s="149"/>
      <c r="BJ123" s="149"/>
      <c r="BK123" s="149"/>
      <c r="BL123" s="149"/>
      <c r="BM123" s="149"/>
      <c r="BN123" s="149"/>
      <c r="BO123" s="345">
        <f>SUM(AF120:AF126)</f>
        <v>209166.66666666666</v>
      </c>
      <c r="BP123" s="328"/>
      <c r="BQ123" s="242"/>
      <c r="BR123" s="242"/>
      <c r="BS123" s="242"/>
      <c r="BU123" s="357" t="str">
        <f t="shared" ca="1" si="127"/>
        <v>insert into x_t_invoice (TMP_ID,ID,DT, CLIENT_ID,EXTERNAL_ID,CONTRACT_ID,TOTAL_SUM,CURRENCY,DISCOUNT_TYPE,COMMISSION_TYPE,TYPE,LOYAL_CLIENTS,NDS,NDS_PCT,PERSON_ID) values (s_x_t_invoice.NEXTVAL, 323110117, date'2020-01-01',212310000035,'Б-323110117-1',12310000035,20000,'RUR',7,7,'y_invoice',0,1,20, 774323110117);insert into x_t_person (TMP_ID,ID) values (s_x_t_person.NEXTVAL, 774323110117);insert into x_t_act_internal(TMP_ID,ID,DT,CLIENT_ID,INVOICE_ID,HIDDEN,AMOUNT,EXTERNAL_ID,PAYMENT_TERM_DT,IS_LOYAL,TYPE) values (s_x_t_act_internal.NEXTVAL, 43231101171,date'2020-01-04',212310000035, 323110117    ,1,  20000  ,'432311011711',null, 0,'generic');insert into x_t_act_trans(TMP_ID, ACT_ID, CONSUME_ID, AMOUNT, AMOUNT_NDS, AMOUNT_NSP, NETTING, COMMISSION_TYPE) values (s_x_t_act_trans.NEXTVAL, 43231101171,  55323110117, 20000, 3333.33333333333,  0,null, 7);insert into x_t_consume (TMP_ID, ID, PARENT_ORDER_ID) values (s_x_t_consume.NEXTVAL, 55323110117,  99323110117);insert into x_t_order(TMP_ID, ID, SERVICE_ID, SERVICE_ORDER_ID, CLIENT_ID) values (s_x_t_order.NEXTVAL, 99323110117,  7,  77323110117,  4323110117 );insert into x_mv_oebs_receipts_2(TMP_ID, INVOICE_EID, SUM, DT, DOC_DATE, COMISS_DATE, PAYMENT_NUMBER, SOURCE_TYPE) values (s_x_mv_oebs_receipts_2.NEXTVAL, 'Б-323110117-1', 20000, date'2020-01-31',date'2020-01-31', null, '8884323110117' ,'PAYCASH');insert into x_yt_ar_direct_domain_stats (ID,IS_GRAY,DOMAIN,IS_BLACKLIST,SERVICE_ID,COST,BILLING_EXPORT_ID,FROM_DT,TILL_DT,SERVICE_ORDER_ID) values(s_x_yt_ar_direct_domain_stats.NEXTVAL, 0, 'a323110117', 0,7,3330000000,77323110117,  date'2020-01-01',to_date('2020-01-31'||' '||'23:59:59','YYYY-MM-DD HH24:MI:SS'),77323110117);</v>
      </c>
    </row>
    <row r="124" spans="1:73" s="195" customFormat="1" x14ac:dyDescent="0.35">
      <c r="A124" s="127">
        <v>35</v>
      </c>
      <c r="B124" s="178"/>
      <c r="C124" s="42" t="str">
        <f t="shared" si="138"/>
        <v>12310000035</v>
      </c>
      <c r="D124" s="42" t="str">
        <f t="shared" si="139"/>
        <v>12310000035/20</v>
      </c>
      <c r="E124" s="43" t="str">
        <f t="shared" si="140"/>
        <v>2020-01-01</v>
      </c>
      <c r="F124" s="43" t="str">
        <f t="shared" si="141"/>
        <v>2021-01-01</v>
      </c>
      <c r="G124" s="44" t="str">
        <f t="shared" si="142"/>
        <v>212310000035</v>
      </c>
      <c r="H124" s="45">
        <f t="shared" si="133"/>
        <v>23</v>
      </c>
      <c r="I124" s="179">
        <v>3</v>
      </c>
      <c r="J124" s="180">
        <f t="shared" si="164"/>
        <v>323110118</v>
      </c>
      <c r="K124" s="42" t="str">
        <f t="shared" si="143"/>
        <v>Б-323110118-1</v>
      </c>
      <c r="L124" s="43" t="str">
        <f t="shared" si="144"/>
        <v>2020-01-01</v>
      </c>
      <c r="M124" s="42" t="s">
        <v>87</v>
      </c>
      <c r="N124" s="181">
        <f t="shared" si="145"/>
        <v>141000</v>
      </c>
      <c r="O124" s="42" t="s">
        <v>88</v>
      </c>
      <c r="P124" s="179">
        <v>1</v>
      </c>
      <c r="Q124" s="42">
        <v>20</v>
      </c>
      <c r="R124" s="182">
        <f>S124</f>
        <v>7</v>
      </c>
      <c r="S124" s="182">
        <v>7</v>
      </c>
      <c r="T124" s="52" t="str">
        <f t="shared" si="146"/>
        <v>43231101181</v>
      </c>
      <c r="U124" s="183" t="str">
        <f t="shared" si="147"/>
        <v>432311011811</v>
      </c>
      <c r="V124" s="42">
        <v>1</v>
      </c>
      <c r="W124" s="43" t="str">
        <f t="shared" ca="1" si="148"/>
        <v>2020-01-07</v>
      </c>
      <c r="X124" s="42"/>
      <c r="Y124" s="185">
        <v>141000</v>
      </c>
      <c r="Z124" s="185">
        <f t="shared" si="135"/>
        <v>23500</v>
      </c>
      <c r="AA124" s="42">
        <v>0</v>
      </c>
      <c r="AB124" s="186" t="s">
        <v>89</v>
      </c>
      <c r="AC124" s="185">
        <f t="shared" si="149"/>
        <v>141000</v>
      </c>
      <c r="AD124" s="45">
        <v>0</v>
      </c>
      <c r="AE124" s="52" t="str">
        <f t="shared" si="150"/>
        <v>4323110118</v>
      </c>
      <c r="AF124" s="187">
        <f t="shared" si="130"/>
        <v>117500</v>
      </c>
      <c r="AG124" s="240"/>
      <c r="AH124" s="58">
        <f t="shared" si="151"/>
        <v>117500</v>
      </c>
      <c r="AI124" s="60">
        <f t="shared" si="131"/>
        <v>141000</v>
      </c>
      <c r="AJ124" s="49" t="str">
        <f t="shared" si="152"/>
        <v>2020-01-31</v>
      </c>
      <c r="AK124" s="189" t="str">
        <f t="shared" si="153"/>
        <v>8884323110118</v>
      </c>
      <c r="AL124" s="45" t="str">
        <f t="shared" si="154"/>
        <v>123100000351</v>
      </c>
      <c r="AM124" s="190"/>
      <c r="AN124" s="190"/>
      <c r="AO124" s="45" t="s">
        <v>89</v>
      </c>
      <c r="AP124" s="145" t="s">
        <v>89</v>
      </c>
      <c r="AQ124" s="45"/>
      <c r="AR124" s="45"/>
      <c r="AS124" s="191" t="str">
        <f t="shared" si="155"/>
        <v>8884323110118</v>
      </c>
      <c r="AT124" s="189" t="str">
        <f t="shared" si="156"/>
        <v>55323110118</v>
      </c>
      <c r="AU124" s="183" t="str">
        <f t="shared" si="157"/>
        <v>99323110118</v>
      </c>
      <c r="AV124" s="183">
        <f t="shared" si="158"/>
        <v>7</v>
      </c>
      <c r="AW124" s="183" t="str">
        <f t="shared" si="159"/>
        <v>77323110118</v>
      </c>
      <c r="AX124" s="147" t="str">
        <f t="shared" si="160"/>
        <v>774323110118</v>
      </c>
      <c r="AY124" s="183">
        <v>0</v>
      </c>
      <c r="AZ124" s="183">
        <v>0</v>
      </c>
      <c r="BA124" s="43" t="str">
        <f t="shared" si="161"/>
        <v>2020-01-01</v>
      </c>
      <c r="BB124" s="43" t="str">
        <f t="shared" si="162"/>
        <v>2020-01-31</v>
      </c>
      <c r="BC124" s="192" t="s">
        <v>90</v>
      </c>
      <c r="BD124" s="44" t="str">
        <f t="shared" si="163"/>
        <v>a323110118</v>
      </c>
      <c r="BE124" s="189"/>
      <c r="BF124" s="189"/>
      <c r="BG124" s="186"/>
      <c r="BH124" s="149"/>
      <c r="BI124" s="149"/>
      <c r="BJ124" s="149"/>
      <c r="BK124" s="149"/>
      <c r="BL124" s="149"/>
      <c r="BM124" s="149"/>
      <c r="BN124" s="149"/>
      <c r="BO124" s="345"/>
      <c r="BP124" s="328"/>
      <c r="BQ124" s="242"/>
      <c r="BR124" s="242"/>
      <c r="BS124" s="242"/>
      <c r="BU124" s="357" t="str">
        <f t="shared" ca="1" si="127"/>
        <v>insert into x_t_invoice (TMP_ID,ID,DT, CLIENT_ID,EXTERNAL_ID,CONTRACT_ID,TOTAL_SUM,CURRENCY,DISCOUNT_TYPE,COMMISSION_TYPE,TYPE,LOYAL_CLIENTS,NDS,NDS_PCT,PERSON_ID) values (s_x_t_invoice.NEXTVAL, 323110118, date'2020-01-01',212310000035,'Б-323110118-1',12310000035,141000,'RUR',7,7,'y_invoice',0,1,20, 774323110118);insert into x_t_person (TMP_ID,ID) values (s_x_t_person.NEXTVAL, 774323110118);insert into x_t_act_internal(TMP_ID,ID,DT,CLIENT_ID,INVOICE_ID,HIDDEN,AMOUNT,EXTERNAL_ID,PAYMENT_TERM_DT,IS_LOYAL,TYPE) values (s_x_t_act_internal.NEXTVAL, 43231101181,date'2020-01-07',212310000035, 323110118    ,1,  141000  ,'432311011811',null, 0,'generic');insert into x_t_act_trans(TMP_ID, ACT_ID, CONSUME_ID, AMOUNT, AMOUNT_NDS, AMOUNT_NSP, NETTING, COMMISSION_TYPE) values (s_x_t_act_trans.NEXTVAL, 43231101181,  55323110118, 141000, 23500,  0,null, 7);insert into x_t_consume (TMP_ID, ID, PARENT_ORDER_ID) values (s_x_t_consume.NEXTVAL, 55323110118,  99323110118);insert into x_t_order(TMP_ID, ID, SERVICE_ID, SERVICE_ORDER_ID, CLIENT_ID) values (s_x_t_order.NEXTVAL, 99323110118,  7,  77323110118,  4323110118 );insert into x_mv_oebs_receipts_2(TMP_ID, INVOICE_EID, SUM, DT, DOC_DATE, COMISS_DATE, PAYMENT_NUMBER, SOURCE_TYPE) values (s_x_mv_oebs_receipts_2.NEXTVAL, 'Б-323110118-1', 141000, date'2020-01-31',date'2020-01-31', null, '8884323110118' ,'PAYCASH');insert into x_yt_ar_direct_domain_stats (ID,IS_GRAY,DOMAIN,IS_BLACKLIST,SERVICE_ID,COST,BILLING_EXPORT_ID,FROM_DT,TILL_DT,SERVICE_ORDER_ID) values(s_x_yt_ar_direct_domain_stats.NEXTVAL, 0, 'a323110118', 0,7,3330000000,77323110118,  date'2020-01-01',to_date('2020-01-31'||' '||'23:59:59','YYYY-MM-DD HH24:MI:SS'),77323110118);</v>
      </c>
    </row>
    <row r="125" spans="1:73" s="195" customFormat="1" x14ac:dyDescent="0.35">
      <c r="A125" s="127">
        <v>35</v>
      </c>
      <c r="B125" s="178"/>
      <c r="C125" s="42" t="str">
        <f t="shared" si="138"/>
        <v>12310000035</v>
      </c>
      <c r="D125" s="42" t="str">
        <f t="shared" si="139"/>
        <v>12310000035/20</v>
      </c>
      <c r="E125" s="43" t="str">
        <f t="shared" si="140"/>
        <v>2020-01-01</v>
      </c>
      <c r="F125" s="43" t="str">
        <f t="shared" si="141"/>
        <v>2021-01-01</v>
      </c>
      <c r="G125" s="44" t="str">
        <f t="shared" si="142"/>
        <v>212310000035</v>
      </c>
      <c r="H125" s="45">
        <f t="shared" si="133"/>
        <v>23</v>
      </c>
      <c r="I125" s="179">
        <v>3</v>
      </c>
      <c r="J125" s="180">
        <f t="shared" si="164"/>
        <v>323110119</v>
      </c>
      <c r="K125" s="42" t="str">
        <f t="shared" si="143"/>
        <v>Б-323110119-1</v>
      </c>
      <c r="L125" s="43" t="str">
        <f t="shared" si="144"/>
        <v>2020-01-01</v>
      </c>
      <c r="M125" s="42" t="s">
        <v>87</v>
      </c>
      <c r="N125" s="181">
        <f t="shared" si="145"/>
        <v>20000</v>
      </c>
      <c r="O125" s="42" t="s">
        <v>88</v>
      </c>
      <c r="P125" s="179">
        <v>1</v>
      </c>
      <c r="Q125" s="42">
        <v>20</v>
      </c>
      <c r="R125" s="198">
        <v>1</v>
      </c>
      <c r="S125" s="198">
        <v>1</v>
      </c>
      <c r="T125" s="52" t="str">
        <f t="shared" si="146"/>
        <v>43231101191</v>
      </c>
      <c r="U125" s="183" t="str">
        <f t="shared" si="147"/>
        <v>432311011911</v>
      </c>
      <c r="V125" s="42">
        <v>1</v>
      </c>
      <c r="W125" s="43" t="str">
        <f t="shared" ca="1" si="148"/>
        <v>2020-01-05</v>
      </c>
      <c r="X125" s="42"/>
      <c r="Y125" s="185">
        <v>20000</v>
      </c>
      <c r="Z125" s="185">
        <f t="shared" si="135"/>
        <v>3333.3333333333321</v>
      </c>
      <c r="AA125" s="42">
        <v>0</v>
      </c>
      <c r="AB125" s="186" t="s">
        <v>89</v>
      </c>
      <c r="AC125" s="185">
        <f t="shared" si="149"/>
        <v>20000</v>
      </c>
      <c r="AD125" s="45">
        <v>0</v>
      </c>
      <c r="AE125" s="52" t="str">
        <f t="shared" si="150"/>
        <v>4323110119</v>
      </c>
      <c r="AF125" s="187">
        <f t="shared" si="130"/>
        <v>16666.666666666668</v>
      </c>
      <c r="AG125" s="240"/>
      <c r="AH125" s="58">
        <f t="shared" si="151"/>
        <v>16666.666666666668</v>
      </c>
      <c r="AI125" s="60">
        <f t="shared" si="131"/>
        <v>20000</v>
      </c>
      <c r="AJ125" s="49" t="str">
        <f t="shared" si="152"/>
        <v>2020-01-31</v>
      </c>
      <c r="AK125" s="189" t="str">
        <f t="shared" si="153"/>
        <v>8884323110119</v>
      </c>
      <c r="AL125" s="45" t="str">
        <f t="shared" si="154"/>
        <v>123100000351</v>
      </c>
      <c r="AM125" s="190"/>
      <c r="AN125" s="190"/>
      <c r="AO125" s="45" t="s">
        <v>89</v>
      </c>
      <c r="AP125" s="145" t="s">
        <v>89</v>
      </c>
      <c r="AQ125" s="45"/>
      <c r="AR125" s="45"/>
      <c r="AS125" s="191" t="str">
        <f t="shared" si="155"/>
        <v>8884323110119</v>
      </c>
      <c r="AT125" s="189" t="str">
        <f t="shared" si="156"/>
        <v>55323110119</v>
      </c>
      <c r="AU125" s="183" t="str">
        <f t="shared" si="157"/>
        <v>99323110119</v>
      </c>
      <c r="AV125" s="183">
        <f t="shared" si="158"/>
        <v>1</v>
      </c>
      <c r="AW125" s="183" t="str">
        <f t="shared" si="159"/>
        <v>77323110119</v>
      </c>
      <c r="AX125" s="147" t="str">
        <f t="shared" si="160"/>
        <v>774323110119</v>
      </c>
      <c r="AY125" s="183">
        <v>0</v>
      </c>
      <c r="AZ125" s="183">
        <v>0</v>
      </c>
      <c r="BA125" s="43" t="str">
        <f t="shared" si="161"/>
        <v>2020-01-01</v>
      </c>
      <c r="BB125" s="43" t="str">
        <f t="shared" si="162"/>
        <v>2020-01-31</v>
      </c>
      <c r="BC125" s="192" t="s">
        <v>90</v>
      </c>
      <c r="BD125" s="44" t="str">
        <f t="shared" si="163"/>
        <v>a323110119</v>
      </c>
      <c r="BE125" s="189"/>
      <c r="BF125" s="189"/>
      <c r="BG125" s="186"/>
      <c r="BH125" s="149"/>
      <c r="BI125" s="149"/>
      <c r="BJ125" s="149"/>
      <c r="BK125" s="149"/>
      <c r="BL125" s="149"/>
      <c r="BM125" s="149"/>
      <c r="BN125" s="149"/>
      <c r="BO125" s="342"/>
      <c r="BP125" s="328"/>
      <c r="BQ125" s="242"/>
      <c r="BR125" s="242"/>
      <c r="BS125" s="242"/>
      <c r="BU125" s="357" t="str">
        <f t="shared" ca="1" si="127"/>
        <v>insert into x_t_invoice (TMP_ID,ID,DT, CLIENT_ID,EXTERNAL_ID,CONTRACT_ID,TOTAL_SUM,CURRENCY,DISCOUNT_TYPE,COMMISSION_TYPE,TYPE,LOYAL_CLIENTS,NDS,NDS_PCT,PERSON_ID) values (s_x_t_invoice.NEXTVAL, 323110119, date'2020-01-01',212310000035,'Б-323110119-1',12310000035,20000,'RUR',1,1,'y_invoice',0,1,20, 774323110119);insert into x_t_person (TMP_ID,ID) values (s_x_t_person.NEXTVAL, 774323110119);insert into x_t_act_internal(TMP_ID,ID,DT,CLIENT_ID,INVOICE_ID,HIDDEN,AMOUNT,EXTERNAL_ID,PAYMENT_TERM_DT,IS_LOYAL,TYPE) values (s_x_t_act_internal.NEXTVAL, 43231101191,date'2020-01-05',212310000035, 323110119    ,1,  20000  ,'432311011911',null, 0,'generic');insert into x_t_act_trans(TMP_ID, ACT_ID, CONSUME_ID, AMOUNT, AMOUNT_NDS, AMOUNT_NSP, NETTING, COMMISSION_TYPE) values (s_x_t_act_trans.NEXTVAL, 43231101191,  55323110119, 20000, 3333.33333333333,  0,null, 1);insert into x_t_consume (TMP_ID, ID, PARENT_ORDER_ID) values (s_x_t_consume.NEXTVAL, 55323110119,  99323110119);insert into x_t_order(TMP_ID, ID, SERVICE_ID, SERVICE_ORDER_ID, CLIENT_ID) values (s_x_t_order.NEXTVAL, 99323110119,  1,  77323110119,  4323110119 );insert into x_mv_oebs_receipts_2(TMP_ID, INVOICE_EID, SUM, DT, DOC_DATE, COMISS_DATE, PAYMENT_NUMBER, SOURCE_TYPE) values (s_x_mv_oebs_receipts_2.NEXTVAL, 'Б-323110119-1', 20000, date'2020-01-31',date'2020-01-31', null, '8884323110119' ,'PAYCASH');insert into x_yt_ar_direct_domain_stats (ID,IS_GRAY,DOMAIN,IS_BLACKLIST,SERVICE_ID,COST,BILLING_EXPORT_ID,FROM_DT,TILL_DT,SERVICE_ORDER_ID) values(s_x_yt_ar_direct_domain_stats.NEXTVAL, 0, 'a323110119', 0,1,3330000000,77323110119,  date'2020-01-01',to_date('2020-01-31'||' '||'23:59:59','YYYY-MM-DD HH24:MI:SS'),77323110119);</v>
      </c>
    </row>
    <row r="126" spans="1:73" s="215" customFormat="1" ht="15" thickBot="1" x14ac:dyDescent="0.4">
      <c r="A126" s="152">
        <v>35</v>
      </c>
      <c r="B126" s="199"/>
      <c r="C126" s="76" t="str">
        <f t="shared" si="138"/>
        <v>12310000035</v>
      </c>
      <c r="D126" s="76" t="str">
        <f t="shared" si="139"/>
        <v>12310000035/20</v>
      </c>
      <c r="E126" s="77" t="str">
        <f t="shared" si="140"/>
        <v>2020-01-01</v>
      </c>
      <c r="F126" s="77" t="str">
        <f t="shared" si="141"/>
        <v>2021-01-01</v>
      </c>
      <c r="G126" s="78" t="str">
        <f t="shared" si="142"/>
        <v>212310000035</v>
      </c>
      <c r="H126" s="79">
        <f t="shared" si="133"/>
        <v>23</v>
      </c>
      <c r="I126" s="200">
        <v>3</v>
      </c>
      <c r="J126" s="201">
        <f t="shared" si="164"/>
        <v>323110120</v>
      </c>
      <c r="K126" s="76" t="str">
        <f t="shared" si="143"/>
        <v>Б-323110120-1</v>
      </c>
      <c r="L126" s="77" t="str">
        <f t="shared" si="144"/>
        <v>2020-01-01</v>
      </c>
      <c r="M126" s="76" t="s">
        <v>87</v>
      </c>
      <c r="N126" s="202">
        <f t="shared" si="145"/>
        <v>30000</v>
      </c>
      <c r="O126" s="76" t="s">
        <v>88</v>
      </c>
      <c r="P126" s="200">
        <v>1</v>
      </c>
      <c r="Q126" s="76">
        <v>20</v>
      </c>
      <c r="R126" s="201">
        <v>37</v>
      </c>
      <c r="S126" s="201">
        <v>37</v>
      </c>
      <c r="T126" s="81" t="str">
        <f t="shared" si="146"/>
        <v>43231101201</v>
      </c>
      <c r="U126" s="203" t="str">
        <f t="shared" si="147"/>
        <v>432311012011</v>
      </c>
      <c r="V126" s="76">
        <v>1</v>
      </c>
      <c r="W126" s="77" t="str">
        <f t="shared" ca="1" si="148"/>
        <v>2020-01-04</v>
      </c>
      <c r="X126" s="76"/>
      <c r="Y126" s="205">
        <v>30000</v>
      </c>
      <c r="Z126" s="205">
        <f t="shared" si="135"/>
        <v>5000</v>
      </c>
      <c r="AA126" s="76">
        <v>0</v>
      </c>
      <c r="AB126" s="206" t="s">
        <v>89</v>
      </c>
      <c r="AC126" s="205">
        <f t="shared" si="149"/>
        <v>30000</v>
      </c>
      <c r="AD126" s="79">
        <v>0</v>
      </c>
      <c r="AE126" s="81" t="str">
        <f t="shared" si="150"/>
        <v>4323110120</v>
      </c>
      <c r="AF126" s="207">
        <f t="shared" si="130"/>
        <v>25000</v>
      </c>
      <c r="AG126" s="208"/>
      <c r="AH126" s="91">
        <f t="shared" si="151"/>
        <v>25000</v>
      </c>
      <c r="AI126" s="93">
        <f t="shared" si="131"/>
        <v>30000</v>
      </c>
      <c r="AJ126" s="83" t="str">
        <f t="shared" si="152"/>
        <v>2020-01-31</v>
      </c>
      <c r="AK126" s="209" t="str">
        <f t="shared" si="153"/>
        <v>8884323110120</v>
      </c>
      <c r="AL126" s="79" t="str">
        <f t="shared" si="154"/>
        <v>123100000351</v>
      </c>
      <c r="AM126" s="210"/>
      <c r="AN126" s="210"/>
      <c r="AO126" s="79" t="s">
        <v>89</v>
      </c>
      <c r="AP126" s="169" t="s">
        <v>89</v>
      </c>
      <c r="AQ126" s="79"/>
      <c r="AR126" s="79"/>
      <c r="AS126" s="211" t="str">
        <f t="shared" si="155"/>
        <v>8884323110120</v>
      </c>
      <c r="AT126" s="209" t="str">
        <f t="shared" si="156"/>
        <v>55323110120</v>
      </c>
      <c r="AU126" s="203" t="str">
        <f t="shared" si="157"/>
        <v>99323110120</v>
      </c>
      <c r="AV126" s="203">
        <f t="shared" si="158"/>
        <v>37</v>
      </c>
      <c r="AW126" s="203" t="str">
        <f t="shared" si="159"/>
        <v>77323110120</v>
      </c>
      <c r="AX126" s="172" t="str">
        <f t="shared" si="160"/>
        <v>774323110120</v>
      </c>
      <c r="AY126" s="203">
        <v>0</v>
      </c>
      <c r="AZ126" s="203">
        <v>0</v>
      </c>
      <c r="BA126" s="77" t="str">
        <f t="shared" si="161"/>
        <v>2020-01-01</v>
      </c>
      <c r="BB126" s="77" t="str">
        <f t="shared" si="162"/>
        <v>2020-01-31</v>
      </c>
      <c r="BC126" s="212" t="s">
        <v>90</v>
      </c>
      <c r="BD126" s="78" t="str">
        <f t="shared" si="163"/>
        <v>a323110120</v>
      </c>
      <c r="BE126" s="209"/>
      <c r="BF126" s="209"/>
      <c r="BG126" s="206"/>
      <c r="BH126" s="174"/>
      <c r="BI126" s="174"/>
      <c r="BJ126" s="174"/>
      <c r="BK126" s="174"/>
      <c r="BL126" s="174"/>
      <c r="BM126" s="174"/>
      <c r="BN126" s="174"/>
      <c r="BO126" s="341"/>
      <c r="BP126" s="329"/>
      <c r="BQ126" s="202"/>
      <c r="BR126" s="214"/>
      <c r="BS126" s="214"/>
      <c r="BU126" s="358" t="str">
        <f t="shared" ca="1" si="127"/>
        <v>insert into x_t_invoice (TMP_ID,ID,DT, CLIENT_ID,EXTERNAL_ID,CONTRACT_ID,TOTAL_SUM,CURRENCY,DISCOUNT_TYPE,COMMISSION_TYPE,TYPE,LOYAL_CLIENTS,NDS,NDS_PCT,PERSON_ID) values (s_x_t_invoice.NEXTVAL, 323110120, date'2020-01-01',212310000035,'Б-323110120-1',12310000035,30000,'RUR',37,37,'y_invoice',0,1,20, 774323110120);insert into x_t_person (TMP_ID,ID) values (s_x_t_person.NEXTVAL, 774323110120);insert into x_t_act_internal(TMP_ID,ID,DT,CLIENT_ID,INVOICE_ID,HIDDEN,AMOUNT,EXTERNAL_ID,PAYMENT_TERM_DT,IS_LOYAL,TYPE) values (s_x_t_act_internal.NEXTVAL, 43231101201,date'2020-01-04',212310000035, 323110120    ,1,  30000  ,'432311012011',null, 0,'generic');insert into x_t_act_trans(TMP_ID, ACT_ID, CONSUME_ID, AMOUNT, AMOUNT_NDS, AMOUNT_NSP, NETTING, COMMISSION_TYPE) values (s_x_t_act_trans.NEXTVAL, 43231101201,  55323110120, 30000, 5000,  0,null, 37);insert into x_t_consume (TMP_ID, ID, PARENT_ORDER_ID) values (s_x_t_consume.NEXTVAL, 55323110120,  99323110120);insert into x_t_order(TMP_ID, ID, SERVICE_ID, SERVICE_ORDER_ID, CLIENT_ID) values (s_x_t_order.NEXTVAL, 99323110120,  37,  77323110120,  4323110120 );insert into x_mv_oebs_receipts_2(TMP_ID, INVOICE_EID, SUM, DT, DOC_DATE, COMISS_DATE, PAYMENT_NUMBER, SOURCE_TYPE) values (s_x_mv_oebs_receipts_2.NEXTVAL, 'Б-323110120-1', 30000, date'2020-01-31',date'2020-01-31', null, '8884323110120' ,'PAYCASH');insert into x_yt_ar_direct_domain_stats (ID,IS_GRAY,DOMAIN,IS_BLACKLIST,SERVICE_ID,COST,BILLING_EXPORT_ID,FROM_DT,TILL_DT,SERVICE_ORDER_ID) values(s_x_yt_ar_direct_domain_stats.NEXTVAL, 0, 'a323110120', 0,37,3330000000,77323110120,  date'2020-01-01',to_date('2020-01-31'||' '||'23:59:59','YYYY-MM-DD HH24:MI:SS'),77323110120);</v>
      </c>
    </row>
    <row r="127" spans="1:73" s="151" customFormat="1" x14ac:dyDescent="0.35">
      <c r="A127" s="127">
        <v>36</v>
      </c>
      <c r="B127" s="128"/>
      <c r="C127" s="129" t="str">
        <f t="shared" si="138"/>
        <v>12310000036</v>
      </c>
      <c r="D127" s="129" t="str">
        <f t="shared" si="139"/>
        <v>12310000036/20</v>
      </c>
      <c r="E127" s="130" t="str">
        <f t="shared" si="140"/>
        <v>2020-01-01</v>
      </c>
      <c r="F127" s="130" t="str">
        <f t="shared" si="141"/>
        <v>2021-01-01</v>
      </c>
      <c r="G127" s="131" t="str">
        <f t="shared" si="142"/>
        <v>212310000036</v>
      </c>
      <c r="H127" s="132">
        <f t="shared" si="133"/>
        <v>23</v>
      </c>
      <c r="I127" s="133">
        <v>3</v>
      </c>
      <c r="J127" s="134">
        <f t="shared" si="164"/>
        <v>323110121</v>
      </c>
      <c r="K127" s="129" t="str">
        <f t="shared" si="143"/>
        <v>Б-323110121-1</v>
      </c>
      <c r="L127" s="130" t="str">
        <f t="shared" si="144"/>
        <v>2020-01-01</v>
      </c>
      <c r="M127" s="129" t="s">
        <v>87</v>
      </c>
      <c r="N127" s="135">
        <f t="shared" si="145"/>
        <v>10000</v>
      </c>
      <c r="O127" s="129" t="s">
        <v>88</v>
      </c>
      <c r="P127" s="133">
        <v>1</v>
      </c>
      <c r="Q127" s="129">
        <v>20</v>
      </c>
      <c r="R127" s="219">
        <f>S127</f>
        <v>7</v>
      </c>
      <c r="S127" s="219">
        <v>7</v>
      </c>
      <c r="T127" s="52" t="str">
        <f t="shared" si="146"/>
        <v>43231101211</v>
      </c>
      <c r="U127" s="137" t="str">
        <f t="shared" si="147"/>
        <v>432311012111</v>
      </c>
      <c r="V127" s="129">
        <v>1</v>
      </c>
      <c r="W127" s="130" t="str">
        <f t="shared" ca="1" si="148"/>
        <v>2020-01-02</v>
      </c>
      <c r="X127" s="129"/>
      <c r="Y127" s="139">
        <v>10000</v>
      </c>
      <c r="Z127" s="139">
        <f>Y127-(Y127/1.2)</f>
        <v>1666.6666666666661</v>
      </c>
      <c r="AA127" s="129">
        <v>0</v>
      </c>
      <c r="AB127" s="140" t="s">
        <v>89</v>
      </c>
      <c r="AC127" s="139">
        <f t="shared" si="149"/>
        <v>10000</v>
      </c>
      <c r="AD127" s="132">
        <v>0</v>
      </c>
      <c r="AE127" s="52" t="str">
        <f t="shared" si="150"/>
        <v>4323110121</v>
      </c>
      <c r="AF127" s="141">
        <f t="shared" si="130"/>
        <v>8333.3333333333339</v>
      </c>
      <c r="AG127" s="259">
        <f>Y131/SUM(Y127:Y131)</f>
        <v>0.70149253731343286</v>
      </c>
      <c r="AH127" s="58">
        <f t="shared" si="151"/>
        <v>8333.3333333333339</v>
      </c>
      <c r="AI127" s="60">
        <f t="shared" si="131"/>
        <v>10000</v>
      </c>
      <c r="AJ127" s="49" t="str">
        <f t="shared" si="152"/>
        <v>2020-01-31</v>
      </c>
      <c r="AK127" s="143" t="str">
        <f t="shared" si="153"/>
        <v>8884323110121</v>
      </c>
      <c r="AL127" s="132" t="str">
        <f t="shared" si="154"/>
        <v>123100000361</v>
      </c>
      <c r="AM127" s="144"/>
      <c r="AN127" s="144"/>
      <c r="AO127" s="132" t="s">
        <v>89</v>
      </c>
      <c r="AP127" s="145" t="s">
        <v>89</v>
      </c>
      <c r="AQ127" s="132"/>
      <c r="AR127" s="132"/>
      <c r="AS127" s="146" t="str">
        <f t="shared" si="155"/>
        <v>8884323110121</v>
      </c>
      <c r="AT127" s="143" t="str">
        <f t="shared" si="156"/>
        <v>55323110121</v>
      </c>
      <c r="AU127" s="137" t="str">
        <f t="shared" si="157"/>
        <v>99323110121</v>
      </c>
      <c r="AV127" s="137">
        <f t="shared" si="158"/>
        <v>7</v>
      </c>
      <c r="AW127" s="137" t="str">
        <f t="shared" si="159"/>
        <v>77323110121</v>
      </c>
      <c r="AX127" s="147" t="str">
        <f t="shared" si="160"/>
        <v>774323110121</v>
      </c>
      <c r="AY127" s="137">
        <v>0</v>
      </c>
      <c r="AZ127" s="137">
        <v>0</v>
      </c>
      <c r="BA127" s="130" t="str">
        <f t="shared" si="161"/>
        <v>2020-01-01</v>
      </c>
      <c r="BB127" s="130" t="str">
        <f t="shared" si="162"/>
        <v>2020-01-31</v>
      </c>
      <c r="BC127" s="148" t="s">
        <v>90</v>
      </c>
      <c r="BD127" s="131" t="str">
        <f t="shared" si="163"/>
        <v>a323110121</v>
      </c>
      <c r="BE127" s="143"/>
      <c r="BF127" s="143"/>
      <c r="BG127" s="140"/>
      <c r="BH127" s="246"/>
      <c r="BI127" s="246"/>
      <c r="BJ127" s="246"/>
      <c r="BK127" s="246"/>
      <c r="BL127" s="149"/>
      <c r="BM127" s="149"/>
      <c r="BN127" s="149"/>
      <c r="BO127" s="347" t="s">
        <v>183</v>
      </c>
      <c r="BP127" s="229">
        <v>7</v>
      </c>
      <c r="BQ127" s="230">
        <f>SUM(AF127:AF131)</f>
        <v>167500</v>
      </c>
      <c r="BR127" s="230">
        <f>BQ127*0.06</f>
        <v>10050</v>
      </c>
      <c r="BS127" s="230">
        <f>BR127</f>
        <v>10050</v>
      </c>
      <c r="BU127" s="357" t="str">
        <f t="shared" ca="1" si="127"/>
        <v>insert into x_t_contract2(TMP_ID,ID,EXTERNAL_ID,CLIENT_ID) values(s_x_t_contract2.NEXTVAL, 12310000036, '12310000036/20',212310000036);insert into x_t_contract_collateral(TMP_ID,ID,CONTRACT2_ID,DT,IS_SIGNED) values(s_x_t_contract_collateral.NEXTVAL, 123100000361, 12310000036, date'2020-01-01', date'2020-01-01');insert into x_mv_contract_signed_attr (TMP_ID,CONTRACT_ID,COLLATERAL_ID,CODE,VALUE_DT) values (s_x_mv_contract_signed_attr.NEXTVAL, 12310000036, 123100000361,'FINISH_DT' ,date'2021-01-01');insert into x_mv_contract_signed_attr_hist(TMP_ID,VALUE_NUM,UPDATE_DT,CONTRACT2_ID,CODE,CL_DT,STAMP,DT) values(s_x_mv_contract_signed_attr_hist.NEXTVAL, 1, date'2020-01-01', 12310000036,'FIRM',date'2020-01-01',8884323110121,date'2020-01-01');insert into x_mv_contract_signed_attr_hist(TMP_ID,VALUE_NUM,UPDATE_DT,CONTRACT2_ID,CODE,CL_DT,STAMP,DT) values(s_x_mv_contract_signed_attr_hist.NEXTVAL, 23, date'2020-01-01', 12310000036,'WHOLESALE_AGENT_PREMIUM_AWARDS_SCALE_TYPE',date'2020-01-01',8884323110121,date'2020-01-01');insert into x_mv_contract_signed_attr_hist(TMP_ID,VALUE_NUM,UPDATE_DT,CONTRACT2_ID,CODE,CL_DT,STAMP,DT) values(s_x_mv_contract_signed_attr_hist.NEXTVAL, 3, date'2020-01-01', 12310000036,'PAYMENT_TYPE',date'2020-01-01',8884323110121,date'2020-01-01');insert into x_t_invoice (TMP_ID,ID,DT, CLIENT_ID,EXTERNAL_ID,CONTRACT_ID,TOTAL_SUM,CURRENCY,DISCOUNT_TYPE,COMMISSION_TYPE,TYPE,LOYAL_CLIENTS,NDS,NDS_PCT,PERSON_ID) values (s_x_t_invoice.NEXTVAL, 323110121, date'2020-01-01',212310000036,'Б-323110121-1',12310000036,10000,'RUR',7,7,'y_invoice',0,1,20, 774323110121);insert into x_t_person (TMP_ID,ID) values (s_x_t_person.NEXTVAL, 774323110121);insert into x_t_act_internal(TMP_ID,ID,DT,CLIENT_ID,INVOICE_ID,HIDDEN,AMOUNT,EXTERNAL_ID,PAYMENT_TERM_DT,IS_LOYAL,TYPE) values (s_x_t_act_internal.NEXTVAL, 43231101211,date'2020-01-02',212310000036, 323110121    ,1,  10000  ,'432311012111',null, 0,'generic');insert into x_t_act_trans(TMP_ID, ACT_ID, CONSUME_ID, AMOUNT, AMOUNT_NDS, AMOUNT_NSP, NETTING, COMMISSION_TYPE) values (s_x_t_act_trans.NEXTVAL, 43231101211,  55323110121, 10000, 1666.66666666667,  0,null, 7);insert into x_t_consume (TMP_ID, ID, PARENT_ORDER_ID) values (s_x_t_consume.NEXTVAL, 55323110121,  99323110121);insert into x_t_order(TMP_ID, ID, SERVICE_ID, SERVICE_ORDER_ID, CLIENT_ID) values (s_x_t_order.NEXTVAL, 99323110121,  7,  77323110121,  4323110121 );insert into x_mv_oebs_receipts_2(TMP_ID, INVOICE_EID, SUM, DT, DOC_DATE, COMISS_DATE, PAYMENT_NUMBER, SOURCE_TYPE) values (s_x_mv_oebs_receipts_2.NEXTVAL, 'Б-323110121-1', 10000, date'2020-01-31',date'2020-01-31', null, '8884323110121' ,'PAYCASH');insert into x_yt_ar_direct_domain_stats (ID,IS_GRAY,DOMAIN,IS_BLACKLIST,SERVICE_ID,COST,BILLING_EXPORT_ID,FROM_DT,TILL_DT,SERVICE_ORDER_ID) values(s_x_yt_ar_direct_domain_stats.NEXTVAL, 0, 'a323110121', 0,7,3330000000,77323110121,  date'2020-01-01',to_date('2020-01-31'||' '||'23:59:59','YYYY-MM-DD HH24:MI:SS'),77323110121);</v>
      </c>
    </row>
    <row r="128" spans="1:73" s="151" customFormat="1" x14ac:dyDescent="0.35">
      <c r="A128" s="127">
        <v>36</v>
      </c>
      <c r="B128" s="128"/>
      <c r="C128" s="129" t="str">
        <f t="shared" si="138"/>
        <v>12310000036</v>
      </c>
      <c r="D128" s="129" t="str">
        <f t="shared" si="139"/>
        <v>12310000036/20</v>
      </c>
      <c r="E128" s="130" t="str">
        <f t="shared" si="140"/>
        <v>2020-01-01</v>
      </c>
      <c r="F128" s="130" t="str">
        <f t="shared" si="141"/>
        <v>2021-01-01</v>
      </c>
      <c r="G128" s="131" t="str">
        <f t="shared" si="142"/>
        <v>212310000036</v>
      </c>
      <c r="H128" s="132">
        <f t="shared" si="133"/>
        <v>23</v>
      </c>
      <c r="I128" s="133">
        <v>3</v>
      </c>
      <c r="J128" s="134">
        <f t="shared" si="164"/>
        <v>323110122</v>
      </c>
      <c r="K128" s="129" t="str">
        <f t="shared" si="143"/>
        <v>Б-323110122-1</v>
      </c>
      <c r="L128" s="130" t="str">
        <f t="shared" si="144"/>
        <v>2020-01-01</v>
      </c>
      <c r="M128" s="129" t="s">
        <v>87</v>
      </c>
      <c r="N128" s="135">
        <f t="shared" si="145"/>
        <v>10000</v>
      </c>
      <c r="O128" s="129" t="s">
        <v>88</v>
      </c>
      <c r="P128" s="133">
        <v>1</v>
      </c>
      <c r="Q128" s="129">
        <v>20</v>
      </c>
      <c r="R128" s="219">
        <f>S128</f>
        <v>7</v>
      </c>
      <c r="S128" s="219">
        <v>7</v>
      </c>
      <c r="T128" s="52" t="str">
        <f t="shared" si="146"/>
        <v>43231101221</v>
      </c>
      <c r="U128" s="137" t="str">
        <f t="shared" si="147"/>
        <v>432311012211</v>
      </c>
      <c r="V128" s="129">
        <v>1</v>
      </c>
      <c r="W128" s="130" t="str">
        <f t="shared" ca="1" si="148"/>
        <v>2020-01-06</v>
      </c>
      <c r="X128" s="129"/>
      <c r="Y128" s="139">
        <v>10000</v>
      </c>
      <c r="Z128" s="139">
        <f t="shared" si="135"/>
        <v>1666.6666666666661</v>
      </c>
      <c r="AA128" s="129">
        <v>0</v>
      </c>
      <c r="AB128" s="140" t="s">
        <v>89</v>
      </c>
      <c r="AC128" s="139">
        <f t="shared" si="149"/>
        <v>10000</v>
      </c>
      <c r="AD128" s="132">
        <v>0</v>
      </c>
      <c r="AE128" s="52" t="str">
        <f t="shared" si="150"/>
        <v>4323110122</v>
      </c>
      <c r="AF128" s="141">
        <f t="shared" si="130"/>
        <v>8333.3333333333339</v>
      </c>
      <c r="AG128" s="142"/>
      <c r="AH128" s="58">
        <f t="shared" si="151"/>
        <v>8333.3333333333339</v>
      </c>
      <c r="AI128" s="60">
        <f t="shared" si="131"/>
        <v>10000</v>
      </c>
      <c r="AJ128" s="49" t="str">
        <f t="shared" si="152"/>
        <v>2020-01-31</v>
      </c>
      <c r="AK128" s="143" t="str">
        <f t="shared" si="153"/>
        <v>8884323110122</v>
      </c>
      <c r="AL128" s="132" t="str">
        <f t="shared" si="154"/>
        <v>123100000361</v>
      </c>
      <c r="AM128" s="144"/>
      <c r="AN128" s="144"/>
      <c r="AO128" s="132" t="s">
        <v>89</v>
      </c>
      <c r="AP128" s="145" t="s">
        <v>89</v>
      </c>
      <c r="AQ128" s="132"/>
      <c r="AR128" s="132"/>
      <c r="AS128" s="146" t="str">
        <f t="shared" si="155"/>
        <v>8884323110122</v>
      </c>
      <c r="AT128" s="143" t="str">
        <f t="shared" si="156"/>
        <v>55323110122</v>
      </c>
      <c r="AU128" s="137" t="str">
        <f t="shared" si="157"/>
        <v>99323110122</v>
      </c>
      <c r="AV128" s="137">
        <f t="shared" si="158"/>
        <v>7</v>
      </c>
      <c r="AW128" s="137" t="str">
        <f t="shared" si="159"/>
        <v>77323110122</v>
      </c>
      <c r="AX128" s="147" t="str">
        <f t="shared" si="160"/>
        <v>774323110122</v>
      </c>
      <c r="AY128" s="137">
        <v>0</v>
      </c>
      <c r="AZ128" s="137">
        <v>0</v>
      </c>
      <c r="BA128" s="130" t="str">
        <f t="shared" si="161"/>
        <v>2020-01-01</v>
      </c>
      <c r="BB128" s="130" t="str">
        <f t="shared" si="162"/>
        <v>2020-01-31</v>
      </c>
      <c r="BC128" s="148" t="s">
        <v>90</v>
      </c>
      <c r="BD128" s="131" t="str">
        <f t="shared" si="163"/>
        <v>a323110122</v>
      </c>
      <c r="BE128" s="143"/>
      <c r="BF128" s="143"/>
      <c r="BG128" s="140"/>
      <c r="BH128" s="149"/>
      <c r="BI128" s="149"/>
      <c r="BJ128" s="149"/>
      <c r="BK128" s="149"/>
      <c r="BL128" s="149"/>
      <c r="BM128" s="149"/>
      <c r="BN128" s="149"/>
      <c r="BO128" s="348" t="s">
        <v>184</v>
      </c>
      <c r="BP128" s="229">
        <v>1</v>
      </c>
      <c r="BQ128" s="230">
        <f>AF132</f>
        <v>16666.666666666668</v>
      </c>
      <c r="BR128" s="230">
        <f>BQ128*0.13</f>
        <v>2166.666666666667</v>
      </c>
      <c r="BS128" s="230">
        <f>BR128</f>
        <v>2166.666666666667</v>
      </c>
      <c r="BU128" s="357" t="str">
        <f t="shared" ca="1" si="127"/>
        <v>insert into x_t_invoice (TMP_ID,ID,DT, CLIENT_ID,EXTERNAL_ID,CONTRACT_ID,TOTAL_SUM,CURRENCY,DISCOUNT_TYPE,COMMISSION_TYPE,TYPE,LOYAL_CLIENTS,NDS,NDS_PCT,PERSON_ID) values (s_x_t_invoice.NEXTVAL, 323110122, date'2020-01-01',212310000036,'Б-323110122-1',12310000036,10000,'RUR',7,7,'y_invoice',0,1,20, 774323110122);insert into x_t_person (TMP_ID,ID) values (s_x_t_person.NEXTVAL, 774323110122);insert into x_t_act_internal(TMP_ID,ID,DT,CLIENT_ID,INVOICE_ID,HIDDEN,AMOUNT,EXTERNAL_ID,PAYMENT_TERM_DT,IS_LOYAL,TYPE) values (s_x_t_act_internal.NEXTVAL, 43231101221,date'2020-01-06',212310000036, 323110122    ,1,  10000  ,'432311012211',null, 0,'generic');insert into x_t_act_trans(TMP_ID, ACT_ID, CONSUME_ID, AMOUNT, AMOUNT_NDS, AMOUNT_NSP, NETTING, COMMISSION_TYPE) values (s_x_t_act_trans.NEXTVAL, 43231101221,  55323110122, 10000, 1666.66666666667,  0,null, 7);insert into x_t_consume (TMP_ID, ID, PARENT_ORDER_ID) values (s_x_t_consume.NEXTVAL, 55323110122,  99323110122);insert into x_t_order(TMP_ID, ID, SERVICE_ID, SERVICE_ORDER_ID, CLIENT_ID) values (s_x_t_order.NEXTVAL, 99323110122,  7,  77323110122,  4323110122 );insert into x_mv_oebs_receipts_2(TMP_ID, INVOICE_EID, SUM, DT, DOC_DATE, COMISS_DATE, PAYMENT_NUMBER, SOURCE_TYPE) values (s_x_mv_oebs_receipts_2.NEXTVAL, 'Б-323110122-1', 10000, date'2020-01-31',date'2020-01-31', null, '8884323110122' ,'PAYCASH');insert into x_yt_ar_direct_domain_stats (ID,IS_GRAY,DOMAIN,IS_BLACKLIST,SERVICE_ID,COST,BILLING_EXPORT_ID,FROM_DT,TILL_DT,SERVICE_ORDER_ID) values(s_x_yt_ar_direct_domain_stats.NEXTVAL, 0, 'a323110122', 0,7,3330000000,77323110122,  date'2020-01-01',to_date('2020-01-31'||' '||'23:59:59','YYYY-MM-DD HH24:MI:SS'),77323110122);</v>
      </c>
    </row>
    <row r="129" spans="1:73" s="151" customFormat="1" x14ac:dyDescent="0.35">
      <c r="A129" s="127">
        <v>36</v>
      </c>
      <c r="B129" s="128"/>
      <c r="C129" s="129" t="str">
        <f t="shared" si="138"/>
        <v>12310000036</v>
      </c>
      <c r="D129" s="129" t="str">
        <f t="shared" si="139"/>
        <v>12310000036/20</v>
      </c>
      <c r="E129" s="130" t="str">
        <f t="shared" si="140"/>
        <v>2020-01-01</v>
      </c>
      <c r="F129" s="130" t="str">
        <f t="shared" si="141"/>
        <v>2021-01-01</v>
      </c>
      <c r="G129" s="131" t="str">
        <f t="shared" si="142"/>
        <v>212310000036</v>
      </c>
      <c r="H129" s="132">
        <f t="shared" si="133"/>
        <v>23</v>
      </c>
      <c r="I129" s="133">
        <v>3</v>
      </c>
      <c r="J129" s="134">
        <f t="shared" si="164"/>
        <v>323110123</v>
      </c>
      <c r="K129" s="129" t="str">
        <f t="shared" si="143"/>
        <v>Б-323110123-1</v>
      </c>
      <c r="L129" s="130" t="str">
        <f t="shared" si="144"/>
        <v>2020-01-01</v>
      </c>
      <c r="M129" s="129" t="s">
        <v>87</v>
      </c>
      <c r="N129" s="135">
        <f t="shared" si="145"/>
        <v>20000</v>
      </c>
      <c r="O129" s="129" t="s">
        <v>88</v>
      </c>
      <c r="P129" s="133">
        <v>1</v>
      </c>
      <c r="Q129" s="129">
        <v>20</v>
      </c>
      <c r="R129" s="219">
        <f>S129</f>
        <v>7</v>
      </c>
      <c r="S129" s="219">
        <v>7</v>
      </c>
      <c r="T129" s="52" t="str">
        <f t="shared" si="146"/>
        <v>43231101231</v>
      </c>
      <c r="U129" s="137" t="str">
        <f t="shared" si="147"/>
        <v>432311012311</v>
      </c>
      <c r="V129" s="129">
        <v>1</v>
      </c>
      <c r="W129" s="130" t="str">
        <f t="shared" ca="1" si="148"/>
        <v>2020-01-07</v>
      </c>
      <c r="X129" s="129"/>
      <c r="Y129" s="139">
        <v>20000</v>
      </c>
      <c r="Z129" s="139">
        <f t="shared" si="135"/>
        <v>3333.3333333333321</v>
      </c>
      <c r="AA129" s="129">
        <v>0</v>
      </c>
      <c r="AB129" s="140" t="s">
        <v>89</v>
      </c>
      <c r="AC129" s="139">
        <f t="shared" si="149"/>
        <v>20000</v>
      </c>
      <c r="AD129" s="132">
        <v>0</v>
      </c>
      <c r="AE129" s="52" t="str">
        <f t="shared" si="150"/>
        <v>4323110123</v>
      </c>
      <c r="AF129" s="141">
        <f t="shared" si="130"/>
        <v>16666.666666666668</v>
      </c>
      <c r="AG129" s="142"/>
      <c r="AH129" s="58">
        <f t="shared" si="151"/>
        <v>16666.666666666668</v>
      </c>
      <c r="AI129" s="60">
        <f t="shared" si="131"/>
        <v>20000</v>
      </c>
      <c r="AJ129" s="49" t="str">
        <f t="shared" si="152"/>
        <v>2020-01-31</v>
      </c>
      <c r="AK129" s="143" t="str">
        <f t="shared" si="153"/>
        <v>8884323110123</v>
      </c>
      <c r="AL129" s="132" t="str">
        <f t="shared" si="154"/>
        <v>123100000361</v>
      </c>
      <c r="AM129" s="144"/>
      <c r="AN129" s="144"/>
      <c r="AO129" s="132" t="s">
        <v>89</v>
      </c>
      <c r="AP129" s="145" t="s">
        <v>89</v>
      </c>
      <c r="AQ129" s="132"/>
      <c r="AR129" s="132"/>
      <c r="AS129" s="146" t="str">
        <f t="shared" si="155"/>
        <v>8884323110123</v>
      </c>
      <c r="AT129" s="143" t="str">
        <f t="shared" si="156"/>
        <v>55323110123</v>
      </c>
      <c r="AU129" s="137" t="str">
        <f t="shared" si="157"/>
        <v>99323110123</v>
      </c>
      <c r="AV129" s="137">
        <f t="shared" si="158"/>
        <v>7</v>
      </c>
      <c r="AW129" s="137" t="str">
        <f t="shared" si="159"/>
        <v>77323110123</v>
      </c>
      <c r="AX129" s="147" t="str">
        <f t="shared" si="160"/>
        <v>774323110123</v>
      </c>
      <c r="AY129" s="137">
        <v>0</v>
      </c>
      <c r="AZ129" s="137">
        <v>0</v>
      </c>
      <c r="BA129" s="130" t="str">
        <f t="shared" si="161"/>
        <v>2020-01-01</v>
      </c>
      <c r="BB129" s="130" t="str">
        <f t="shared" si="162"/>
        <v>2020-01-31</v>
      </c>
      <c r="BC129" s="148" t="s">
        <v>90</v>
      </c>
      <c r="BD129" s="131" t="str">
        <f t="shared" si="163"/>
        <v>a323110123</v>
      </c>
      <c r="BE129" s="143"/>
      <c r="BF129" s="143"/>
      <c r="BG129" s="140"/>
      <c r="BH129" s="149"/>
      <c r="BI129" s="149"/>
      <c r="BJ129" s="149"/>
      <c r="BK129" s="149"/>
      <c r="BL129" s="149"/>
      <c r="BM129" s="149"/>
      <c r="BN129" s="149"/>
      <c r="BO129" s="349"/>
      <c r="BP129" s="229">
        <v>37</v>
      </c>
      <c r="BQ129" s="230">
        <f>AF133</f>
        <v>25000</v>
      </c>
      <c r="BR129" s="230">
        <f>BQ129*0.13</f>
        <v>3250</v>
      </c>
      <c r="BS129" s="230">
        <f>BR129</f>
        <v>3250</v>
      </c>
      <c r="BU129" s="357" t="str">
        <f t="shared" ca="1" si="127"/>
        <v>insert into x_t_invoice (TMP_ID,ID,DT, CLIENT_ID,EXTERNAL_ID,CONTRACT_ID,TOTAL_SUM,CURRENCY,DISCOUNT_TYPE,COMMISSION_TYPE,TYPE,LOYAL_CLIENTS,NDS,NDS_PCT,PERSON_ID) values (s_x_t_invoice.NEXTVAL, 323110123, date'2020-01-01',212310000036,'Б-323110123-1',12310000036,20000,'RUR',7,7,'y_invoice',0,1,20, 774323110123);insert into x_t_person (TMP_ID,ID) values (s_x_t_person.NEXTVAL, 774323110123);insert into x_t_act_internal(TMP_ID,ID,DT,CLIENT_ID,INVOICE_ID,HIDDEN,AMOUNT,EXTERNAL_ID,PAYMENT_TERM_DT,IS_LOYAL,TYPE) values (s_x_t_act_internal.NEXTVAL, 43231101231,date'2020-01-07',212310000036, 323110123    ,1,  20000  ,'432311012311',null, 0,'generic');insert into x_t_act_trans(TMP_ID, ACT_ID, CONSUME_ID, AMOUNT, AMOUNT_NDS, AMOUNT_NSP, NETTING, COMMISSION_TYPE) values (s_x_t_act_trans.NEXTVAL, 43231101231,  55323110123, 20000, 3333.33333333333,  0,null, 7);insert into x_t_consume (TMP_ID, ID, PARENT_ORDER_ID) values (s_x_t_consume.NEXTVAL, 55323110123,  99323110123);insert into x_t_order(TMP_ID, ID, SERVICE_ID, SERVICE_ORDER_ID, CLIENT_ID) values (s_x_t_order.NEXTVAL, 99323110123,  7,  77323110123,  4323110123 );insert into x_mv_oebs_receipts_2(TMP_ID, INVOICE_EID, SUM, DT, DOC_DATE, COMISS_DATE, PAYMENT_NUMBER, SOURCE_TYPE) values (s_x_mv_oebs_receipts_2.NEXTVAL, 'Б-323110123-1', 20000, date'2020-01-31',date'2020-01-31', null, '8884323110123' ,'PAYCASH');insert into x_yt_ar_direct_domain_stats (ID,IS_GRAY,DOMAIN,IS_BLACKLIST,SERVICE_ID,COST,BILLING_EXPORT_ID,FROM_DT,TILL_DT,SERVICE_ORDER_ID) values(s_x_yt_ar_direct_domain_stats.NEXTVAL, 0, 'a323110123', 0,7,3330000000,77323110123,  date'2020-01-01',to_date('2020-01-31'||' '||'23:59:59','YYYY-MM-DD HH24:MI:SS'),77323110123);</v>
      </c>
    </row>
    <row r="130" spans="1:73" s="151" customFormat="1" x14ac:dyDescent="0.35">
      <c r="A130" s="127">
        <v>36</v>
      </c>
      <c r="B130" s="128"/>
      <c r="C130" s="129" t="str">
        <f t="shared" si="138"/>
        <v>12310000036</v>
      </c>
      <c r="D130" s="129" t="str">
        <f t="shared" si="139"/>
        <v>12310000036/20</v>
      </c>
      <c r="E130" s="130" t="str">
        <f t="shared" si="140"/>
        <v>2020-01-01</v>
      </c>
      <c r="F130" s="130" t="str">
        <f t="shared" si="141"/>
        <v>2021-01-01</v>
      </c>
      <c r="G130" s="131" t="str">
        <f t="shared" si="142"/>
        <v>212310000036</v>
      </c>
      <c r="H130" s="132">
        <f t="shared" si="133"/>
        <v>23</v>
      </c>
      <c r="I130" s="133">
        <v>3</v>
      </c>
      <c r="J130" s="134">
        <f t="shared" si="164"/>
        <v>323110124</v>
      </c>
      <c r="K130" s="129" t="str">
        <f t="shared" si="143"/>
        <v>Б-323110124-1</v>
      </c>
      <c r="L130" s="130" t="str">
        <f t="shared" si="144"/>
        <v>2020-01-01</v>
      </c>
      <c r="M130" s="129" t="s">
        <v>87</v>
      </c>
      <c r="N130" s="135">
        <f t="shared" si="145"/>
        <v>20000</v>
      </c>
      <c r="O130" s="129" t="s">
        <v>88</v>
      </c>
      <c r="P130" s="133">
        <v>1</v>
      </c>
      <c r="Q130" s="129">
        <v>20</v>
      </c>
      <c r="R130" s="219">
        <f>S130</f>
        <v>7</v>
      </c>
      <c r="S130" s="219">
        <v>7</v>
      </c>
      <c r="T130" s="52" t="str">
        <f t="shared" si="146"/>
        <v>43231101241</v>
      </c>
      <c r="U130" s="137" t="str">
        <f t="shared" si="147"/>
        <v>432311012411</v>
      </c>
      <c r="V130" s="129">
        <v>1</v>
      </c>
      <c r="W130" s="130" t="str">
        <f t="shared" ca="1" si="148"/>
        <v>2020-01-04</v>
      </c>
      <c r="X130" s="129"/>
      <c r="Y130" s="139">
        <v>20000</v>
      </c>
      <c r="Z130" s="139">
        <f t="shared" si="135"/>
        <v>3333.3333333333321</v>
      </c>
      <c r="AA130" s="129">
        <v>0</v>
      </c>
      <c r="AB130" s="140" t="s">
        <v>89</v>
      </c>
      <c r="AC130" s="139">
        <f t="shared" si="149"/>
        <v>20000</v>
      </c>
      <c r="AD130" s="132">
        <v>0</v>
      </c>
      <c r="AE130" s="52" t="str">
        <f t="shared" si="150"/>
        <v>4323110124</v>
      </c>
      <c r="AF130" s="141">
        <f t="shared" si="130"/>
        <v>16666.666666666668</v>
      </c>
      <c r="AG130" s="142"/>
      <c r="AH130" s="58">
        <f t="shared" si="151"/>
        <v>16666.666666666668</v>
      </c>
      <c r="AI130" s="60">
        <f t="shared" si="131"/>
        <v>20000</v>
      </c>
      <c r="AJ130" s="49" t="str">
        <f t="shared" si="152"/>
        <v>2020-01-31</v>
      </c>
      <c r="AK130" s="143" t="str">
        <f t="shared" si="153"/>
        <v>8884323110124</v>
      </c>
      <c r="AL130" s="132" t="str">
        <f t="shared" si="154"/>
        <v>123100000361</v>
      </c>
      <c r="AM130" s="144"/>
      <c r="AN130" s="144"/>
      <c r="AO130" s="132" t="s">
        <v>89</v>
      </c>
      <c r="AP130" s="145" t="s">
        <v>89</v>
      </c>
      <c r="AQ130" s="132"/>
      <c r="AR130" s="132"/>
      <c r="AS130" s="146" t="str">
        <f t="shared" si="155"/>
        <v>8884323110124</v>
      </c>
      <c r="AT130" s="143" t="str">
        <f t="shared" si="156"/>
        <v>55323110124</v>
      </c>
      <c r="AU130" s="137" t="str">
        <f t="shared" si="157"/>
        <v>99323110124</v>
      </c>
      <c r="AV130" s="137">
        <f t="shared" si="158"/>
        <v>7</v>
      </c>
      <c r="AW130" s="137" t="str">
        <f t="shared" si="159"/>
        <v>77323110124</v>
      </c>
      <c r="AX130" s="147" t="str">
        <f t="shared" si="160"/>
        <v>774323110124</v>
      </c>
      <c r="AY130" s="137">
        <v>0</v>
      </c>
      <c r="AZ130" s="137">
        <v>0</v>
      </c>
      <c r="BA130" s="130" t="str">
        <f t="shared" si="161"/>
        <v>2020-01-01</v>
      </c>
      <c r="BB130" s="130" t="str">
        <f t="shared" si="162"/>
        <v>2020-01-31</v>
      </c>
      <c r="BC130" s="148" t="s">
        <v>90</v>
      </c>
      <c r="BD130" s="131" t="str">
        <f t="shared" si="163"/>
        <v>a323110124</v>
      </c>
      <c r="BE130" s="143"/>
      <c r="BF130" s="143"/>
      <c r="BG130" s="140"/>
      <c r="BH130" s="254"/>
      <c r="BI130" s="254"/>
      <c r="BJ130" s="254"/>
      <c r="BK130" s="254"/>
      <c r="BL130" s="149"/>
      <c r="BM130" s="149"/>
      <c r="BN130" s="149"/>
      <c r="BO130" s="350">
        <f>SUM(AF127:AF133)</f>
        <v>209166.66666666666</v>
      </c>
      <c r="BP130" s="229"/>
      <c r="BQ130" s="230"/>
      <c r="BR130" s="230"/>
      <c r="BS130" s="230"/>
      <c r="BU130" s="357" t="str">
        <f t="shared" ca="1" si="127"/>
        <v>insert into x_t_invoice (TMP_ID,ID,DT, CLIENT_ID,EXTERNAL_ID,CONTRACT_ID,TOTAL_SUM,CURRENCY,DISCOUNT_TYPE,COMMISSION_TYPE,TYPE,LOYAL_CLIENTS,NDS,NDS_PCT,PERSON_ID) values (s_x_t_invoice.NEXTVAL, 323110124, date'2020-01-01',212310000036,'Б-323110124-1',12310000036,20000,'RUR',7,7,'y_invoice',0,1,20, 774323110124);insert into x_t_person (TMP_ID,ID) values (s_x_t_person.NEXTVAL, 774323110124);insert into x_t_act_internal(TMP_ID,ID,DT,CLIENT_ID,INVOICE_ID,HIDDEN,AMOUNT,EXTERNAL_ID,PAYMENT_TERM_DT,IS_LOYAL,TYPE) values (s_x_t_act_internal.NEXTVAL, 43231101241,date'2020-01-04',212310000036, 323110124    ,1,  20000  ,'432311012411',null, 0,'generic');insert into x_t_act_trans(TMP_ID, ACT_ID, CONSUME_ID, AMOUNT, AMOUNT_NDS, AMOUNT_NSP, NETTING, COMMISSION_TYPE) values (s_x_t_act_trans.NEXTVAL, 43231101241,  55323110124, 20000, 3333.33333333333,  0,null, 7);insert into x_t_consume (TMP_ID, ID, PARENT_ORDER_ID) values (s_x_t_consume.NEXTVAL, 55323110124,  99323110124);insert into x_t_order(TMP_ID, ID, SERVICE_ID, SERVICE_ORDER_ID, CLIENT_ID) values (s_x_t_order.NEXTVAL, 99323110124,  7,  77323110124,  4323110124 );insert into x_mv_oebs_receipts_2(TMP_ID, INVOICE_EID, SUM, DT, DOC_DATE, COMISS_DATE, PAYMENT_NUMBER, SOURCE_TYPE) values (s_x_mv_oebs_receipts_2.NEXTVAL, 'Б-323110124-1', 20000, date'2020-01-31',date'2020-01-31', null, '8884323110124' ,'PAYCASH');insert into x_yt_ar_direct_domain_stats (ID,IS_GRAY,DOMAIN,IS_BLACKLIST,SERVICE_ID,COST,BILLING_EXPORT_ID,FROM_DT,TILL_DT,SERVICE_ORDER_ID) values(s_x_yt_ar_direct_domain_stats.NEXTVAL, 0, 'a323110124', 0,7,3330000000,77323110124,  date'2020-01-01',to_date('2020-01-31'||' '||'23:59:59','YYYY-MM-DD HH24:MI:SS'),77323110124);</v>
      </c>
    </row>
    <row r="131" spans="1:73" s="151" customFormat="1" x14ac:dyDescent="0.35">
      <c r="A131" s="127">
        <v>36</v>
      </c>
      <c r="B131" s="128"/>
      <c r="C131" s="129" t="str">
        <f t="shared" si="138"/>
        <v>12310000036</v>
      </c>
      <c r="D131" s="129" t="str">
        <f t="shared" si="139"/>
        <v>12310000036/20</v>
      </c>
      <c r="E131" s="130" t="str">
        <f t="shared" si="140"/>
        <v>2020-01-01</v>
      </c>
      <c r="F131" s="130" t="str">
        <f t="shared" si="141"/>
        <v>2021-01-01</v>
      </c>
      <c r="G131" s="131" t="str">
        <f t="shared" si="142"/>
        <v>212310000036</v>
      </c>
      <c r="H131" s="132">
        <f t="shared" si="133"/>
        <v>23</v>
      </c>
      <c r="I131" s="133">
        <v>3</v>
      </c>
      <c r="J131" s="134">
        <f t="shared" si="164"/>
        <v>323110125</v>
      </c>
      <c r="K131" s="129" t="str">
        <f t="shared" si="143"/>
        <v>Б-323110125-1</v>
      </c>
      <c r="L131" s="130" t="str">
        <f t="shared" si="144"/>
        <v>2020-01-01</v>
      </c>
      <c r="M131" s="129" t="s">
        <v>87</v>
      </c>
      <c r="N131" s="135">
        <f t="shared" si="145"/>
        <v>141000</v>
      </c>
      <c r="O131" s="129" t="s">
        <v>88</v>
      </c>
      <c r="P131" s="133">
        <v>1</v>
      </c>
      <c r="Q131" s="129">
        <v>20</v>
      </c>
      <c r="R131" s="219">
        <f>S131</f>
        <v>7</v>
      </c>
      <c r="S131" s="219">
        <v>7</v>
      </c>
      <c r="T131" s="52" t="str">
        <f t="shared" si="146"/>
        <v>43231101251</v>
      </c>
      <c r="U131" s="137" t="str">
        <f t="shared" si="147"/>
        <v>432311012511</v>
      </c>
      <c r="V131" s="129">
        <v>1</v>
      </c>
      <c r="W131" s="130" t="str">
        <f t="shared" ca="1" si="148"/>
        <v>2020-01-05</v>
      </c>
      <c r="X131" s="129"/>
      <c r="Y131" s="139">
        <v>141000</v>
      </c>
      <c r="Z131" s="139">
        <f t="shared" si="135"/>
        <v>23500</v>
      </c>
      <c r="AA131" s="129">
        <v>0</v>
      </c>
      <c r="AB131" s="140" t="s">
        <v>89</v>
      </c>
      <c r="AC131" s="139">
        <f t="shared" si="149"/>
        <v>141000</v>
      </c>
      <c r="AD131" s="132">
        <v>0</v>
      </c>
      <c r="AE131" s="52" t="str">
        <f t="shared" si="150"/>
        <v>4323110125</v>
      </c>
      <c r="AF131" s="141">
        <f t="shared" si="130"/>
        <v>117500</v>
      </c>
      <c r="AG131" s="142"/>
      <c r="AH131" s="58">
        <f t="shared" si="151"/>
        <v>117500</v>
      </c>
      <c r="AI131" s="60">
        <f t="shared" si="131"/>
        <v>141000</v>
      </c>
      <c r="AJ131" s="49" t="str">
        <f t="shared" si="152"/>
        <v>2020-01-31</v>
      </c>
      <c r="AK131" s="143" t="str">
        <f t="shared" si="153"/>
        <v>8884323110125</v>
      </c>
      <c r="AL131" s="132" t="str">
        <f t="shared" si="154"/>
        <v>123100000361</v>
      </c>
      <c r="AM131" s="144"/>
      <c r="AN131" s="144"/>
      <c r="AO131" s="132" t="s">
        <v>89</v>
      </c>
      <c r="AP131" s="145" t="s">
        <v>89</v>
      </c>
      <c r="AQ131" s="132"/>
      <c r="AR131" s="132"/>
      <c r="AS131" s="146" t="str">
        <f t="shared" si="155"/>
        <v>8884323110125</v>
      </c>
      <c r="AT131" s="143" t="str">
        <f t="shared" si="156"/>
        <v>55323110125</v>
      </c>
      <c r="AU131" s="137" t="str">
        <f t="shared" si="157"/>
        <v>99323110125</v>
      </c>
      <c r="AV131" s="137">
        <f t="shared" si="158"/>
        <v>7</v>
      </c>
      <c r="AW131" s="137" t="str">
        <f t="shared" si="159"/>
        <v>77323110125</v>
      </c>
      <c r="AX131" s="147" t="str">
        <f t="shared" si="160"/>
        <v>774323110125</v>
      </c>
      <c r="AY131" s="137">
        <v>0</v>
      </c>
      <c r="AZ131" s="137">
        <v>0</v>
      </c>
      <c r="BA131" s="130" t="str">
        <f t="shared" si="161"/>
        <v>2020-01-01</v>
      </c>
      <c r="BB131" s="130" t="str">
        <f t="shared" si="162"/>
        <v>2020-01-31</v>
      </c>
      <c r="BC131" s="148" t="s">
        <v>90</v>
      </c>
      <c r="BD131" s="131" t="str">
        <f t="shared" si="163"/>
        <v>a323110125</v>
      </c>
      <c r="BE131" s="143"/>
      <c r="BF131" s="143"/>
      <c r="BG131" s="140"/>
      <c r="BH131" s="149"/>
      <c r="BI131" s="149"/>
      <c r="BJ131" s="149"/>
      <c r="BK131" s="149"/>
      <c r="BL131" s="149"/>
      <c r="BM131" s="149"/>
      <c r="BN131" s="149"/>
      <c r="BO131" s="350"/>
      <c r="BP131" s="229"/>
      <c r="BQ131" s="230"/>
      <c r="BR131" s="230"/>
      <c r="BS131" s="230"/>
      <c r="BU131" s="357" t="str">
        <f t="shared" ca="1" si="127"/>
        <v>insert into x_t_invoice (TMP_ID,ID,DT, CLIENT_ID,EXTERNAL_ID,CONTRACT_ID,TOTAL_SUM,CURRENCY,DISCOUNT_TYPE,COMMISSION_TYPE,TYPE,LOYAL_CLIENTS,NDS,NDS_PCT,PERSON_ID) values (s_x_t_invoice.NEXTVAL, 323110125, date'2020-01-01',212310000036,'Б-323110125-1',12310000036,141000,'RUR',7,7,'y_invoice',0,1,20, 774323110125);insert into x_t_person (TMP_ID,ID) values (s_x_t_person.NEXTVAL, 774323110125);insert into x_t_act_internal(TMP_ID,ID,DT,CLIENT_ID,INVOICE_ID,HIDDEN,AMOUNT,EXTERNAL_ID,PAYMENT_TERM_DT,IS_LOYAL,TYPE) values (s_x_t_act_internal.NEXTVAL, 43231101251,date'2020-01-05',212310000036, 323110125    ,1,  141000  ,'432311012511',null, 0,'generic');insert into x_t_act_trans(TMP_ID, ACT_ID, CONSUME_ID, AMOUNT, AMOUNT_NDS, AMOUNT_NSP, NETTING, COMMISSION_TYPE) values (s_x_t_act_trans.NEXTVAL, 43231101251,  55323110125, 141000, 23500,  0,null, 7);insert into x_t_consume (TMP_ID, ID, PARENT_ORDER_ID) values (s_x_t_consume.NEXTVAL, 55323110125,  99323110125);insert into x_t_order(TMP_ID, ID, SERVICE_ID, SERVICE_ORDER_ID, CLIENT_ID) values (s_x_t_order.NEXTVAL, 99323110125,  7,  77323110125,  4323110125 );insert into x_mv_oebs_receipts_2(TMP_ID, INVOICE_EID, SUM, DT, DOC_DATE, COMISS_DATE, PAYMENT_NUMBER, SOURCE_TYPE) values (s_x_mv_oebs_receipts_2.NEXTVAL, 'Б-323110125-1', 141000, date'2020-01-31',date'2020-01-31', null, '8884323110125' ,'PAYCASH');insert into x_yt_ar_direct_domain_stats (ID,IS_GRAY,DOMAIN,IS_BLACKLIST,SERVICE_ID,COST,BILLING_EXPORT_ID,FROM_DT,TILL_DT,SERVICE_ORDER_ID) values(s_x_yt_ar_direct_domain_stats.NEXTVAL, 0, 'a323110125', 0,7,3330000000,77323110125,  date'2020-01-01',to_date('2020-01-31'||' '||'23:59:59','YYYY-MM-DD HH24:MI:SS'),77323110125);</v>
      </c>
    </row>
    <row r="132" spans="1:73" s="151" customFormat="1" x14ac:dyDescent="0.35">
      <c r="A132" s="127">
        <v>36</v>
      </c>
      <c r="B132" s="128"/>
      <c r="C132" s="129" t="str">
        <f t="shared" si="138"/>
        <v>12310000036</v>
      </c>
      <c r="D132" s="129" t="str">
        <f t="shared" si="139"/>
        <v>12310000036/20</v>
      </c>
      <c r="E132" s="130" t="str">
        <f t="shared" si="140"/>
        <v>2020-01-01</v>
      </c>
      <c r="F132" s="130" t="str">
        <f t="shared" si="141"/>
        <v>2021-01-01</v>
      </c>
      <c r="G132" s="131" t="str">
        <f t="shared" si="142"/>
        <v>212310000036</v>
      </c>
      <c r="H132" s="132">
        <f t="shared" si="133"/>
        <v>23</v>
      </c>
      <c r="I132" s="133">
        <v>3</v>
      </c>
      <c r="J132" s="134">
        <f t="shared" si="164"/>
        <v>323110126</v>
      </c>
      <c r="K132" s="129" t="str">
        <f t="shared" si="143"/>
        <v>Б-323110126-1</v>
      </c>
      <c r="L132" s="130" t="str">
        <f t="shared" si="144"/>
        <v>2020-01-01</v>
      </c>
      <c r="M132" s="129" t="s">
        <v>87</v>
      </c>
      <c r="N132" s="135">
        <f t="shared" si="145"/>
        <v>20000</v>
      </c>
      <c r="O132" s="129" t="s">
        <v>88</v>
      </c>
      <c r="P132" s="133">
        <v>1</v>
      </c>
      <c r="Q132" s="129">
        <v>20</v>
      </c>
      <c r="R132" s="224">
        <v>1</v>
      </c>
      <c r="S132" s="224">
        <v>1</v>
      </c>
      <c r="T132" s="52" t="str">
        <f t="shared" si="146"/>
        <v>43231101261</v>
      </c>
      <c r="U132" s="137" t="str">
        <f t="shared" si="147"/>
        <v>432311012611</v>
      </c>
      <c r="V132" s="129">
        <v>1</v>
      </c>
      <c r="W132" s="130" t="str">
        <f t="shared" ca="1" si="148"/>
        <v>2020-01-06</v>
      </c>
      <c r="X132" s="129"/>
      <c r="Y132" s="139">
        <v>20000</v>
      </c>
      <c r="Z132" s="139">
        <f t="shared" si="135"/>
        <v>3333.3333333333321</v>
      </c>
      <c r="AA132" s="129">
        <v>0</v>
      </c>
      <c r="AB132" s="140" t="s">
        <v>89</v>
      </c>
      <c r="AC132" s="139">
        <f t="shared" si="149"/>
        <v>20000</v>
      </c>
      <c r="AD132" s="132">
        <v>0</v>
      </c>
      <c r="AE132" s="52" t="str">
        <f t="shared" si="150"/>
        <v>4323110126</v>
      </c>
      <c r="AF132" s="141">
        <f t="shared" si="130"/>
        <v>16666.666666666668</v>
      </c>
      <c r="AG132" s="142"/>
      <c r="AH132" s="58">
        <f t="shared" si="151"/>
        <v>16666.666666666668</v>
      </c>
      <c r="AI132" s="60">
        <f t="shared" si="131"/>
        <v>20000</v>
      </c>
      <c r="AJ132" s="49" t="str">
        <f t="shared" si="152"/>
        <v>2020-01-31</v>
      </c>
      <c r="AK132" s="143" t="str">
        <f t="shared" si="153"/>
        <v>8884323110126</v>
      </c>
      <c r="AL132" s="132" t="str">
        <f t="shared" si="154"/>
        <v>123100000361</v>
      </c>
      <c r="AM132" s="144"/>
      <c r="AN132" s="144"/>
      <c r="AO132" s="132" t="s">
        <v>89</v>
      </c>
      <c r="AP132" s="145" t="s">
        <v>89</v>
      </c>
      <c r="AQ132" s="132"/>
      <c r="AR132" s="132"/>
      <c r="AS132" s="146" t="str">
        <f t="shared" si="155"/>
        <v>8884323110126</v>
      </c>
      <c r="AT132" s="143" t="str">
        <f t="shared" si="156"/>
        <v>55323110126</v>
      </c>
      <c r="AU132" s="137" t="str">
        <f t="shared" si="157"/>
        <v>99323110126</v>
      </c>
      <c r="AV132" s="137">
        <f t="shared" si="158"/>
        <v>1</v>
      </c>
      <c r="AW132" s="137" t="str">
        <f t="shared" si="159"/>
        <v>77323110126</v>
      </c>
      <c r="AX132" s="147" t="str">
        <f t="shared" si="160"/>
        <v>774323110126</v>
      </c>
      <c r="AY132" s="137">
        <v>0</v>
      </c>
      <c r="AZ132" s="137">
        <v>0</v>
      </c>
      <c r="BA132" s="130" t="str">
        <f t="shared" si="161"/>
        <v>2020-01-01</v>
      </c>
      <c r="BB132" s="130" t="str">
        <f t="shared" si="162"/>
        <v>2020-01-31</v>
      </c>
      <c r="BC132" s="148" t="s">
        <v>90</v>
      </c>
      <c r="BD132" s="131" t="str">
        <f t="shared" si="163"/>
        <v>a323110126</v>
      </c>
      <c r="BE132" s="143"/>
      <c r="BF132" s="143"/>
      <c r="BG132" s="140"/>
      <c r="BH132" s="149"/>
      <c r="BI132" s="149"/>
      <c r="BJ132" s="149"/>
      <c r="BK132" s="149"/>
      <c r="BL132" s="149"/>
      <c r="BM132" s="149"/>
      <c r="BN132" s="149"/>
      <c r="BO132" s="348"/>
      <c r="BP132" s="229"/>
      <c r="BQ132" s="230"/>
      <c r="BR132" s="230"/>
      <c r="BS132" s="230"/>
      <c r="BU132" s="357" t="str">
        <f t="shared" ca="1" si="127"/>
        <v>insert into x_t_invoice (TMP_ID,ID,DT, CLIENT_ID,EXTERNAL_ID,CONTRACT_ID,TOTAL_SUM,CURRENCY,DISCOUNT_TYPE,COMMISSION_TYPE,TYPE,LOYAL_CLIENTS,NDS,NDS_PCT,PERSON_ID) values (s_x_t_invoice.NEXTVAL, 323110126, date'2020-01-01',212310000036,'Б-323110126-1',12310000036,20000,'RUR',1,1,'y_invoice',0,1,20, 774323110126);insert into x_t_person (TMP_ID,ID) values (s_x_t_person.NEXTVAL, 774323110126);insert into x_t_act_internal(TMP_ID,ID,DT,CLIENT_ID,INVOICE_ID,HIDDEN,AMOUNT,EXTERNAL_ID,PAYMENT_TERM_DT,IS_LOYAL,TYPE) values (s_x_t_act_internal.NEXTVAL, 43231101261,date'2020-01-06',212310000036, 323110126    ,1,  20000  ,'432311012611',null, 0,'generic');insert into x_t_act_trans(TMP_ID, ACT_ID, CONSUME_ID, AMOUNT, AMOUNT_NDS, AMOUNT_NSP, NETTING, COMMISSION_TYPE) values (s_x_t_act_trans.NEXTVAL, 43231101261,  55323110126, 20000, 3333.33333333333,  0,null, 1);insert into x_t_consume (TMP_ID, ID, PARENT_ORDER_ID) values (s_x_t_consume.NEXTVAL, 55323110126,  99323110126);insert into x_t_order(TMP_ID, ID, SERVICE_ID, SERVICE_ORDER_ID, CLIENT_ID) values (s_x_t_order.NEXTVAL, 99323110126,  1,  77323110126,  4323110126 );insert into x_mv_oebs_receipts_2(TMP_ID, INVOICE_EID, SUM, DT, DOC_DATE, COMISS_DATE, PAYMENT_NUMBER, SOURCE_TYPE) values (s_x_mv_oebs_receipts_2.NEXTVAL, 'Б-323110126-1', 20000, date'2020-01-31',date'2020-01-31', null, '8884323110126' ,'PAYCASH');insert into x_yt_ar_direct_domain_stats (ID,IS_GRAY,DOMAIN,IS_BLACKLIST,SERVICE_ID,COST,BILLING_EXPORT_ID,FROM_DT,TILL_DT,SERVICE_ORDER_ID) values(s_x_yt_ar_direct_domain_stats.NEXTVAL, 0, 'a323110126', 0,1,3330000000,77323110126,  date'2020-01-01',to_date('2020-01-31'||' '||'23:59:59','YYYY-MM-DD HH24:MI:SS'),77323110126);</v>
      </c>
    </row>
    <row r="133" spans="1:73" s="282" customFormat="1" x14ac:dyDescent="0.35">
      <c r="A133" s="319">
        <v>36</v>
      </c>
      <c r="B133" s="260"/>
      <c r="C133" s="264" t="str">
        <f t="shared" si="138"/>
        <v>12310000036</v>
      </c>
      <c r="D133" s="264" t="str">
        <f t="shared" si="139"/>
        <v>12310000036/20</v>
      </c>
      <c r="E133" s="261" t="str">
        <f t="shared" si="140"/>
        <v>2020-01-01</v>
      </c>
      <c r="F133" s="261" t="str">
        <f t="shared" si="141"/>
        <v>2021-01-01</v>
      </c>
      <c r="G133" s="279" t="str">
        <f t="shared" si="142"/>
        <v>212310000036</v>
      </c>
      <c r="H133" s="269">
        <f t="shared" si="133"/>
        <v>23</v>
      </c>
      <c r="I133" s="262">
        <v>3</v>
      </c>
      <c r="J133" s="263">
        <f t="shared" si="164"/>
        <v>323110127</v>
      </c>
      <c r="K133" s="264" t="str">
        <f t="shared" si="143"/>
        <v>Б-323110127-1</v>
      </c>
      <c r="L133" s="261" t="str">
        <f t="shared" si="144"/>
        <v>2020-01-01</v>
      </c>
      <c r="M133" s="264" t="s">
        <v>87</v>
      </c>
      <c r="N133" s="265">
        <f t="shared" si="145"/>
        <v>30000</v>
      </c>
      <c r="O133" s="264" t="s">
        <v>88</v>
      </c>
      <c r="P133" s="262">
        <v>1</v>
      </c>
      <c r="Q133" s="264">
        <v>20</v>
      </c>
      <c r="R133" s="263">
        <v>37</v>
      </c>
      <c r="S133" s="263">
        <v>37</v>
      </c>
      <c r="T133" s="270" t="str">
        <f t="shared" si="146"/>
        <v>43231101271</v>
      </c>
      <c r="U133" s="266" t="str">
        <f t="shared" si="147"/>
        <v>432311012711</v>
      </c>
      <c r="V133" s="264">
        <v>1</v>
      </c>
      <c r="W133" s="261" t="str">
        <f t="shared" ca="1" si="148"/>
        <v>2020-01-05</v>
      </c>
      <c r="X133" s="264"/>
      <c r="Y133" s="267">
        <v>30000</v>
      </c>
      <c r="Z133" s="267">
        <f t="shared" si="135"/>
        <v>5000</v>
      </c>
      <c r="AA133" s="264">
        <v>0</v>
      </c>
      <c r="AB133" s="268" t="s">
        <v>89</v>
      </c>
      <c r="AC133" s="267">
        <f t="shared" si="149"/>
        <v>30000</v>
      </c>
      <c r="AD133" s="269">
        <v>0</v>
      </c>
      <c r="AE133" s="270" t="str">
        <f t="shared" si="150"/>
        <v>4323110127</v>
      </c>
      <c r="AF133" s="271">
        <f t="shared" si="130"/>
        <v>25000</v>
      </c>
      <c r="AG133" s="272"/>
      <c r="AH133" s="317">
        <f t="shared" si="151"/>
        <v>25000</v>
      </c>
      <c r="AI133" s="273">
        <f t="shared" si="131"/>
        <v>30000</v>
      </c>
      <c r="AJ133" s="274" t="str">
        <f t="shared" si="152"/>
        <v>2020-01-31</v>
      </c>
      <c r="AK133" s="275" t="str">
        <f t="shared" si="153"/>
        <v>8884323110127</v>
      </c>
      <c r="AL133" s="269" t="str">
        <f t="shared" si="154"/>
        <v>123100000361</v>
      </c>
      <c r="AM133" s="276"/>
      <c r="AN133" s="276"/>
      <c r="AO133" s="269" t="s">
        <v>89</v>
      </c>
      <c r="AP133" s="320" t="s">
        <v>89</v>
      </c>
      <c r="AQ133" s="269"/>
      <c r="AR133" s="269"/>
      <c r="AS133" s="277" t="str">
        <f t="shared" si="155"/>
        <v>8884323110127</v>
      </c>
      <c r="AT133" s="275" t="str">
        <f t="shared" si="156"/>
        <v>55323110127</v>
      </c>
      <c r="AU133" s="266" t="str">
        <f t="shared" si="157"/>
        <v>99323110127</v>
      </c>
      <c r="AV133" s="266">
        <f t="shared" si="158"/>
        <v>37</v>
      </c>
      <c r="AW133" s="266" t="str">
        <f t="shared" si="159"/>
        <v>77323110127</v>
      </c>
      <c r="AX133" s="321" t="str">
        <f t="shared" si="160"/>
        <v>774323110127</v>
      </c>
      <c r="AY133" s="266">
        <v>0</v>
      </c>
      <c r="AZ133" s="266">
        <v>0</v>
      </c>
      <c r="BA133" s="261" t="str">
        <f t="shared" si="161"/>
        <v>2020-01-01</v>
      </c>
      <c r="BB133" s="261" t="str">
        <f t="shared" si="162"/>
        <v>2020-01-31</v>
      </c>
      <c r="BC133" s="278" t="s">
        <v>90</v>
      </c>
      <c r="BD133" s="279" t="str">
        <f t="shared" si="163"/>
        <v>a323110127</v>
      </c>
      <c r="BE133" s="275"/>
      <c r="BF133" s="275"/>
      <c r="BG133" s="268"/>
      <c r="BH133" s="254"/>
      <c r="BI133" s="254"/>
      <c r="BJ133" s="254"/>
      <c r="BK133" s="254"/>
      <c r="BL133" s="254"/>
      <c r="BM133" s="254"/>
      <c r="BN133" s="254"/>
      <c r="BO133" s="351"/>
      <c r="BP133" s="280"/>
      <c r="BQ133" s="265"/>
      <c r="BR133" s="281"/>
      <c r="BS133" s="281"/>
      <c r="BU133" s="360" t="str">
        <f t="shared" ca="1" si="127"/>
        <v>insert into x_t_invoice (TMP_ID,ID,DT, CLIENT_ID,EXTERNAL_ID,CONTRACT_ID,TOTAL_SUM,CURRENCY,DISCOUNT_TYPE,COMMISSION_TYPE,TYPE,LOYAL_CLIENTS,NDS,NDS_PCT,PERSON_ID) values (s_x_t_invoice.NEXTVAL, 323110127, date'2020-01-01',212310000036,'Б-323110127-1',12310000036,30000,'RUR',37,37,'y_invoice',0,1,20, 774323110127);insert into x_t_person (TMP_ID,ID) values (s_x_t_person.NEXTVAL, 774323110127);insert into x_t_act_internal(TMP_ID,ID,DT,CLIENT_ID,INVOICE_ID,HIDDEN,AMOUNT,EXTERNAL_ID,PAYMENT_TERM_DT,IS_LOYAL,TYPE) values (s_x_t_act_internal.NEXTVAL, 43231101271,date'2020-01-05',212310000036, 323110127    ,1,  30000  ,'432311012711',null, 0,'generic');insert into x_t_act_trans(TMP_ID, ACT_ID, CONSUME_ID, AMOUNT, AMOUNT_NDS, AMOUNT_NSP, NETTING, COMMISSION_TYPE) values (s_x_t_act_trans.NEXTVAL, 43231101271,  55323110127, 30000, 5000,  0,null, 37);insert into x_t_consume (TMP_ID, ID, PARENT_ORDER_ID) values (s_x_t_consume.NEXTVAL, 55323110127,  99323110127);insert into x_t_order(TMP_ID, ID, SERVICE_ID, SERVICE_ORDER_ID, CLIENT_ID) values (s_x_t_order.NEXTVAL, 99323110127,  37,  77323110127,  4323110127 );insert into x_mv_oebs_receipts_2(TMP_ID, INVOICE_EID, SUM, DT, DOC_DATE, COMISS_DATE, PAYMENT_NUMBER, SOURCE_TYPE) values (s_x_mv_oebs_receipts_2.NEXTVAL, 'Б-323110127-1', 30000, date'2020-01-31',date'2020-01-31', null, '8884323110127' ,'PAYCASH');insert into x_yt_ar_direct_domain_stats (ID,IS_GRAY,DOMAIN,IS_BLACKLIST,SERVICE_ID,COST,BILLING_EXPORT_ID,FROM_DT,TILL_DT,SERVICE_ORDER_ID) values(s_x_yt_ar_direct_domain_stats.NEXTVAL, 0, 'a323110127', 0,37,3330000000,77323110127,  date'2020-01-01',to_date('2020-01-31'||' '||'23:59:59','YYYY-MM-DD HH24:MI:SS'),77323110127);</v>
      </c>
    </row>
    <row r="134" spans="1:73" s="151" customFormat="1" x14ac:dyDescent="0.35">
      <c r="A134" s="127">
        <v>36</v>
      </c>
      <c r="B134" s="128"/>
      <c r="C134" s="129" t="str">
        <f t="shared" si="138"/>
        <v>12310000036</v>
      </c>
      <c r="D134" s="129" t="str">
        <f t="shared" si="139"/>
        <v>12310000036/20</v>
      </c>
      <c r="E134" s="130" t="str">
        <f t="shared" si="140"/>
        <v>2020-01-01</v>
      </c>
      <c r="F134" s="130" t="str">
        <f t="shared" si="141"/>
        <v>2021-01-01</v>
      </c>
      <c r="G134" s="131" t="str">
        <f t="shared" si="142"/>
        <v>212310000036</v>
      </c>
      <c r="H134" s="132">
        <f t="shared" si="133"/>
        <v>23</v>
      </c>
      <c r="I134" s="133">
        <v>3</v>
      </c>
      <c r="J134" s="134">
        <f t="shared" si="164"/>
        <v>323110128</v>
      </c>
      <c r="K134" s="129" t="str">
        <f t="shared" si="143"/>
        <v>Б-323110128-1</v>
      </c>
      <c r="L134" s="138" t="str">
        <f t="shared" ref="L134:L140" si="165">TEXT(DATE(YEAR($F$2),MONTH($F$2)+1,1),"ГГГГ-ММ-ДД")</f>
        <v>2020-02-01</v>
      </c>
      <c r="M134" s="129" t="s">
        <v>87</v>
      </c>
      <c r="N134" s="135">
        <f t="shared" si="145"/>
        <v>10000</v>
      </c>
      <c r="O134" s="129" t="s">
        <v>88</v>
      </c>
      <c r="P134" s="133">
        <v>1</v>
      </c>
      <c r="Q134" s="129">
        <v>20</v>
      </c>
      <c r="R134" s="219">
        <f>S134</f>
        <v>7</v>
      </c>
      <c r="S134" s="219">
        <v>7</v>
      </c>
      <c r="T134" s="52" t="str">
        <f t="shared" si="146"/>
        <v>43231101281</v>
      </c>
      <c r="U134" s="137" t="str">
        <f t="shared" si="147"/>
        <v>432311012811</v>
      </c>
      <c r="V134" s="129">
        <v>1</v>
      </c>
      <c r="W134" s="138" t="str">
        <f t="shared" ref="W134:W140" ca="1" si="166">TEXT(DATE(YEAR($F$2),MONTH($F$2)+1,RANDBETWEEN(1,9)),"ГГГГ-ММ-ДД")</f>
        <v>2020-02-07</v>
      </c>
      <c r="X134" s="129"/>
      <c r="Y134" s="139">
        <v>10000</v>
      </c>
      <c r="Z134" s="139">
        <f>Y134-(Y134/1.2)</f>
        <v>1666.6666666666661</v>
      </c>
      <c r="AA134" s="129">
        <v>0</v>
      </c>
      <c r="AB134" s="140" t="s">
        <v>89</v>
      </c>
      <c r="AC134" s="139">
        <f t="shared" si="149"/>
        <v>10000</v>
      </c>
      <c r="AD134" s="132">
        <v>0</v>
      </c>
      <c r="AE134" s="52" t="str">
        <f t="shared" si="150"/>
        <v>4323110128</v>
      </c>
      <c r="AF134" s="141">
        <f t="shared" si="130"/>
        <v>8333.3333333333339</v>
      </c>
      <c r="AG134" s="259">
        <f>Y138/SUM(Y134:Y138)</f>
        <v>0.70149253731343286</v>
      </c>
      <c r="AH134" s="58">
        <f t="shared" si="151"/>
        <v>8333.3333333333339</v>
      </c>
      <c r="AI134" s="60">
        <f t="shared" si="131"/>
        <v>10000</v>
      </c>
      <c r="AJ134" s="112" t="str">
        <f t="shared" ref="AJ134:AJ140" si="167">TEXT(DATE(YEAR($F$2),MONTH($F$2)+2,0),"ГГГГ-ММ-ДД")</f>
        <v>2020-02-29</v>
      </c>
      <c r="AK134" s="143" t="str">
        <f t="shared" si="153"/>
        <v>8884323110128</v>
      </c>
      <c r="AL134" s="132" t="str">
        <f t="shared" si="154"/>
        <v>123100000361</v>
      </c>
      <c r="AM134" s="144"/>
      <c r="AN134" s="144"/>
      <c r="AO134" s="132" t="s">
        <v>89</v>
      </c>
      <c r="AP134" s="145" t="s">
        <v>89</v>
      </c>
      <c r="AQ134" s="132"/>
      <c r="AR134" s="132"/>
      <c r="AS134" s="146" t="str">
        <f t="shared" si="155"/>
        <v>8884323110128</v>
      </c>
      <c r="AT134" s="143" t="str">
        <f t="shared" si="156"/>
        <v>55323110128</v>
      </c>
      <c r="AU134" s="137" t="str">
        <f t="shared" si="157"/>
        <v>99323110128</v>
      </c>
      <c r="AV134" s="137">
        <f t="shared" si="158"/>
        <v>7</v>
      </c>
      <c r="AW134" s="137" t="str">
        <f t="shared" si="159"/>
        <v>77323110128</v>
      </c>
      <c r="AX134" s="147" t="str">
        <f t="shared" si="160"/>
        <v>774323110128</v>
      </c>
      <c r="AY134" s="137">
        <v>0</v>
      </c>
      <c r="AZ134" s="137">
        <v>0</v>
      </c>
      <c r="BA134" s="130" t="str">
        <f t="shared" si="161"/>
        <v>2020-01-01</v>
      </c>
      <c r="BB134" s="130" t="str">
        <f t="shared" si="162"/>
        <v>2020-01-31</v>
      </c>
      <c r="BC134" s="148" t="s">
        <v>90</v>
      </c>
      <c r="BD134" s="131" t="str">
        <f t="shared" si="163"/>
        <v>a323110128</v>
      </c>
      <c r="BE134" s="143"/>
      <c r="BF134" s="143"/>
      <c r="BG134" s="140"/>
      <c r="BH134" s="149"/>
      <c r="BI134" s="149"/>
      <c r="BJ134" s="149"/>
      <c r="BK134" s="149"/>
      <c r="BL134" s="149"/>
      <c r="BM134" s="149"/>
      <c r="BN134" s="149"/>
      <c r="BO134" s="347"/>
      <c r="BP134" s="229">
        <v>7</v>
      </c>
      <c r="BQ134" s="230">
        <f>SUM(AF134:AF138)</f>
        <v>167500</v>
      </c>
      <c r="BR134" s="230" t="s">
        <v>152</v>
      </c>
      <c r="BS134" s="230" t="str">
        <f>BR134</f>
        <v>-</v>
      </c>
      <c r="BU134" s="357" t="str">
        <f t="shared" ca="1" si="127"/>
        <v>insert into x_t_invoice (TMP_ID,ID,DT, CLIENT_ID,EXTERNAL_ID,CONTRACT_ID,TOTAL_SUM,CURRENCY,DISCOUNT_TYPE,COMMISSION_TYPE,TYPE,LOYAL_CLIENTS,NDS,NDS_PCT,PERSON_ID) values (s_x_t_invoice.NEXTVAL, 323110128, date'2020-02-01',212310000036,'Б-323110128-1',12310000036,10000,'RUR',7,7,'y_invoice',0,1,20, 774323110128);insert into x_t_person (TMP_ID,ID) values (s_x_t_person.NEXTVAL, 774323110128);insert into x_t_act_internal(TMP_ID,ID,DT,CLIENT_ID,INVOICE_ID,HIDDEN,AMOUNT,EXTERNAL_ID,PAYMENT_TERM_DT,IS_LOYAL,TYPE) values (s_x_t_act_internal.NEXTVAL, 43231101281,date'2020-02-07',212310000036, 323110128    ,1,  10000  ,'432311012811',null, 0,'generic');insert into x_t_act_trans(TMP_ID, ACT_ID, CONSUME_ID, AMOUNT, AMOUNT_NDS, AMOUNT_NSP, NETTING, COMMISSION_TYPE) values (s_x_t_act_trans.NEXTVAL, 43231101281,  55323110128, 10000, 1666.66666666667,  0,null, 7);insert into x_t_consume (TMP_ID, ID, PARENT_ORDER_ID) values (s_x_t_consume.NEXTVAL, 55323110128,  99323110128);insert into x_t_order(TMP_ID, ID, SERVICE_ID, SERVICE_ORDER_ID, CLIENT_ID) values (s_x_t_order.NEXTVAL, 99323110128,  7,  77323110128,  4323110128 );insert into x_mv_oebs_receipts_2(TMP_ID, INVOICE_EID, SUM, DT, DOC_DATE, COMISS_DATE, PAYMENT_NUMBER, SOURCE_TYPE) values (s_x_mv_oebs_receipts_2.NEXTVAL, 'Б-323110128-1', 10000, date'2020-02-29',date'2020-02-29', null, '8884323110128' ,'PAYCASH');insert into x_yt_ar_direct_domain_stats (ID,IS_GRAY,DOMAIN,IS_BLACKLIST,SERVICE_ID,COST,BILLING_EXPORT_ID,FROM_DT,TILL_DT,SERVICE_ORDER_ID) values(s_x_yt_ar_direct_domain_stats.NEXTVAL, 0, 'a323110128', 0,7,3330000000,77323110128,  date'2020-01-01',to_date('2020-01-31'||' '||'23:59:59','YYYY-MM-DD HH24:MI:SS'),77323110128);</v>
      </c>
    </row>
    <row r="135" spans="1:73" s="151" customFormat="1" x14ac:dyDescent="0.35">
      <c r="A135" s="127">
        <v>36</v>
      </c>
      <c r="B135" s="128"/>
      <c r="C135" s="129" t="str">
        <f t="shared" si="138"/>
        <v>12310000036</v>
      </c>
      <c r="D135" s="129" t="str">
        <f t="shared" si="139"/>
        <v>12310000036/20</v>
      </c>
      <c r="E135" s="130" t="str">
        <f t="shared" si="140"/>
        <v>2020-01-01</v>
      </c>
      <c r="F135" s="130" t="str">
        <f t="shared" si="141"/>
        <v>2021-01-01</v>
      </c>
      <c r="G135" s="131" t="str">
        <f t="shared" si="142"/>
        <v>212310000036</v>
      </c>
      <c r="H135" s="132">
        <f t="shared" si="133"/>
        <v>23</v>
      </c>
      <c r="I135" s="133">
        <v>3</v>
      </c>
      <c r="J135" s="134">
        <f t="shared" si="164"/>
        <v>323110129</v>
      </c>
      <c r="K135" s="129" t="str">
        <f t="shared" si="143"/>
        <v>Б-323110129-1</v>
      </c>
      <c r="L135" s="138" t="str">
        <f t="shared" si="165"/>
        <v>2020-02-01</v>
      </c>
      <c r="M135" s="129" t="s">
        <v>87</v>
      </c>
      <c r="N135" s="135">
        <f t="shared" si="145"/>
        <v>10000</v>
      </c>
      <c r="O135" s="129" t="s">
        <v>88</v>
      </c>
      <c r="P135" s="133">
        <v>1</v>
      </c>
      <c r="Q135" s="129">
        <v>20</v>
      </c>
      <c r="R135" s="219">
        <f>S135</f>
        <v>7</v>
      </c>
      <c r="S135" s="219">
        <v>7</v>
      </c>
      <c r="T135" s="52" t="str">
        <f t="shared" si="146"/>
        <v>43231101291</v>
      </c>
      <c r="U135" s="137" t="str">
        <f t="shared" si="147"/>
        <v>432311012911</v>
      </c>
      <c r="V135" s="129">
        <v>1</v>
      </c>
      <c r="W135" s="138" t="str">
        <f t="shared" ca="1" si="166"/>
        <v>2020-02-03</v>
      </c>
      <c r="X135" s="129"/>
      <c r="Y135" s="139">
        <v>10000</v>
      </c>
      <c r="Z135" s="139">
        <f t="shared" si="135"/>
        <v>1666.6666666666661</v>
      </c>
      <c r="AA135" s="129">
        <v>0</v>
      </c>
      <c r="AB135" s="140" t="s">
        <v>89</v>
      </c>
      <c r="AC135" s="139">
        <f t="shared" si="149"/>
        <v>10000</v>
      </c>
      <c r="AD135" s="132">
        <v>0</v>
      </c>
      <c r="AE135" s="52" t="str">
        <f t="shared" si="150"/>
        <v>4323110129</v>
      </c>
      <c r="AF135" s="141">
        <f t="shared" si="130"/>
        <v>8333.3333333333339</v>
      </c>
      <c r="AG135" s="142"/>
      <c r="AH135" s="58">
        <f t="shared" si="151"/>
        <v>8333.3333333333339</v>
      </c>
      <c r="AI135" s="60">
        <f t="shared" si="131"/>
        <v>10000</v>
      </c>
      <c r="AJ135" s="112" t="str">
        <f t="shared" si="167"/>
        <v>2020-02-29</v>
      </c>
      <c r="AK135" s="143" t="str">
        <f t="shared" si="153"/>
        <v>8884323110129</v>
      </c>
      <c r="AL135" s="132" t="str">
        <f t="shared" si="154"/>
        <v>123100000361</v>
      </c>
      <c r="AM135" s="144"/>
      <c r="AN135" s="144"/>
      <c r="AO135" s="132" t="s">
        <v>89</v>
      </c>
      <c r="AP135" s="145" t="s">
        <v>89</v>
      </c>
      <c r="AQ135" s="132"/>
      <c r="AR135" s="132"/>
      <c r="AS135" s="146" t="str">
        <f t="shared" si="155"/>
        <v>8884323110129</v>
      </c>
      <c r="AT135" s="143" t="str">
        <f t="shared" si="156"/>
        <v>55323110129</v>
      </c>
      <c r="AU135" s="137" t="str">
        <f t="shared" si="157"/>
        <v>99323110129</v>
      </c>
      <c r="AV135" s="137">
        <f t="shared" si="158"/>
        <v>7</v>
      </c>
      <c r="AW135" s="137" t="str">
        <f t="shared" si="159"/>
        <v>77323110129</v>
      </c>
      <c r="AX135" s="147" t="str">
        <f t="shared" si="160"/>
        <v>774323110129</v>
      </c>
      <c r="AY135" s="137">
        <v>0</v>
      </c>
      <c r="AZ135" s="137">
        <v>0</v>
      </c>
      <c r="BA135" s="130" t="str">
        <f t="shared" si="161"/>
        <v>2020-01-01</v>
      </c>
      <c r="BB135" s="130" t="str">
        <f t="shared" si="162"/>
        <v>2020-01-31</v>
      </c>
      <c r="BC135" s="148" t="s">
        <v>90</v>
      </c>
      <c r="BD135" s="131" t="str">
        <f t="shared" si="163"/>
        <v>a323110129</v>
      </c>
      <c r="BE135" s="143"/>
      <c r="BF135" s="143"/>
      <c r="BG135" s="140"/>
      <c r="BH135" s="149"/>
      <c r="BI135" s="149"/>
      <c r="BJ135" s="149"/>
      <c r="BK135" s="149"/>
      <c r="BL135" s="149"/>
      <c r="BM135" s="149"/>
      <c r="BN135" s="149"/>
      <c r="BO135" s="348" t="s">
        <v>185</v>
      </c>
      <c r="BP135" s="229">
        <v>1</v>
      </c>
      <c r="BQ135" s="230">
        <f>AF139</f>
        <v>16666.666666666668</v>
      </c>
      <c r="BR135" s="230">
        <f>BQ135*0.13</f>
        <v>2166.666666666667</v>
      </c>
      <c r="BS135" s="230">
        <f>BR135</f>
        <v>2166.666666666667</v>
      </c>
      <c r="BU135" s="357" t="str">
        <f t="shared" ca="1" si="127"/>
        <v>insert into x_t_invoice (TMP_ID,ID,DT, CLIENT_ID,EXTERNAL_ID,CONTRACT_ID,TOTAL_SUM,CURRENCY,DISCOUNT_TYPE,COMMISSION_TYPE,TYPE,LOYAL_CLIENTS,NDS,NDS_PCT,PERSON_ID) values (s_x_t_invoice.NEXTVAL, 323110129, date'2020-02-01',212310000036,'Б-323110129-1',12310000036,10000,'RUR',7,7,'y_invoice',0,1,20, 774323110129);insert into x_t_person (TMP_ID,ID) values (s_x_t_person.NEXTVAL, 774323110129);insert into x_t_act_internal(TMP_ID,ID,DT,CLIENT_ID,INVOICE_ID,HIDDEN,AMOUNT,EXTERNAL_ID,PAYMENT_TERM_DT,IS_LOYAL,TYPE) values (s_x_t_act_internal.NEXTVAL, 43231101291,date'2020-02-03',212310000036, 323110129    ,1,  10000  ,'432311012911',null, 0,'generic');insert into x_t_act_trans(TMP_ID, ACT_ID, CONSUME_ID, AMOUNT, AMOUNT_NDS, AMOUNT_NSP, NETTING, COMMISSION_TYPE) values (s_x_t_act_trans.NEXTVAL, 43231101291,  55323110129, 10000, 1666.66666666667,  0,null, 7);insert into x_t_consume (TMP_ID, ID, PARENT_ORDER_ID) values (s_x_t_consume.NEXTVAL, 55323110129,  99323110129);insert into x_t_order(TMP_ID, ID, SERVICE_ID, SERVICE_ORDER_ID, CLIENT_ID) values (s_x_t_order.NEXTVAL, 99323110129,  7,  77323110129,  4323110129 );insert into x_mv_oebs_receipts_2(TMP_ID, INVOICE_EID, SUM, DT, DOC_DATE, COMISS_DATE, PAYMENT_NUMBER, SOURCE_TYPE) values (s_x_mv_oebs_receipts_2.NEXTVAL, 'Б-323110129-1', 10000, date'2020-02-29',date'2020-02-29', null, '8884323110129' ,'PAYCASH');insert into x_yt_ar_direct_domain_stats (ID,IS_GRAY,DOMAIN,IS_BLACKLIST,SERVICE_ID,COST,BILLING_EXPORT_ID,FROM_DT,TILL_DT,SERVICE_ORDER_ID) values(s_x_yt_ar_direct_domain_stats.NEXTVAL, 0, 'a323110129', 0,7,3330000000,77323110129,  date'2020-01-01',to_date('2020-01-31'||' '||'23:59:59','YYYY-MM-DD HH24:MI:SS'),77323110129);</v>
      </c>
    </row>
    <row r="136" spans="1:73" s="151" customFormat="1" ht="15" thickBot="1" x14ac:dyDescent="0.4">
      <c r="A136" s="127">
        <v>36</v>
      </c>
      <c r="B136" s="128"/>
      <c r="C136" s="129" t="str">
        <f t="shared" si="138"/>
        <v>12310000036</v>
      </c>
      <c r="D136" s="129" t="str">
        <f t="shared" si="139"/>
        <v>12310000036/20</v>
      </c>
      <c r="E136" s="130" t="str">
        <f t="shared" si="140"/>
        <v>2020-01-01</v>
      </c>
      <c r="F136" s="130" t="str">
        <f t="shared" si="141"/>
        <v>2021-01-01</v>
      </c>
      <c r="G136" s="131" t="str">
        <f t="shared" si="142"/>
        <v>212310000036</v>
      </c>
      <c r="H136" s="132">
        <f t="shared" si="133"/>
        <v>23</v>
      </c>
      <c r="I136" s="133">
        <v>3</v>
      </c>
      <c r="J136" s="134">
        <f t="shared" si="164"/>
        <v>323110130</v>
      </c>
      <c r="K136" s="129" t="str">
        <f t="shared" si="143"/>
        <v>Б-323110130-1</v>
      </c>
      <c r="L136" s="138" t="str">
        <f t="shared" si="165"/>
        <v>2020-02-01</v>
      </c>
      <c r="M136" s="129" t="s">
        <v>87</v>
      </c>
      <c r="N136" s="135">
        <f t="shared" si="145"/>
        <v>20000</v>
      </c>
      <c r="O136" s="129" t="s">
        <v>88</v>
      </c>
      <c r="P136" s="133">
        <v>1</v>
      </c>
      <c r="Q136" s="129">
        <v>20</v>
      </c>
      <c r="R136" s="219">
        <f>S136</f>
        <v>7</v>
      </c>
      <c r="S136" s="219">
        <v>7</v>
      </c>
      <c r="T136" s="52" t="str">
        <f t="shared" si="146"/>
        <v>43231101301</v>
      </c>
      <c r="U136" s="137" t="str">
        <f t="shared" si="147"/>
        <v>432311013011</v>
      </c>
      <c r="V136" s="129">
        <v>1</v>
      </c>
      <c r="W136" s="138" t="str">
        <f t="shared" ca="1" si="166"/>
        <v>2020-02-04</v>
      </c>
      <c r="X136" s="129"/>
      <c r="Y136" s="139">
        <v>20000</v>
      </c>
      <c r="Z136" s="139">
        <f t="shared" si="135"/>
        <v>3333.3333333333321</v>
      </c>
      <c r="AA136" s="129">
        <v>0</v>
      </c>
      <c r="AB136" s="140" t="s">
        <v>89</v>
      </c>
      <c r="AC136" s="139">
        <f t="shared" si="149"/>
        <v>20000</v>
      </c>
      <c r="AD136" s="132">
        <v>0</v>
      </c>
      <c r="AE136" s="52" t="str">
        <f t="shared" si="150"/>
        <v>4323110130</v>
      </c>
      <c r="AF136" s="141">
        <f t="shared" si="130"/>
        <v>16666.666666666668</v>
      </c>
      <c r="AG136" s="142"/>
      <c r="AH136" s="58">
        <f t="shared" si="151"/>
        <v>16666.666666666668</v>
      </c>
      <c r="AI136" s="60">
        <f t="shared" si="131"/>
        <v>20000</v>
      </c>
      <c r="AJ136" s="112" t="str">
        <f t="shared" si="167"/>
        <v>2020-02-29</v>
      </c>
      <c r="AK136" s="143" t="str">
        <f t="shared" si="153"/>
        <v>8884323110130</v>
      </c>
      <c r="AL136" s="132" t="str">
        <f t="shared" si="154"/>
        <v>123100000361</v>
      </c>
      <c r="AM136" s="144"/>
      <c r="AN136" s="144"/>
      <c r="AO136" s="132" t="s">
        <v>89</v>
      </c>
      <c r="AP136" s="145" t="s">
        <v>89</v>
      </c>
      <c r="AQ136" s="132"/>
      <c r="AR136" s="132"/>
      <c r="AS136" s="146" t="str">
        <f t="shared" si="155"/>
        <v>8884323110130</v>
      </c>
      <c r="AT136" s="143" t="str">
        <f t="shared" si="156"/>
        <v>55323110130</v>
      </c>
      <c r="AU136" s="137" t="str">
        <f t="shared" si="157"/>
        <v>99323110130</v>
      </c>
      <c r="AV136" s="137">
        <f t="shared" si="158"/>
        <v>7</v>
      </c>
      <c r="AW136" s="137" t="str">
        <f t="shared" si="159"/>
        <v>77323110130</v>
      </c>
      <c r="AX136" s="147" t="str">
        <f t="shared" si="160"/>
        <v>774323110130</v>
      </c>
      <c r="AY136" s="137">
        <v>0</v>
      </c>
      <c r="AZ136" s="137">
        <v>0</v>
      </c>
      <c r="BA136" s="130" t="str">
        <f t="shared" si="161"/>
        <v>2020-01-01</v>
      </c>
      <c r="BB136" s="130" t="str">
        <f t="shared" si="162"/>
        <v>2020-01-31</v>
      </c>
      <c r="BC136" s="148" t="s">
        <v>90</v>
      </c>
      <c r="BD136" s="131" t="str">
        <f t="shared" si="163"/>
        <v>a323110130</v>
      </c>
      <c r="BE136" s="143"/>
      <c r="BF136" s="143"/>
      <c r="BG136" s="140"/>
      <c r="BH136" s="174"/>
      <c r="BI136" s="174"/>
      <c r="BJ136" s="174"/>
      <c r="BK136" s="174"/>
      <c r="BL136" s="149"/>
      <c r="BM136" s="149"/>
      <c r="BN136" s="149"/>
      <c r="BO136" s="349"/>
      <c r="BP136" s="229">
        <v>37</v>
      </c>
      <c r="BQ136" s="230">
        <f>AF140</f>
        <v>25000</v>
      </c>
      <c r="BR136" s="230">
        <f>BQ136*0.13</f>
        <v>3250</v>
      </c>
      <c r="BS136" s="230">
        <f>BR136</f>
        <v>3250</v>
      </c>
      <c r="BU136" s="357" t="str">
        <f t="shared" ref="BU136:BU193" ca="1" si="168">IF(((LEN(C136)&gt;0) *(C136&lt;&gt;C135)=1), "insert into x_t_contract2(TMP_ID,ID,EXTERNAL_ID,CLIENT_ID) values(s_x_t_contract2.NEXTVAL, "&amp;C136&amp;", '"&amp;D136&amp;"',"&amp;G136&amp;");","")&amp;IF(((LEN(C136)&gt;0) *(C136&lt;&gt;C135)=1), "insert into x_t_contract_collateral(TMP_ID,ID,CONTRACT2_ID,DT,IS_SIGNED) values(s_x_t_contract_collateral.NEXTVAL, "&amp;AL136&amp;", "&amp;C136&amp;", date'"&amp;E136&amp;"', date'"&amp;E136&amp;"');","")&amp;         IF(((LEN(C136)&gt;0) *(C136&lt;&gt;C135)=1),"insert into x_mv_contract_signed_attr (TMP_ID,CONTRACT_ID,COLLATERAL_ID,CODE,VALUE_DT) values (s_x_mv_contract_signed_attr.NEXTVAL, "&amp;C136&amp;", "&amp;AL136&amp;",'FINISH_DT' ,date'"&amp;F136&amp;"');","")&amp;
IF(((LEN(C136)&gt;0) *(C136&lt;&gt;C135)=1), "insert into x_mv_contract_signed_attr_hist(TMP_ID,VALUE_NUM,UPDATE_DT,CONTRACT2_ID,CODE,CL_DT,STAMP,DT) values(s_x_mv_contract_signed_attr_hist.NEXTVAL, "&amp;$E$2&amp;", date'"&amp;E136&amp;"', "&amp;C136&amp;",'FIRM',date'"&amp;E136&amp;"',"&amp;AS136&amp;",date'"&amp;E136&amp;"');","")&amp;IF(((LEN(C136)&gt;0) *(C136&lt;&gt;C135)*($G$2="opt")=1), "insert into x_mv_contract_signed_attr_hist(TMP_ID,VALUE_NUM,UPDATE_DT,CONTRACT2_ID,CODE,CL_DT,STAMP,DT) values(s_x_mv_contract_signed_attr_hist.NEXTVAL, "&amp;H136&amp;", date'"&amp;E136&amp;"', "&amp;C136&amp;",'WHOLESALE_AGENT_PREMIUM_AWARDS_SCALE_TYPE',date'"&amp;E136&amp;"',"&amp;AS136&amp;",date'"&amp;E136&amp;"');","")&amp;IF(((LEN(C136)&gt;0) *(C136&lt;&gt;C135)*($G$2="comm")=1), "insert into x_mv_contract_signed_attr(TMP_ID,VALUE_NUM,CONTRACT_ID,CODE,DT,COLLATERAL_ID) values(s_x_mv_contract_signed_attr.NEXTVAL, "&amp;H136&amp;","&amp;C136&amp;",'COMMISSION_TYPE',date'"&amp;E136&amp;"', "&amp;AL136&amp;");","")&amp;IF(((LEN(C136)&gt;0) *(C136&lt;&gt;C135)*($G$2="opt")=1), "insert into x_mv_contract_signed_attr_hist(TMP_ID,VALUE_NUM,UPDATE_DT,CONTRACT2_ID,CODE,CL_DT,STAMP,DT) values(s_x_mv_contract_signed_attr_hist.NEXTVAL, "&amp;I136&amp;", date'"&amp;E136&amp;"', "&amp;C136&amp;",'PAYMENT_TYPE',date'"&amp;E136&amp;"',"&amp;AS136&amp;",date'"&amp;E136&amp;"');","")&amp;IF(((LEN(C136)&gt;0) *(C136&lt;&gt;C135)*($G$2="comm")=1), "insert into x_mv_contract_signed_attr(TMP_ID,VALUE_NUM,CONTRACT_ID,CODE,DT,COLLATERAL_ID) values(s_x_mv_contract_signed_attr.NEXTVAL,  "&amp;I136&amp;","&amp;C136&amp;",'PAYMENT_TYPE',date'"&amp;E136&amp;"', "&amp;AL136&amp;");","")&amp;IF(LEN(BG136)&gt;0, "insert into x_mv_contract_signed_attr_hist(TMP_ID,VALUE_NUM,UPDATE_DT,CONTRACT2_ID,CODE,CL_DT,STAMP,DT) values(s_x_mv_contract_signed_attr_hist.NEXTVAL, "&amp;BG136&amp;", date'"&amp;E136&amp;"', "&amp;C136&amp;",'AR_PAYMENT_CONTROL_TYPE',date'"&amp;E136&amp;"',"&amp;AS136&amp;",date'"&amp;E136&amp;"');","")&amp;
IF(((LEN(J136)&gt;0) *(J136&lt;&gt;J135)*(N136&lt;&gt;"null")=1), "insert into x_t_invoice (TMP_ID,ID,DT, CLIENT_ID,EXTERNAL_ID,CONTRACT_ID,TOTAL_SUM,CURRENCY,DISCOUNT_TYPE,COMMISSION_TYPE,TYPE,LOYAL_CLIENTS,NDS,NDS_PCT,PERSON_ID) values (s_x_t_invoice.NEXTVAL, "&amp;J136&amp;", date'"&amp;L136&amp;"',"&amp;G136&amp;",'"&amp;K136&amp;"',"&amp;IF((LEN(C136)&gt;0),""&amp;C136&amp;"","null")&amp;","&amp;N136&amp;",'"&amp;O136&amp;"',"&amp;R136&amp;","&amp;R136&amp;",'"&amp;M136&amp;"',"&amp;AD136&amp;","&amp;P136&amp;","&amp;Q136&amp;", "&amp;AX136&amp;");","")&amp;IF(((LEN(AX136)&gt;0) *(AX136&lt;&gt;AX135)=1), "insert into x_t_person (TMP_ID,ID) values (s_x_t_person.NEXTVAL, "&amp;AX136&amp;");","")&amp;
IF(AQ136=1,"insert into x_t_extprops(TMP_ID, CLASSNAME,ATTRNAME,OBJECT_ID,VALUE_NUM) values (s_x_t_extprops.NEXTVAL, 'PersonalAccount', 'subclient_id',"&amp;AR136&amp;" , "&amp;AE136&amp;");insert into x_t_invoice_repayment(TMP_ID, INVOICE_ID,REPAYMENT_INVOICE_ID) values (s_x_t_invoice_repayment.NEXTVAL,"&amp;AR136&amp;" , "&amp;J136&amp;");","")&amp;IF(((LEN(T136)&gt;0) *(T136&lt;&gt;T135)=1), "insert into x_t_act_internal(TMP_ID,ID,DT,CLIENT_ID,INVOICE_ID,HIDDEN,AMOUNT,EXTERNAL_ID,PAYMENT_TERM_DT,IS_LOYAL,TYPE) values (s_x_t_act_internal.NEXTVAL, "&amp;T136&amp;",date'"&amp;W136&amp;"',"&amp;G136&amp;", "&amp;J136&amp;"    ,"&amp;V136&amp;",  "&amp;AC136&amp;"  ,'"&amp;U136&amp;"',"&amp;IF((LEN(X136)&gt;0),"date'"&amp;X136&amp;"'","null")&amp;", "&amp;AD136&amp;",'generic');","")&amp;
IF(((LEN(T136)&gt;0) *(Y136&lt;&gt;"null")=1),"insert into x_t_act_trans(TMP_ID, ACT_ID, CONSUME_ID, AMOUNT, AMOUNT_NDS, AMOUNT_NSP, NETTING, COMMISSION_TYPE) values (s_x_t_act_trans.NEXTVAL, "&amp;T136&amp;",  "&amp;AT136&amp;", "&amp;Y136&amp;", "&amp;Z136&amp;",  "&amp;AA136&amp;","&amp;AB136&amp;", "&amp;S136&amp;");","")&amp;
IF(((LEN(AT136)&gt;0)*(AT136&lt;&gt;AT135)=1),"insert into x_t_consume (TMP_ID, ID, PARENT_ORDER_ID) values (s_x_t_consume.NEXTVAL, "&amp;AT136&amp;",  "&amp;AU136&amp;");","")&amp;
IF(((LEN(AU136)&gt;0)*(AU136&lt;&gt;AU135))=1,"insert into x_t_order(TMP_ID, ID, SERVICE_ID, SERVICE_ORDER_ID, CLIENT_ID) values (s_x_t_order.NEXTVAL, "&amp;AU136&amp;",  "&amp;AV136&amp;",  "&amp;AW136&amp;",  "&amp;AE136&amp;" );","")&amp;IF(LEN(AI136)&gt;0,"insert into x_mv_oebs_receipts_2(TMP_ID, INVOICE_EID, SUM, DT, DOC_DATE, COMISS_DATE, PAYMENT_NUMBER, SOURCE_TYPE) values (s_x_mv_oebs_receipts_2.NEXTVAL, '"&amp;K136&amp;"', "&amp;AI136&amp;", date'"&amp;AJ136&amp;"',date'"&amp;AJ136&amp;"', null, '"&amp;AK136&amp;"' ,'PAYCASH');","")&amp;
IF(((AP136&lt;&gt;AP135)* (AP137&lt;&gt;"null")=1),"insert into x_mv_ui_contract_apex (TMP_ID,CONTRACT_ID,CONTRACT_EID,DT,FINISH_DT,CLIENT_ID,AGENCY_ID) values (s_x_mv_ui_contract_apex.NEXTVAL, "&amp;C136&amp;", '"&amp;D136&amp;"',"&amp;IF((LEN(AM136)&gt;0),"date'"&amp;AM136&amp;"'","null")&amp;", "&amp;IF((LEN(AN136)&gt;0),"date'"&amp;AN136&amp;"'","null")&amp;","&amp;AP136&amp;","&amp;G136&amp;" );","")&amp;IF(AP136&lt;&gt;"null","insert into x_mv_contract_signed_attr (TMP_ID,CONTRACT_ID,COLLATERAL_ID,CODE,KEY_NUM,COLLATERAL_DT,VALUE_NUM) values (s_x_mv_contract_signed_attr.NEXTVAL, "&amp;C136&amp;", "&amp;AL136&amp;",'BRAND_CLIENTS' , "&amp;AE136&amp;", "&amp;IF((LEN(AM136)&gt;0),"date'"&amp;AM136&amp;"'","null")&amp;",  "&amp;AO136&amp;");","")&amp;IF(LEN(BA136)&gt;0,"insert into x_yt_ar_direct_domain_stats (ID,IS_GRAY,DOMAIN,IS_BLACKLIST,SERVICE_ID,COST,BILLING_EXPORT_ID,FROM_DT,TILL_DT,SERVICE_ORDER_ID) values(s_x_yt_ar_direct_domain_stats.NEXTVAL, "&amp;AY136&amp;", '"&amp;BD136&amp;"', "&amp;AZ136&amp;","&amp;AV136&amp;","&amp;BC136&amp;","&amp;AW136&amp;",  date'"&amp;BA136&amp;"',to_date('"&amp;BB136&amp;"'||' '||'23:59:59','YYYY-MM-DD HH24:MI:SS'),"&amp;AW136&amp;");","")&amp;IF(LEN(BE136)&gt;0,"insert into x_yt_fin_docs (ID, CONTRACT_EID, AGENCY_ID, FROM_DT, RECEIVE_DT) values (s_x_yt_fin_docs.NEXTVAL, '"&amp;D136&amp;"', "&amp;G136&amp;", date'"&amp;BE136&amp;"', date'"&amp;BF136&amp;"');","")&amp; IF(((LEN(BL136)&gt;0)*(LEN(BM136)&gt;0)=1), "insert into x_mv_contract_signed_attr_hist(TMP_ID,VALUE_DT,CODE,COLLATERAL_ID,CL_DT,CONTRACT2_ID) values(s_x_mv_contract_signed_attr_hist.NEXTVAL, date'"&amp;AN136&amp;"', 'CONSOLIDATION_FINISH_DT', "&amp;AL136&amp;",date'"&amp;AM136&amp;"',"&amp;C136&amp;");insert into x_mv_contract_signed_attr_hist(TMP_ID,VALUE_NUM,CODE,COLLATERAL_ID,CL_DT,CONTRACT2_ID,KEY_NUM) values(s_x_mv_contract_signed_attr_hist.NEXTVAL, "&amp;AO136&amp;", 'LINKED_REWARD_CONTRACTS', "&amp;AL136&amp;",date'"&amp;AM136&amp;"',"&amp;C136&amp;","&amp;BL136&amp;");","")&amp; IF(((LEN(BL136)&gt;0)*(LEN(BM136)=0)=1), "insert into x_mv_contract_signed_attr_hist(TMP_ID,VALUE_NUM,CODE,COLLATERAL_ID,CL_DT,CONTRACT2_ID,KEY_NUM) values(s_x_mv_contract_signed_attr_hist.NEXTVAL, "&amp;AO136&amp;", 'LINKED_REWARD_CONTRACTS', "&amp;AL136&amp;",date'"&amp;AM136&amp;"',"&amp;C136&amp;","&amp;BL136&amp;");","")&amp;IF(LEN(BM136)&gt;0, "insert into x_mv_contract_signed_attr_hist(TMP_ID,VALUE_NUM,CL_DT,CODE,COLLATERAL_ID,CONTRACT2_ID) values(s_x_mv_contract_signed_attr_hist.NEXTVAL,"&amp;BM136&amp;", date'"&amp;AM136&amp;"','REWARD_CONSOLIDATION_PERIOD', "&amp;AL136&amp;","&amp;C136&amp;");","")&amp;IF(LEN(BN136)&gt;0, "insert into x_mv_contract_signed_attr_hist(TMP_ID,VALUE_NUM,CL_DT,CODE,COLLATERAL_ID,CONTRACT2_ID) values(s_x_mv_contract_signed_attr_hist.NEXTVAL,"&amp;BN136&amp;", date'"&amp;AM136&amp;"','REWARD_CONSOLIDATION_TYPE', "&amp;AL136&amp;","&amp;C136&amp;");","")&amp;IF(LEN(BH136)&gt;0, "insert into x_yt_loyal_domains(TMP_ID,DOMAIN,PERIOD) values(s_x_yt_loyal_domains.NEXTVAL,'"&amp;BD136&amp;"', date'"&amp;BI136&amp;"');","")&amp;IF(LEN(BJ136)&gt;0, "insert into x_yt_new_domains(TMP_ID,DOMAIN,PERIOD) values(s_x_yt_new_domains.NEXTVAL,'"&amp;BD136&amp;"', date'"&amp;BK136&amp;"');","")</f>
        <v>insert into x_t_invoice (TMP_ID,ID,DT, CLIENT_ID,EXTERNAL_ID,CONTRACT_ID,TOTAL_SUM,CURRENCY,DISCOUNT_TYPE,COMMISSION_TYPE,TYPE,LOYAL_CLIENTS,NDS,NDS_PCT,PERSON_ID) values (s_x_t_invoice.NEXTVAL, 323110130, date'2020-02-01',212310000036,'Б-323110130-1',12310000036,20000,'RUR',7,7,'y_invoice',0,1,20, 774323110130);insert into x_t_person (TMP_ID,ID) values (s_x_t_person.NEXTVAL, 774323110130);insert into x_t_act_internal(TMP_ID,ID,DT,CLIENT_ID,INVOICE_ID,HIDDEN,AMOUNT,EXTERNAL_ID,PAYMENT_TERM_DT,IS_LOYAL,TYPE) values (s_x_t_act_internal.NEXTVAL, 43231101301,date'2020-02-04',212310000036, 323110130    ,1,  20000  ,'432311013011',null, 0,'generic');insert into x_t_act_trans(TMP_ID, ACT_ID, CONSUME_ID, AMOUNT, AMOUNT_NDS, AMOUNT_NSP, NETTING, COMMISSION_TYPE) values (s_x_t_act_trans.NEXTVAL, 43231101301,  55323110130, 20000, 3333.33333333333,  0,null, 7);insert into x_t_consume (TMP_ID, ID, PARENT_ORDER_ID) values (s_x_t_consume.NEXTVAL, 55323110130,  99323110130);insert into x_t_order(TMP_ID, ID, SERVICE_ID, SERVICE_ORDER_ID, CLIENT_ID) values (s_x_t_order.NEXTVAL, 99323110130,  7,  77323110130,  4323110130 );insert into x_mv_oebs_receipts_2(TMP_ID, INVOICE_EID, SUM, DT, DOC_DATE, COMISS_DATE, PAYMENT_NUMBER, SOURCE_TYPE) values (s_x_mv_oebs_receipts_2.NEXTVAL, 'Б-323110130-1', 20000, date'2020-02-29',date'2020-02-29', null, '8884323110130' ,'PAYCASH');insert into x_yt_ar_direct_domain_stats (ID,IS_GRAY,DOMAIN,IS_BLACKLIST,SERVICE_ID,COST,BILLING_EXPORT_ID,FROM_DT,TILL_DT,SERVICE_ORDER_ID) values(s_x_yt_ar_direct_domain_stats.NEXTVAL, 0, 'a323110130', 0,7,3330000000,77323110130,  date'2020-01-01',to_date('2020-01-31'||' '||'23:59:59','YYYY-MM-DD HH24:MI:SS'),77323110130);</v>
      </c>
    </row>
    <row r="137" spans="1:73" s="151" customFormat="1" x14ac:dyDescent="0.35">
      <c r="A137" s="127">
        <v>36</v>
      </c>
      <c r="B137" s="128"/>
      <c r="C137" s="129" t="str">
        <f t="shared" si="138"/>
        <v>12310000036</v>
      </c>
      <c r="D137" s="129" t="str">
        <f t="shared" si="139"/>
        <v>12310000036/20</v>
      </c>
      <c r="E137" s="130" t="str">
        <f t="shared" si="140"/>
        <v>2020-01-01</v>
      </c>
      <c r="F137" s="130" t="str">
        <f t="shared" si="141"/>
        <v>2021-01-01</v>
      </c>
      <c r="G137" s="131" t="str">
        <f t="shared" si="142"/>
        <v>212310000036</v>
      </c>
      <c r="H137" s="132">
        <f t="shared" si="133"/>
        <v>23</v>
      </c>
      <c r="I137" s="133">
        <v>3</v>
      </c>
      <c r="J137" s="134">
        <f t="shared" si="164"/>
        <v>323110131</v>
      </c>
      <c r="K137" s="129" t="str">
        <f t="shared" si="143"/>
        <v>Б-323110131-1</v>
      </c>
      <c r="L137" s="138" t="str">
        <f t="shared" si="165"/>
        <v>2020-02-01</v>
      </c>
      <c r="M137" s="129" t="s">
        <v>87</v>
      </c>
      <c r="N137" s="135">
        <f t="shared" si="145"/>
        <v>20000</v>
      </c>
      <c r="O137" s="129" t="s">
        <v>88</v>
      </c>
      <c r="P137" s="133">
        <v>1</v>
      </c>
      <c r="Q137" s="129">
        <v>20</v>
      </c>
      <c r="R137" s="219">
        <f>S137</f>
        <v>7</v>
      </c>
      <c r="S137" s="219">
        <v>7</v>
      </c>
      <c r="T137" s="52" t="str">
        <f t="shared" si="146"/>
        <v>43231101311</v>
      </c>
      <c r="U137" s="137" t="str">
        <f t="shared" si="147"/>
        <v>432311013111</v>
      </c>
      <c r="V137" s="129">
        <v>1</v>
      </c>
      <c r="W137" s="138" t="str">
        <f t="shared" ca="1" si="166"/>
        <v>2020-02-05</v>
      </c>
      <c r="X137" s="129"/>
      <c r="Y137" s="139">
        <v>20000</v>
      </c>
      <c r="Z137" s="139">
        <f t="shared" si="135"/>
        <v>3333.3333333333321</v>
      </c>
      <c r="AA137" s="129">
        <v>0</v>
      </c>
      <c r="AB137" s="140" t="s">
        <v>89</v>
      </c>
      <c r="AC137" s="139">
        <f t="shared" si="149"/>
        <v>20000</v>
      </c>
      <c r="AD137" s="132">
        <v>0</v>
      </c>
      <c r="AE137" s="52" t="str">
        <f t="shared" si="150"/>
        <v>4323110131</v>
      </c>
      <c r="AF137" s="141">
        <f t="shared" si="130"/>
        <v>16666.666666666668</v>
      </c>
      <c r="AG137" s="142"/>
      <c r="AH137" s="58">
        <f t="shared" si="151"/>
        <v>16666.666666666668</v>
      </c>
      <c r="AI137" s="60">
        <f t="shared" si="131"/>
        <v>20000</v>
      </c>
      <c r="AJ137" s="112" t="str">
        <f t="shared" si="167"/>
        <v>2020-02-29</v>
      </c>
      <c r="AK137" s="143" t="str">
        <f t="shared" si="153"/>
        <v>8884323110131</v>
      </c>
      <c r="AL137" s="132" t="str">
        <f t="shared" si="154"/>
        <v>123100000361</v>
      </c>
      <c r="AM137" s="144"/>
      <c r="AN137" s="144"/>
      <c r="AO137" s="132" t="s">
        <v>89</v>
      </c>
      <c r="AP137" s="145" t="s">
        <v>89</v>
      </c>
      <c r="AQ137" s="132"/>
      <c r="AR137" s="132"/>
      <c r="AS137" s="146" t="str">
        <f t="shared" si="155"/>
        <v>8884323110131</v>
      </c>
      <c r="AT137" s="143" t="str">
        <f t="shared" si="156"/>
        <v>55323110131</v>
      </c>
      <c r="AU137" s="137" t="str">
        <f t="shared" si="157"/>
        <v>99323110131</v>
      </c>
      <c r="AV137" s="137">
        <f t="shared" si="158"/>
        <v>7</v>
      </c>
      <c r="AW137" s="137" t="str">
        <f t="shared" si="159"/>
        <v>77323110131</v>
      </c>
      <c r="AX137" s="147" t="str">
        <f t="shared" si="160"/>
        <v>774323110131</v>
      </c>
      <c r="AY137" s="137">
        <v>0</v>
      </c>
      <c r="AZ137" s="137">
        <v>0</v>
      </c>
      <c r="BA137" s="130" t="str">
        <f t="shared" si="161"/>
        <v>2020-01-01</v>
      </c>
      <c r="BB137" s="130" t="str">
        <f t="shared" si="162"/>
        <v>2020-01-31</v>
      </c>
      <c r="BC137" s="148" t="s">
        <v>90</v>
      </c>
      <c r="BD137" s="131" t="str">
        <f t="shared" si="163"/>
        <v>a323110131</v>
      </c>
      <c r="BE137" s="143"/>
      <c r="BF137" s="143"/>
      <c r="BG137" s="140"/>
      <c r="BH137" s="246"/>
      <c r="BI137" s="246"/>
      <c r="BJ137" s="246"/>
      <c r="BK137" s="246"/>
      <c r="BL137" s="149"/>
      <c r="BM137" s="149"/>
      <c r="BN137" s="149"/>
      <c r="BO137" s="350"/>
      <c r="BP137" s="229"/>
      <c r="BQ137" s="230"/>
      <c r="BR137" s="230"/>
      <c r="BS137" s="230"/>
      <c r="BU137" s="357" t="str">
        <f t="shared" ca="1" si="168"/>
        <v>insert into x_t_invoice (TMP_ID,ID,DT, CLIENT_ID,EXTERNAL_ID,CONTRACT_ID,TOTAL_SUM,CURRENCY,DISCOUNT_TYPE,COMMISSION_TYPE,TYPE,LOYAL_CLIENTS,NDS,NDS_PCT,PERSON_ID) values (s_x_t_invoice.NEXTVAL, 323110131, date'2020-02-01',212310000036,'Б-323110131-1',12310000036,20000,'RUR',7,7,'y_invoice',0,1,20, 774323110131);insert into x_t_person (TMP_ID,ID) values (s_x_t_person.NEXTVAL, 774323110131);insert into x_t_act_internal(TMP_ID,ID,DT,CLIENT_ID,INVOICE_ID,HIDDEN,AMOUNT,EXTERNAL_ID,PAYMENT_TERM_DT,IS_LOYAL,TYPE) values (s_x_t_act_internal.NEXTVAL, 43231101311,date'2020-02-05',212310000036, 323110131    ,1,  20000  ,'432311013111',null, 0,'generic');insert into x_t_act_trans(TMP_ID, ACT_ID, CONSUME_ID, AMOUNT, AMOUNT_NDS, AMOUNT_NSP, NETTING, COMMISSION_TYPE) values (s_x_t_act_trans.NEXTVAL, 43231101311,  55323110131, 20000, 3333.33333333333,  0,null, 7);insert into x_t_consume (TMP_ID, ID, PARENT_ORDER_ID) values (s_x_t_consume.NEXTVAL, 55323110131,  99323110131);insert into x_t_order(TMP_ID, ID, SERVICE_ID, SERVICE_ORDER_ID, CLIENT_ID) values (s_x_t_order.NEXTVAL, 99323110131,  7,  77323110131,  4323110131 );insert into x_mv_oebs_receipts_2(TMP_ID, INVOICE_EID, SUM, DT, DOC_DATE, COMISS_DATE, PAYMENT_NUMBER, SOURCE_TYPE) values (s_x_mv_oebs_receipts_2.NEXTVAL, 'Б-323110131-1', 20000, date'2020-02-29',date'2020-02-29', null, '8884323110131' ,'PAYCASH');insert into x_yt_ar_direct_domain_stats (ID,IS_GRAY,DOMAIN,IS_BLACKLIST,SERVICE_ID,COST,BILLING_EXPORT_ID,FROM_DT,TILL_DT,SERVICE_ORDER_ID) values(s_x_yt_ar_direct_domain_stats.NEXTVAL, 0, 'a323110131', 0,7,3330000000,77323110131,  date'2020-01-01',to_date('2020-01-31'||' '||'23:59:59','YYYY-MM-DD HH24:MI:SS'),77323110131);</v>
      </c>
    </row>
    <row r="138" spans="1:73" s="151" customFormat="1" x14ac:dyDescent="0.35">
      <c r="A138" s="127">
        <v>36</v>
      </c>
      <c r="B138" s="128"/>
      <c r="C138" s="129" t="str">
        <f t="shared" si="138"/>
        <v>12310000036</v>
      </c>
      <c r="D138" s="129" t="str">
        <f t="shared" si="139"/>
        <v>12310000036/20</v>
      </c>
      <c r="E138" s="130" t="str">
        <f t="shared" si="140"/>
        <v>2020-01-01</v>
      </c>
      <c r="F138" s="130" t="str">
        <f t="shared" si="141"/>
        <v>2021-01-01</v>
      </c>
      <c r="G138" s="131" t="str">
        <f t="shared" si="142"/>
        <v>212310000036</v>
      </c>
      <c r="H138" s="132">
        <f t="shared" si="133"/>
        <v>23</v>
      </c>
      <c r="I138" s="133">
        <v>3</v>
      </c>
      <c r="J138" s="134">
        <f t="shared" si="164"/>
        <v>323110132</v>
      </c>
      <c r="K138" s="129" t="str">
        <f t="shared" si="143"/>
        <v>Б-323110132-1</v>
      </c>
      <c r="L138" s="138" t="str">
        <f t="shared" si="165"/>
        <v>2020-02-01</v>
      </c>
      <c r="M138" s="129" t="s">
        <v>87</v>
      </c>
      <c r="N138" s="135">
        <f t="shared" si="145"/>
        <v>141000</v>
      </c>
      <c r="O138" s="129" t="s">
        <v>88</v>
      </c>
      <c r="P138" s="133">
        <v>1</v>
      </c>
      <c r="Q138" s="129">
        <v>20</v>
      </c>
      <c r="R138" s="219">
        <f>S138</f>
        <v>7</v>
      </c>
      <c r="S138" s="219">
        <v>7</v>
      </c>
      <c r="T138" s="52" t="str">
        <f t="shared" si="146"/>
        <v>43231101321</v>
      </c>
      <c r="U138" s="137" t="str">
        <f t="shared" si="147"/>
        <v>432311013211</v>
      </c>
      <c r="V138" s="129">
        <v>1</v>
      </c>
      <c r="W138" s="138" t="str">
        <f t="shared" ca="1" si="166"/>
        <v>2020-02-01</v>
      </c>
      <c r="X138" s="129"/>
      <c r="Y138" s="139">
        <v>141000</v>
      </c>
      <c r="Z138" s="139">
        <f t="shared" si="135"/>
        <v>23500</v>
      </c>
      <c r="AA138" s="129">
        <v>0</v>
      </c>
      <c r="AB138" s="140" t="s">
        <v>89</v>
      </c>
      <c r="AC138" s="139">
        <f t="shared" si="149"/>
        <v>141000</v>
      </c>
      <c r="AD138" s="132">
        <v>0</v>
      </c>
      <c r="AE138" s="52" t="str">
        <f t="shared" si="150"/>
        <v>4323110132</v>
      </c>
      <c r="AF138" s="141">
        <f t="shared" si="130"/>
        <v>117500</v>
      </c>
      <c r="AG138" s="142"/>
      <c r="AH138" s="58">
        <f t="shared" si="151"/>
        <v>117500</v>
      </c>
      <c r="AI138" s="60">
        <f t="shared" si="131"/>
        <v>141000</v>
      </c>
      <c r="AJ138" s="112" t="str">
        <f t="shared" si="167"/>
        <v>2020-02-29</v>
      </c>
      <c r="AK138" s="143" t="str">
        <f t="shared" si="153"/>
        <v>8884323110132</v>
      </c>
      <c r="AL138" s="132" t="str">
        <f t="shared" si="154"/>
        <v>123100000361</v>
      </c>
      <c r="AM138" s="144"/>
      <c r="AN138" s="144"/>
      <c r="AO138" s="132" t="s">
        <v>89</v>
      </c>
      <c r="AP138" s="145" t="s">
        <v>89</v>
      </c>
      <c r="AQ138" s="132"/>
      <c r="AR138" s="132"/>
      <c r="AS138" s="146" t="str">
        <f t="shared" si="155"/>
        <v>8884323110132</v>
      </c>
      <c r="AT138" s="143" t="str">
        <f t="shared" si="156"/>
        <v>55323110132</v>
      </c>
      <c r="AU138" s="137" t="str">
        <f t="shared" si="157"/>
        <v>99323110132</v>
      </c>
      <c r="AV138" s="137">
        <f t="shared" si="158"/>
        <v>7</v>
      </c>
      <c r="AW138" s="137" t="str">
        <f t="shared" si="159"/>
        <v>77323110132</v>
      </c>
      <c r="AX138" s="147" t="str">
        <f t="shared" si="160"/>
        <v>774323110132</v>
      </c>
      <c r="AY138" s="137">
        <v>0</v>
      </c>
      <c r="AZ138" s="137">
        <v>0</v>
      </c>
      <c r="BA138" s="130" t="str">
        <f t="shared" si="161"/>
        <v>2020-01-01</v>
      </c>
      <c r="BB138" s="130" t="str">
        <f t="shared" si="162"/>
        <v>2020-01-31</v>
      </c>
      <c r="BC138" s="148" t="s">
        <v>90</v>
      </c>
      <c r="BD138" s="131" t="str">
        <f t="shared" si="163"/>
        <v>a323110132</v>
      </c>
      <c r="BE138" s="143"/>
      <c r="BF138" s="143"/>
      <c r="BG138" s="140"/>
      <c r="BH138" s="149"/>
      <c r="BI138" s="149"/>
      <c r="BJ138" s="149"/>
      <c r="BK138" s="149"/>
      <c r="BL138" s="149"/>
      <c r="BM138" s="149"/>
      <c r="BN138" s="149"/>
      <c r="BO138" s="350"/>
      <c r="BP138" s="229"/>
      <c r="BQ138" s="230"/>
      <c r="BR138" s="230"/>
      <c r="BS138" s="230"/>
      <c r="BU138" s="357" t="str">
        <f t="shared" ca="1" si="168"/>
        <v>insert into x_t_invoice (TMP_ID,ID,DT, CLIENT_ID,EXTERNAL_ID,CONTRACT_ID,TOTAL_SUM,CURRENCY,DISCOUNT_TYPE,COMMISSION_TYPE,TYPE,LOYAL_CLIENTS,NDS,NDS_PCT,PERSON_ID) values (s_x_t_invoice.NEXTVAL, 323110132, date'2020-02-01',212310000036,'Б-323110132-1',12310000036,141000,'RUR',7,7,'y_invoice',0,1,20, 774323110132);insert into x_t_person (TMP_ID,ID) values (s_x_t_person.NEXTVAL, 774323110132);insert into x_t_act_internal(TMP_ID,ID,DT,CLIENT_ID,INVOICE_ID,HIDDEN,AMOUNT,EXTERNAL_ID,PAYMENT_TERM_DT,IS_LOYAL,TYPE) values (s_x_t_act_internal.NEXTVAL, 43231101321,date'2020-02-01',212310000036, 323110132    ,1,  141000  ,'432311013211',null, 0,'generic');insert into x_t_act_trans(TMP_ID, ACT_ID, CONSUME_ID, AMOUNT, AMOUNT_NDS, AMOUNT_NSP, NETTING, COMMISSION_TYPE) values (s_x_t_act_trans.NEXTVAL, 43231101321,  55323110132, 141000, 23500,  0,null, 7);insert into x_t_consume (TMP_ID, ID, PARENT_ORDER_ID) values (s_x_t_consume.NEXTVAL, 55323110132,  99323110132);insert into x_t_order(TMP_ID, ID, SERVICE_ID, SERVICE_ORDER_ID, CLIENT_ID) values (s_x_t_order.NEXTVAL, 99323110132,  7,  77323110132,  4323110132 );insert into x_mv_oebs_receipts_2(TMP_ID, INVOICE_EID, SUM, DT, DOC_DATE, COMISS_DATE, PAYMENT_NUMBER, SOURCE_TYPE) values (s_x_mv_oebs_receipts_2.NEXTVAL, 'Б-323110132-1', 141000, date'2020-02-29',date'2020-02-29', null, '8884323110132' ,'PAYCASH');insert into x_yt_ar_direct_domain_stats (ID,IS_GRAY,DOMAIN,IS_BLACKLIST,SERVICE_ID,COST,BILLING_EXPORT_ID,FROM_DT,TILL_DT,SERVICE_ORDER_ID) values(s_x_yt_ar_direct_domain_stats.NEXTVAL, 0, 'a323110132', 0,7,3330000000,77323110132,  date'2020-01-01',to_date('2020-01-31'||' '||'23:59:59','YYYY-MM-DD HH24:MI:SS'),77323110132);</v>
      </c>
    </row>
    <row r="139" spans="1:73" s="151" customFormat="1" x14ac:dyDescent="0.35">
      <c r="A139" s="127">
        <v>36</v>
      </c>
      <c r="B139" s="128"/>
      <c r="C139" s="129" t="str">
        <f t="shared" si="138"/>
        <v>12310000036</v>
      </c>
      <c r="D139" s="129" t="str">
        <f t="shared" si="139"/>
        <v>12310000036/20</v>
      </c>
      <c r="E139" s="130" t="str">
        <f t="shared" si="140"/>
        <v>2020-01-01</v>
      </c>
      <c r="F139" s="130" t="str">
        <f t="shared" si="141"/>
        <v>2021-01-01</v>
      </c>
      <c r="G139" s="131" t="str">
        <f t="shared" si="142"/>
        <v>212310000036</v>
      </c>
      <c r="H139" s="132">
        <f t="shared" si="133"/>
        <v>23</v>
      </c>
      <c r="I139" s="133">
        <v>3</v>
      </c>
      <c r="J139" s="134">
        <f t="shared" si="164"/>
        <v>323110133</v>
      </c>
      <c r="K139" s="129" t="str">
        <f t="shared" si="143"/>
        <v>Б-323110133-1</v>
      </c>
      <c r="L139" s="138" t="str">
        <f t="shared" si="165"/>
        <v>2020-02-01</v>
      </c>
      <c r="M139" s="129" t="s">
        <v>87</v>
      </c>
      <c r="N139" s="135">
        <f t="shared" si="145"/>
        <v>20000</v>
      </c>
      <c r="O139" s="129" t="s">
        <v>88</v>
      </c>
      <c r="P139" s="133">
        <v>1</v>
      </c>
      <c r="Q139" s="129">
        <v>20</v>
      </c>
      <c r="R139" s="224">
        <v>1</v>
      </c>
      <c r="S139" s="224">
        <v>1</v>
      </c>
      <c r="T139" s="52" t="str">
        <f t="shared" si="146"/>
        <v>43231101331</v>
      </c>
      <c r="U139" s="137" t="str">
        <f t="shared" si="147"/>
        <v>432311013311</v>
      </c>
      <c r="V139" s="129">
        <v>1</v>
      </c>
      <c r="W139" s="138" t="str">
        <f t="shared" ca="1" si="166"/>
        <v>2020-02-02</v>
      </c>
      <c r="X139" s="129"/>
      <c r="Y139" s="139">
        <v>20000</v>
      </c>
      <c r="Z139" s="139">
        <f t="shared" si="135"/>
        <v>3333.3333333333321</v>
      </c>
      <c r="AA139" s="129">
        <v>0</v>
      </c>
      <c r="AB139" s="140" t="s">
        <v>89</v>
      </c>
      <c r="AC139" s="139">
        <f t="shared" si="149"/>
        <v>20000</v>
      </c>
      <c r="AD139" s="132">
        <v>0</v>
      </c>
      <c r="AE139" s="52" t="str">
        <f t="shared" si="150"/>
        <v>4323110133</v>
      </c>
      <c r="AF139" s="141">
        <f t="shared" ref="AF139:AF193" si="169">Y139-Z139</f>
        <v>16666.666666666668</v>
      </c>
      <c r="AG139" s="142"/>
      <c r="AH139" s="58">
        <f t="shared" si="151"/>
        <v>16666.666666666668</v>
      </c>
      <c r="AI139" s="60">
        <f t="shared" si="131"/>
        <v>20000</v>
      </c>
      <c r="AJ139" s="112" t="str">
        <f t="shared" si="167"/>
        <v>2020-02-29</v>
      </c>
      <c r="AK139" s="143" t="str">
        <f t="shared" si="153"/>
        <v>8884323110133</v>
      </c>
      <c r="AL139" s="132" t="str">
        <f t="shared" si="154"/>
        <v>123100000361</v>
      </c>
      <c r="AM139" s="144"/>
      <c r="AN139" s="144"/>
      <c r="AO139" s="132" t="s">
        <v>89</v>
      </c>
      <c r="AP139" s="145" t="s">
        <v>89</v>
      </c>
      <c r="AQ139" s="132"/>
      <c r="AR139" s="132"/>
      <c r="AS139" s="146" t="str">
        <f t="shared" si="155"/>
        <v>8884323110133</v>
      </c>
      <c r="AT139" s="143" t="str">
        <f t="shared" si="156"/>
        <v>55323110133</v>
      </c>
      <c r="AU139" s="137" t="str">
        <f t="shared" si="157"/>
        <v>99323110133</v>
      </c>
      <c r="AV139" s="137">
        <f t="shared" si="158"/>
        <v>1</v>
      </c>
      <c r="AW139" s="137" t="str">
        <f t="shared" si="159"/>
        <v>77323110133</v>
      </c>
      <c r="AX139" s="147" t="str">
        <f t="shared" si="160"/>
        <v>774323110133</v>
      </c>
      <c r="AY139" s="137">
        <v>0</v>
      </c>
      <c r="AZ139" s="137">
        <v>0</v>
      </c>
      <c r="BA139" s="130" t="str">
        <f t="shared" si="161"/>
        <v>2020-01-01</v>
      </c>
      <c r="BB139" s="130" t="str">
        <f t="shared" si="162"/>
        <v>2020-01-31</v>
      </c>
      <c r="BC139" s="148" t="s">
        <v>90</v>
      </c>
      <c r="BD139" s="131" t="str">
        <f t="shared" si="163"/>
        <v>a323110133</v>
      </c>
      <c r="BE139" s="143"/>
      <c r="BF139" s="143"/>
      <c r="BG139" s="140"/>
      <c r="BH139" s="149"/>
      <c r="BI139" s="149"/>
      <c r="BJ139" s="149"/>
      <c r="BK139" s="149"/>
      <c r="BL139" s="149"/>
      <c r="BM139" s="149"/>
      <c r="BN139" s="149"/>
      <c r="BO139" s="348"/>
      <c r="BP139" s="229"/>
      <c r="BQ139" s="230"/>
      <c r="BR139" s="230"/>
      <c r="BS139" s="230"/>
      <c r="BU139" s="357" t="str">
        <f t="shared" ca="1" si="168"/>
        <v>insert into x_t_invoice (TMP_ID,ID,DT, CLIENT_ID,EXTERNAL_ID,CONTRACT_ID,TOTAL_SUM,CURRENCY,DISCOUNT_TYPE,COMMISSION_TYPE,TYPE,LOYAL_CLIENTS,NDS,NDS_PCT,PERSON_ID) values (s_x_t_invoice.NEXTVAL, 323110133, date'2020-02-01',212310000036,'Б-323110133-1',12310000036,20000,'RUR',1,1,'y_invoice',0,1,20, 774323110133);insert into x_t_person (TMP_ID,ID) values (s_x_t_person.NEXTVAL, 774323110133);insert into x_t_act_internal(TMP_ID,ID,DT,CLIENT_ID,INVOICE_ID,HIDDEN,AMOUNT,EXTERNAL_ID,PAYMENT_TERM_DT,IS_LOYAL,TYPE) values (s_x_t_act_internal.NEXTVAL, 43231101331,date'2020-02-02',212310000036, 323110133    ,1,  20000  ,'432311013311',null, 0,'generic');insert into x_t_act_trans(TMP_ID, ACT_ID, CONSUME_ID, AMOUNT, AMOUNT_NDS, AMOUNT_NSP, NETTING, COMMISSION_TYPE) values (s_x_t_act_trans.NEXTVAL, 43231101331,  55323110133, 20000, 3333.33333333333,  0,null, 1);insert into x_t_consume (TMP_ID, ID, PARENT_ORDER_ID) values (s_x_t_consume.NEXTVAL, 55323110133,  99323110133);insert into x_t_order(TMP_ID, ID, SERVICE_ID, SERVICE_ORDER_ID, CLIENT_ID) values (s_x_t_order.NEXTVAL, 99323110133,  1,  77323110133,  4323110133 );insert into x_mv_oebs_receipts_2(TMP_ID, INVOICE_EID, SUM, DT, DOC_DATE, COMISS_DATE, PAYMENT_NUMBER, SOURCE_TYPE) values (s_x_mv_oebs_receipts_2.NEXTVAL, 'Б-323110133-1', 20000, date'2020-02-29',date'2020-02-29', null, '8884323110133' ,'PAYCASH');insert into x_yt_ar_direct_domain_stats (ID,IS_GRAY,DOMAIN,IS_BLACKLIST,SERVICE_ID,COST,BILLING_EXPORT_ID,FROM_DT,TILL_DT,SERVICE_ORDER_ID) values(s_x_yt_ar_direct_domain_stats.NEXTVAL, 0, 'a323110133', 0,1,3330000000,77323110133,  date'2020-01-01',to_date('2020-01-31'||' '||'23:59:59','YYYY-MM-DD HH24:MI:SS'),77323110133);</v>
      </c>
    </row>
    <row r="140" spans="1:73" s="177" customFormat="1" ht="15" thickBot="1" x14ac:dyDescent="0.4">
      <c r="A140" s="152">
        <v>36</v>
      </c>
      <c r="B140" s="153"/>
      <c r="C140" s="154" t="str">
        <f t="shared" si="138"/>
        <v>12310000036</v>
      </c>
      <c r="D140" s="154" t="str">
        <f t="shared" si="139"/>
        <v>12310000036/20</v>
      </c>
      <c r="E140" s="155" t="str">
        <f t="shared" si="140"/>
        <v>2020-01-01</v>
      </c>
      <c r="F140" s="155" t="str">
        <f t="shared" si="141"/>
        <v>2021-01-01</v>
      </c>
      <c r="G140" s="156" t="str">
        <f t="shared" si="142"/>
        <v>212310000036</v>
      </c>
      <c r="H140" s="157">
        <f t="shared" si="133"/>
        <v>23</v>
      </c>
      <c r="I140" s="158">
        <v>3</v>
      </c>
      <c r="J140" s="159">
        <f t="shared" si="164"/>
        <v>323110134</v>
      </c>
      <c r="K140" s="154" t="str">
        <f t="shared" si="143"/>
        <v>Б-323110134-1</v>
      </c>
      <c r="L140" s="225" t="str">
        <f t="shared" si="165"/>
        <v>2020-02-01</v>
      </c>
      <c r="M140" s="154" t="s">
        <v>87</v>
      </c>
      <c r="N140" s="160">
        <f t="shared" si="145"/>
        <v>30000</v>
      </c>
      <c r="O140" s="154" t="s">
        <v>88</v>
      </c>
      <c r="P140" s="158">
        <v>1</v>
      </c>
      <c r="Q140" s="154">
        <v>20</v>
      </c>
      <c r="R140" s="159">
        <v>37</v>
      </c>
      <c r="S140" s="159">
        <v>37</v>
      </c>
      <c r="T140" s="81" t="str">
        <f t="shared" si="146"/>
        <v>43231101341</v>
      </c>
      <c r="U140" s="171" t="str">
        <f t="shared" si="147"/>
        <v>432311013411</v>
      </c>
      <c r="V140" s="154">
        <v>1</v>
      </c>
      <c r="W140" s="225" t="str">
        <f t="shared" ca="1" si="166"/>
        <v>2020-02-03</v>
      </c>
      <c r="X140" s="154"/>
      <c r="Y140" s="226">
        <v>30000</v>
      </c>
      <c r="Z140" s="226">
        <f t="shared" si="135"/>
        <v>5000</v>
      </c>
      <c r="AA140" s="154">
        <v>0</v>
      </c>
      <c r="AB140" s="163" t="s">
        <v>89</v>
      </c>
      <c r="AC140" s="226">
        <f t="shared" si="149"/>
        <v>30000</v>
      </c>
      <c r="AD140" s="157">
        <v>0</v>
      </c>
      <c r="AE140" s="81" t="str">
        <f t="shared" si="150"/>
        <v>4323110134</v>
      </c>
      <c r="AF140" s="165">
        <f t="shared" si="169"/>
        <v>25000</v>
      </c>
      <c r="AG140" s="227"/>
      <c r="AH140" s="91">
        <f t="shared" si="151"/>
        <v>25000</v>
      </c>
      <c r="AI140" s="93">
        <f t="shared" si="131"/>
        <v>30000</v>
      </c>
      <c r="AJ140" s="114" t="str">
        <f t="shared" si="167"/>
        <v>2020-02-29</v>
      </c>
      <c r="AK140" s="167" t="str">
        <f t="shared" si="153"/>
        <v>8884323110134</v>
      </c>
      <c r="AL140" s="157" t="str">
        <f t="shared" si="154"/>
        <v>123100000361</v>
      </c>
      <c r="AM140" s="168"/>
      <c r="AN140" s="168"/>
      <c r="AO140" s="157" t="s">
        <v>89</v>
      </c>
      <c r="AP140" s="169" t="s">
        <v>89</v>
      </c>
      <c r="AQ140" s="157"/>
      <c r="AR140" s="157"/>
      <c r="AS140" s="170" t="str">
        <f t="shared" si="155"/>
        <v>8884323110134</v>
      </c>
      <c r="AT140" s="167" t="str">
        <f t="shared" si="156"/>
        <v>55323110134</v>
      </c>
      <c r="AU140" s="171" t="str">
        <f t="shared" si="157"/>
        <v>99323110134</v>
      </c>
      <c r="AV140" s="171">
        <f t="shared" si="158"/>
        <v>37</v>
      </c>
      <c r="AW140" s="171" t="str">
        <f t="shared" si="159"/>
        <v>77323110134</v>
      </c>
      <c r="AX140" s="172" t="str">
        <f t="shared" si="160"/>
        <v>774323110134</v>
      </c>
      <c r="AY140" s="171">
        <v>0</v>
      </c>
      <c r="AZ140" s="171">
        <v>0</v>
      </c>
      <c r="BA140" s="155" t="str">
        <f t="shared" si="161"/>
        <v>2020-01-01</v>
      </c>
      <c r="BB140" s="155" t="str">
        <f t="shared" si="162"/>
        <v>2020-01-31</v>
      </c>
      <c r="BC140" s="173" t="s">
        <v>90</v>
      </c>
      <c r="BD140" s="156" t="str">
        <f t="shared" si="163"/>
        <v>a323110134</v>
      </c>
      <c r="BE140" s="167"/>
      <c r="BF140" s="167"/>
      <c r="BG140" s="163"/>
      <c r="BH140" s="174"/>
      <c r="BI140" s="174"/>
      <c r="BJ140" s="174"/>
      <c r="BK140" s="174"/>
      <c r="BL140" s="174"/>
      <c r="BM140" s="174"/>
      <c r="BN140" s="174"/>
      <c r="BO140" s="352"/>
      <c r="BP140" s="228"/>
      <c r="BQ140" s="160"/>
      <c r="BR140" s="175"/>
      <c r="BS140" s="175"/>
      <c r="BU140" s="358" t="str">
        <f t="shared" ca="1" si="168"/>
        <v>insert into x_t_invoice (TMP_ID,ID,DT, CLIENT_ID,EXTERNAL_ID,CONTRACT_ID,TOTAL_SUM,CURRENCY,DISCOUNT_TYPE,COMMISSION_TYPE,TYPE,LOYAL_CLIENTS,NDS,NDS_PCT,PERSON_ID) values (s_x_t_invoice.NEXTVAL, 323110134, date'2020-02-01',212310000036,'Б-323110134-1',12310000036,30000,'RUR',37,37,'y_invoice',0,1,20, 774323110134);insert into x_t_person (TMP_ID,ID) values (s_x_t_person.NEXTVAL, 774323110134);insert into x_t_act_internal(TMP_ID,ID,DT,CLIENT_ID,INVOICE_ID,HIDDEN,AMOUNT,EXTERNAL_ID,PAYMENT_TERM_DT,IS_LOYAL,TYPE) values (s_x_t_act_internal.NEXTVAL, 43231101341,date'2020-02-03',212310000036, 323110134    ,1,  30000  ,'432311013411',null, 0,'generic');insert into x_t_act_trans(TMP_ID, ACT_ID, CONSUME_ID, AMOUNT, AMOUNT_NDS, AMOUNT_NSP, NETTING, COMMISSION_TYPE) values (s_x_t_act_trans.NEXTVAL, 43231101341,  55323110134, 30000, 5000,  0,null, 37);insert into x_t_consume (TMP_ID, ID, PARENT_ORDER_ID) values (s_x_t_consume.NEXTVAL, 55323110134,  99323110134);insert into x_t_order(TMP_ID, ID, SERVICE_ID, SERVICE_ORDER_ID, CLIENT_ID) values (s_x_t_order.NEXTVAL, 99323110134,  37,  77323110134,  4323110134 );insert into x_mv_oebs_receipts_2(TMP_ID, INVOICE_EID, SUM, DT, DOC_DATE, COMISS_DATE, PAYMENT_NUMBER, SOURCE_TYPE) values (s_x_mv_oebs_receipts_2.NEXTVAL, 'Б-323110134-1', 30000, date'2020-02-29',date'2020-02-29', null, '8884323110134' ,'PAYCASH');insert into x_yt_ar_direct_domain_stats (ID,IS_GRAY,DOMAIN,IS_BLACKLIST,SERVICE_ID,COST,BILLING_EXPORT_ID,FROM_DT,TILL_DT,SERVICE_ORDER_ID) values(s_x_yt_ar_direct_domain_stats.NEXTVAL, 0, 'a323110134', 0,37,3330000000,77323110134,  date'2020-01-01',to_date('2020-01-31'||' '||'23:59:59','YYYY-MM-DD HH24:MI:SS'),77323110134);</v>
      </c>
    </row>
    <row r="141" spans="1:73" s="151" customFormat="1" x14ac:dyDescent="0.35">
      <c r="A141" s="127">
        <v>37</v>
      </c>
      <c r="B141" s="128"/>
      <c r="C141" s="129" t="str">
        <f t="shared" si="138"/>
        <v>12310000037</v>
      </c>
      <c r="D141" s="129" t="str">
        <f t="shared" si="139"/>
        <v>12310000037/20</v>
      </c>
      <c r="E141" s="130" t="str">
        <f t="shared" si="140"/>
        <v>2020-01-01</v>
      </c>
      <c r="F141" s="130" t="str">
        <f t="shared" si="141"/>
        <v>2021-01-01</v>
      </c>
      <c r="G141" s="131" t="str">
        <f t="shared" si="142"/>
        <v>212310000037</v>
      </c>
      <c r="H141" s="132">
        <f t="shared" si="133"/>
        <v>23</v>
      </c>
      <c r="I141" s="133">
        <v>3</v>
      </c>
      <c r="J141" s="134">
        <f t="shared" si="164"/>
        <v>323110135</v>
      </c>
      <c r="K141" s="129" t="str">
        <f t="shared" si="143"/>
        <v>Б-323110135-1</v>
      </c>
      <c r="L141" s="130" t="str">
        <f t="shared" ref="L141:L147" si="170">TEXT(DATE(YEAR($F$2),MONTH($F$2),1),"ГГГГ-ММ-ДД")</f>
        <v>2020-01-01</v>
      </c>
      <c r="M141" s="129" t="s">
        <v>87</v>
      </c>
      <c r="N141" s="135">
        <f t="shared" si="145"/>
        <v>10000</v>
      </c>
      <c r="O141" s="129" t="s">
        <v>88</v>
      </c>
      <c r="P141" s="133">
        <v>1</v>
      </c>
      <c r="Q141" s="129">
        <v>20</v>
      </c>
      <c r="R141" s="219">
        <f>S141</f>
        <v>7</v>
      </c>
      <c r="S141" s="219">
        <v>7</v>
      </c>
      <c r="T141" s="52" t="str">
        <f t="shared" si="146"/>
        <v>43231101351</v>
      </c>
      <c r="U141" s="137" t="str">
        <f t="shared" si="147"/>
        <v>432311013511</v>
      </c>
      <c r="V141" s="129">
        <v>1</v>
      </c>
      <c r="W141" s="130" t="str">
        <f t="shared" ref="W141:W147" ca="1" si="171">TEXT(DATE(YEAR($F$2),MONTH($F$2),RANDBETWEEN(1,9)),"ГГГГ-ММ-ДД")</f>
        <v>2020-01-07</v>
      </c>
      <c r="X141" s="129"/>
      <c r="Y141" s="139">
        <v>10000</v>
      </c>
      <c r="Z141" s="139">
        <f>Y141-(Y141/1.2)</f>
        <v>1666.6666666666661</v>
      </c>
      <c r="AA141" s="129">
        <v>0</v>
      </c>
      <c r="AB141" s="140" t="s">
        <v>89</v>
      </c>
      <c r="AC141" s="139">
        <f t="shared" si="149"/>
        <v>10000</v>
      </c>
      <c r="AD141" s="132">
        <v>0</v>
      </c>
      <c r="AE141" s="52" t="str">
        <f t="shared" si="150"/>
        <v>4323110135</v>
      </c>
      <c r="AF141" s="141">
        <f t="shared" si="169"/>
        <v>8333.3333333333339</v>
      </c>
      <c r="AG141" s="259">
        <f>Y145/SUM(Y141:Y145)</f>
        <v>0.70149253731343286</v>
      </c>
      <c r="AH141" s="58">
        <f t="shared" si="151"/>
        <v>8333.3333333333339</v>
      </c>
      <c r="AI141" s="60">
        <f t="shared" si="131"/>
        <v>10000</v>
      </c>
      <c r="AJ141" s="49" t="str">
        <f t="shared" ref="AJ141:AJ147" si="172">TEXT(DATE(YEAR($F$2),MONTH($F$2)+1,0),"ГГГГ-ММ-ДД")</f>
        <v>2020-01-31</v>
      </c>
      <c r="AK141" s="143" t="str">
        <f t="shared" si="153"/>
        <v>8884323110135</v>
      </c>
      <c r="AL141" s="132" t="str">
        <f t="shared" si="154"/>
        <v>123100000371</v>
      </c>
      <c r="AM141" s="144"/>
      <c r="AN141" s="144"/>
      <c r="AO141" s="132" t="s">
        <v>89</v>
      </c>
      <c r="AP141" s="145" t="s">
        <v>89</v>
      </c>
      <c r="AQ141" s="132"/>
      <c r="AR141" s="132"/>
      <c r="AS141" s="146" t="str">
        <f t="shared" si="155"/>
        <v>8884323110135</v>
      </c>
      <c r="AT141" s="143" t="str">
        <f t="shared" si="156"/>
        <v>55323110135</v>
      </c>
      <c r="AU141" s="137" t="str">
        <f t="shared" si="157"/>
        <v>99323110135</v>
      </c>
      <c r="AV141" s="137">
        <f t="shared" si="158"/>
        <v>7</v>
      </c>
      <c r="AW141" s="137" t="str">
        <f t="shared" si="159"/>
        <v>77323110135</v>
      </c>
      <c r="AX141" s="147" t="str">
        <f t="shared" si="160"/>
        <v>774323110135</v>
      </c>
      <c r="AY141" s="137">
        <v>0</v>
      </c>
      <c r="AZ141" s="137">
        <v>0</v>
      </c>
      <c r="BA141" s="130" t="str">
        <f t="shared" si="161"/>
        <v>2020-01-01</v>
      </c>
      <c r="BB141" s="130" t="str">
        <f t="shared" si="162"/>
        <v>2020-01-31</v>
      </c>
      <c r="BC141" s="148" t="s">
        <v>90</v>
      </c>
      <c r="BD141" s="131" t="str">
        <f t="shared" si="163"/>
        <v>a323110135</v>
      </c>
      <c r="BE141" s="143"/>
      <c r="BF141" s="143"/>
      <c r="BG141" s="140"/>
      <c r="BH141" s="149"/>
      <c r="BI141" s="149"/>
      <c r="BJ141" s="149"/>
      <c r="BK141" s="149"/>
      <c r="BL141" s="149"/>
      <c r="BM141" s="149"/>
      <c r="BN141" s="149"/>
      <c r="BO141" s="347" t="s">
        <v>183</v>
      </c>
      <c r="BP141" s="229">
        <v>7</v>
      </c>
      <c r="BQ141" s="230">
        <f>SUM(AF141:AF145)</f>
        <v>167500</v>
      </c>
      <c r="BR141" s="230">
        <f>BQ141*0.06</f>
        <v>10050</v>
      </c>
      <c r="BS141" s="230">
        <f>BR141</f>
        <v>10050</v>
      </c>
      <c r="BU141" s="357" t="str">
        <f t="shared" ca="1" si="168"/>
        <v>insert into x_t_contract2(TMP_ID,ID,EXTERNAL_ID,CLIENT_ID) values(s_x_t_contract2.NEXTVAL, 12310000037, '12310000037/20',212310000037);insert into x_t_contract_collateral(TMP_ID,ID,CONTRACT2_ID,DT,IS_SIGNED) values(s_x_t_contract_collateral.NEXTVAL, 123100000371, 12310000037, date'2020-01-01', date'2020-01-01');insert into x_mv_contract_signed_attr (TMP_ID,CONTRACT_ID,COLLATERAL_ID,CODE,VALUE_DT) values (s_x_mv_contract_signed_attr.NEXTVAL, 12310000037, 123100000371,'FINISH_DT' ,date'2021-01-01');insert into x_mv_contract_signed_attr_hist(TMP_ID,VALUE_NUM,UPDATE_DT,CONTRACT2_ID,CODE,CL_DT,STAMP,DT) values(s_x_mv_contract_signed_attr_hist.NEXTVAL, 1, date'2020-01-01', 12310000037,'FIRM',date'2020-01-01',8884323110135,date'2020-01-01');insert into x_mv_contract_signed_attr_hist(TMP_ID,VALUE_NUM,UPDATE_DT,CONTRACT2_ID,CODE,CL_DT,STAMP,DT) values(s_x_mv_contract_signed_attr_hist.NEXTVAL, 23, date'2020-01-01', 12310000037,'WHOLESALE_AGENT_PREMIUM_AWARDS_SCALE_TYPE',date'2020-01-01',8884323110135,date'2020-01-01');insert into x_mv_contract_signed_attr_hist(TMP_ID,VALUE_NUM,UPDATE_DT,CONTRACT2_ID,CODE,CL_DT,STAMP,DT) values(s_x_mv_contract_signed_attr_hist.NEXTVAL, 3, date'2020-01-01', 12310000037,'PAYMENT_TYPE',date'2020-01-01',8884323110135,date'2020-01-01');insert into x_t_invoice (TMP_ID,ID,DT, CLIENT_ID,EXTERNAL_ID,CONTRACT_ID,TOTAL_SUM,CURRENCY,DISCOUNT_TYPE,COMMISSION_TYPE,TYPE,LOYAL_CLIENTS,NDS,NDS_PCT,PERSON_ID) values (s_x_t_invoice.NEXTVAL, 323110135, date'2020-01-01',212310000037,'Б-323110135-1',12310000037,10000,'RUR',7,7,'y_invoice',0,1,20, 774323110135);insert into x_t_person (TMP_ID,ID) values (s_x_t_person.NEXTVAL, 774323110135);insert into x_t_act_internal(TMP_ID,ID,DT,CLIENT_ID,INVOICE_ID,HIDDEN,AMOUNT,EXTERNAL_ID,PAYMENT_TERM_DT,IS_LOYAL,TYPE) values (s_x_t_act_internal.NEXTVAL, 43231101351,date'2020-01-07',212310000037, 323110135    ,1,  10000  ,'432311013511',null, 0,'generic');insert into x_t_act_trans(TMP_ID, ACT_ID, CONSUME_ID, AMOUNT, AMOUNT_NDS, AMOUNT_NSP, NETTING, COMMISSION_TYPE) values (s_x_t_act_trans.NEXTVAL, 43231101351,  55323110135, 10000, 1666.66666666667,  0,null, 7);insert into x_t_consume (TMP_ID, ID, PARENT_ORDER_ID) values (s_x_t_consume.NEXTVAL, 55323110135,  99323110135);insert into x_t_order(TMP_ID, ID, SERVICE_ID, SERVICE_ORDER_ID, CLIENT_ID) values (s_x_t_order.NEXTVAL, 99323110135,  7,  77323110135,  4323110135 );insert into x_mv_oebs_receipts_2(TMP_ID, INVOICE_EID, SUM, DT, DOC_DATE, COMISS_DATE, PAYMENT_NUMBER, SOURCE_TYPE) values (s_x_mv_oebs_receipts_2.NEXTVAL, 'Б-323110135-1', 10000, date'2020-01-31',date'2020-01-31', null, '8884323110135' ,'PAYCASH');insert into x_yt_ar_direct_domain_stats (ID,IS_GRAY,DOMAIN,IS_BLACKLIST,SERVICE_ID,COST,BILLING_EXPORT_ID,FROM_DT,TILL_DT,SERVICE_ORDER_ID) values(s_x_yt_ar_direct_domain_stats.NEXTVAL, 0, 'a323110135', 0,7,3330000000,77323110135,  date'2020-01-01',to_date('2020-01-31'||' '||'23:59:59','YYYY-MM-DD HH24:MI:SS'),77323110135);</v>
      </c>
    </row>
    <row r="142" spans="1:73" s="151" customFormat="1" x14ac:dyDescent="0.35">
      <c r="A142" s="127">
        <v>37</v>
      </c>
      <c r="B142" s="128"/>
      <c r="C142" s="129" t="str">
        <f t="shared" si="138"/>
        <v>12310000037</v>
      </c>
      <c r="D142" s="129" t="str">
        <f t="shared" si="139"/>
        <v>12310000037/20</v>
      </c>
      <c r="E142" s="130" t="str">
        <f t="shared" si="140"/>
        <v>2020-01-01</v>
      </c>
      <c r="F142" s="130" t="str">
        <f t="shared" si="141"/>
        <v>2021-01-01</v>
      </c>
      <c r="G142" s="131" t="str">
        <f t="shared" si="142"/>
        <v>212310000037</v>
      </c>
      <c r="H142" s="132">
        <f t="shared" si="133"/>
        <v>23</v>
      </c>
      <c r="I142" s="133">
        <v>3</v>
      </c>
      <c r="J142" s="134">
        <f t="shared" si="164"/>
        <v>323110136</v>
      </c>
      <c r="K142" s="129" t="str">
        <f t="shared" si="143"/>
        <v>Б-323110136-1</v>
      </c>
      <c r="L142" s="130" t="str">
        <f t="shared" si="170"/>
        <v>2020-01-01</v>
      </c>
      <c r="M142" s="129" t="s">
        <v>87</v>
      </c>
      <c r="N142" s="135">
        <f t="shared" si="145"/>
        <v>10000</v>
      </c>
      <c r="O142" s="129" t="s">
        <v>88</v>
      </c>
      <c r="P142" s="133">
        <v>1</v>
      </c>
      <c r="Q142" s="129">
        <v>20</v>
      </c>
      <c r="R142" s="219">
        <f>S142</f>
        <v>7</v>
      </c>
      <c r="S142" s="219">
        <v>7</v>
      </c>
      <c r="T142" s="52" t="str">
        <f t="shared" si="146"/>
        <v>43231101361</v>
      </c>
      <c r="U142" s="137" t="str">
        <f t="shared" si="147"/>
        <v>432311013611</v>
      </c>
      <c r="V142" s="129">
        <v>1</v>
      </c>
      <c r="W142" s="130" t="str">
        <f t="shared" ca="1" si="171"/>
        <v>2020-01-08</v>
      </c>
      <c r="X142" s="129"/>
      <c r="Y142" s="139">
        <v>10000</v>
      </c>
      <c r="Z142" s="139">
        <f t="shared" si="135"/>
        <v>1666.6666666666661</v>
      </c>
      <c r="AA142" s="129">
        <v>0</v>
      </c>
      <c r="AB142" s="140" t="s">
        <v>89</v>
      </c>
      <c r="AC142" s="139">
        <f t="shared" si="149"/>
        <v>10000</v>
      </c>
      <c r="AD142" s="132">
        <v>0</v>
      </c>
      <c r="AE142" s="52" t="str">
        <f t="shared" si="150"/>
        <v>4323110136</v>
      </c>
      <c r="AF142" s="141">
        <f t="shared" si="169"/>
        <v>8333.3333333333339</v>
      </c>
      <c r="AG142" s="142"/>
      <c r="AH142" s="58">
        <f t="shared" si="151"/>
        <v>8333.3333333333339</v>
      </c>
      <c r="AI142" s="60">
        <f t="shared" si="131"/>
        <v>10000</v>
      </c>
      <c r="AJ142" s="49" t="str">
        <f t="shared" si="172"/>
        <v>2020-01-31</v>
      </c>
      <c r="AK142" s="143" t="str">
        <f t="shared" si="153"/>
        <v>8884323110136</v>
      </c>
      <c r="AL142" s="132" t="str">
        <f t="shared" si="154"/>
        <v>123100000371</v>
      </c>
      <c r="AM142" s="144"/>
      <c r="AN142" s="144"/>
      <c r="AO142" s="132" t="s">
        <v>89</v>
      </c>
      <c r="AP142" s="145" t="s">
        <v>89</v>
      </c>
      <c r="AQ142" s="132"/>
      <c r="AR142" s="132"/>
      <c r="AS142" s="146" t="str">
        <f t="shared" si="155"/>
        <v>8884323110136</v>
      </c>
      <c r="AT142" s="143" t="str">
        <f t="shared" si="156"/>
        <v>55323110136</v>
      </c>
      <c r="AU142" s="137" t="str">
        <f t="shared" si="157"/>
        <v>99323110136</v>
      </c>
      <c r="AV142" s="137">
        <f t="shared" si="158"/>
        <v>7</v>
      </c>
      <c r="AW142" s="137" t="str">
        <f t="shared" si="159"/>
        <v>77323110136</v>
      </c>
      <c r="AX142" s="147" t="str">
        <f t="shared" si="160"/>
        <v>774323110136</v>
      </c>
      <c r="AY142" s="137">
        <v>0</v>
      </c>
      <c r="AZ142" s="137">
        <v>0</v>
      </c>
      <c r="BA142" s="130" t="str">
        <f t="shared" si="161"/>
        <v>2020-01-01</v>
      </c>
      <c r="BB142" s="130" t="str">
        <f t="shared" si="162"/>
        <v>2020-01-31</v>
      </c>
      <c r="BC142" s="148" t="s">
        <v>90</v>
      </c>
      <c r="BD142" s="131" t="str">
        <f t="shared" si="163"/>
        <v>a323110136</v>
      </c>
      <c r="BE142" s="143"/>
      <c r="BF142" s="143"/>
      <c r="BG142" s="140"/>
      <c r="BH142" s="149"/>
      <c r="BI142" s="149"/>
      <c r="BJ142" s="149"/>
      <c r="BK142" s="149"/>
      <c r="BL142" s="149"/>
      <c r="BM142" s="149"/>
      <c r="BN142" s="149"/>
      <c r="BO142" s="348" t="s">
        <v>184</v>
      </c>
      <c r="BP142" s="229">
        <v>1</v>
      </c>
      <c r="BQ142" s="230">
        <f>AF146</f>
        <v>16666.666666666668</v>
      </c>
      <c r="BR142" s="230">
        <f>BQ142*0.13</f>
        <v>2166.666666666667</v>
      </c>
      <c r="BS142" s="230">
        <f>BR142</f>
        <v>2166.666666666667</v>
      </c>
      <c r="BU142" s="357" t="str">
        <f t="shared" ca="1" si="168"/>
        <v>insert into x_t_invoice (TMP_ID,ID,DT, CLIENT_ID,EXTERNAL_ID,CONTRACT_ID,TOTAL_SUM,CURRENCY,DISCOUNT_TYPE,COMMISSION_TYPE,TYPE,LOYAL_CLIENTS,NDS,NDS_PCT,PERSON_ID) values (s_x_t_invoice.NEXTVAL, 323110136, date'2020-01-01',212310000037,'Б-323110136-1',12310000037,10000,'RUR',7,7,'y_invoice',0,1,20, 774323110136);insert into x_t_person (TMP_ID,ID) values (s_x_t_person.NEXTVAL, 774323110136);insert into x_t_act_internal(TMP_ID,ID,DT,CLIENT_ID,INVOICE_ID,HIDDEN,AMOUNT,EXTERNAL_ID,PAYMENT_TERM_DT,IS_LOYAL,TYPE) values (s_x_t_act_internal.NEXTVAL, 43231101361,date'2020-01-08',212310000037, 323110136    ,1,  10000  ,'432311013611',null, 0,'generic');insert into x_t_act_trans(TMP_ID, ACT_ID, CONSUME_ID, AMOUNT, AMOUNT_NDS, AMOUNT_NSP, NETTING, COMMISSION_TYPE) values (s_x_t_act_trans.NEXTVAL, 43231101361,  55323110136, 10000, 1666.66666666667,  0,null, 7);insert into x_t_consume (TMP_ID, ID, PARENT_ORDER_ID) values (s_x_t_consume.NEXTVAL, 55323110136,  99323110136);insert into x_t_order(TMP_ID, ID, SERVICE_ID, SERVICE_ORDER_ID, CLIENT_ID) values (s_x_t_order.NEXTVAL, 99323110136,  7,  77323110136,  4323110136 );insert into x_mv_oebs_receipts_2(TMP_ID, INVOICE_EID, SUM, DT, DOC_DATE, COMISS_DATE, PAYMENT_NUMBER, SOURCE_TYPE) values (s_x_mv_oebs_receipts_2.NEXTVAL, 'Б-323110136-1', 10000, date'2020-01-31',date'2020-01-31', null, '8884323110136' ,'PAYCASH');insert into x_yt_ar_direct_domain_stats (ID,IS_GRAY,DOMAIN,IS_BLACKLIST,SERVICE_ID,COST,BILLING_EXPORT_ID,FROM_DT,TILL_DT,SERVICE_ORDER_ID) values(s_x_yt_ar_direct_domain_stats.NEXTVAL, 0, 'a323110136', 0,7,3330000000,77323110136,  date'2020-01-01',to_date('2020-01-31'||' '||'23:59:59','YYYY-MM-DD HH24:MI:SS'),77323110136);</v>
      </c>
    </row>
    <row r="143" spans="1:73" s="151" customFormat="1" x14ac:dyDescent="0.35">
      <c r="A143" s="127">
        <v>37</v>
      </c>
      <c r="B143" s="128"/>
      <c r="C143" s="129" t="str">
        <f t="shared" si="138"/>
        <v>12310000037</v>
      </c>
      <c r="D143" s="129" t="str">
        <f t="shared" si="139"/>
        <v>12310000037/20</v>
      </c>
      <c r="E143" s="130" t="str">
        <f t="shared" si="140"/>
        <v>2020-01-01</v>
      </c>
      <c r="F143" s="130" t="str">
        <f t="shared" si="141"/>
        <v>2021-01-01</v>
      </c>
      <c r="G143" s="131" t="str">
        <f t="shared" si="142"/>
        <v>212310000037</v>
      </c>
      <c r="H143" s="132">
        <f t="shared" si="133"/>
        <v>23</v>
      </c>
      <c r="I143" s="133">
        <v>3</v>
      </c>
      <c r="J143" s="134">
        <f t="shared" si="164"/>
        <v>323110137</v>
      </c>
      <c r="K143" s="129" t="str">
        <f t="shared" si="143"/>
        <v>Б-323110137-1</v>
      </c>
      <c r="L143" s="130" t="str">
        <f t="shared" si="170"/>
        <v>2020-01-01</v>
      </c>
      <c r="M143" s="129" t="s">
        <v>87</v>
      </c>
      <c r="N143" s="135">
        <f t="shared" si="145"/>
        <v>20000</v>
      </c>
      <c r="O143" s="129" t="s">
        <v>88</v>
      </c>
      <c r="P143" s="133">
        <v>1</v>
      </c>
      <c r="Q143" s="129">
        <v>20</v>
      </c>
      <c r="R143" s="219">
        <f>S143</f>
        <v>7</v>
      </c>
      <c r="S143" s="219">
        <v>7</v>
      </c>
      <c r="T143" s="52" t="str">
        <f t="shared" si="146"/>
        <v>43231101371</v>
      </c>
      <c r="U143" s="137" t="str">
        <f t="shared" si="147"/>
        <v>432311013711</v>
      </c>
      <c r="V143" s="129">
        <v>1</v>
      </c>
      <c r="W143" s="130" t="str">
        <f t="shared" ca="1" si="171"/>
        <v>2020-01-05</v>
      </c>
      <c r="X143" s="129"/>
      <c r="Y143" s="139">
        <v>20000</v>
      </c>
      <c r="Z143" s="139">
        <f t="shared" si="135"/>
        <v>3333.3333333333321</v>
      </c>
      <c r="AA143" s="129">
        <v>0</v>
      </c>
      <c r="AB143" s="140" t="s">
        <v>89</v>
      </c>
      <c r="AC143" s="139">
        <f t="shared" si="149"/>
        <v>20000</v>
      </c>
      <c r="AD143" s="132">
        <v>0</v>
      </c>
      <c r="AE143" s="52" t="str">
        <f t="shared" si="150"/>
        <v>4323110137</v>
      </c>
      <c r="AF143" s="141">
        <f t="shared" si="169"/>
        <v>16666.666666666668</v>
      </c>
      <c r="AG143" s="142"/>
      <c r="AH143" s="58">
        <f t="shared" si="151"/>
        <v>16666.666666666668</v>
      </c>
      <c r="AI143" s="60">
        <f t="shared" si="131"/>
        <v>20000</v>
      </c>
      <c r="AJ143" s="49" t="str">
        <f t="shared" si="172"/>
        <v>2020-01-31</v>
      </c>
      <c r="AK143" s="143" t="str">
        <f t="shared" si="153"/>
        <v>8884323110137</v>
      </c>
      <c r="AL143" s="132" t="str">
        <f t="shared" si="154"/>
        <v>123100000371</v>
      </c>
      <c r="AM143" s="144"/>
      <c r="AN143" s="144"/>
      <c r="AO143" s="132" t="s">
        <v>89</v>
      </c>
      <c r="AP143" s="145" t="s">
        <v>89</v>
      </c>
      <c r="AQ143" s="132"/>
      <c r="AR143" s="132"/>
      <c r="AS143" s="146" t="str">
        <f t="shared" si="155"/>
        <v>8884323110137</v>
      </c>
      <c r="AT143" s="143" t="str">
        <f t="shared" si="156"/>
        <v>55323110137</v>
      </c>
      <c r="AU143" s="137" t="str">
        <f t="shared" si="157"/>
        <v>99323110137</v>
      </c>
      <c r="AV143" s="137">
        <f t="shared" si="158"/>
        <v>7</v>
      </c>
      <c r="AW143" s="137" t="str">
        <f t="shared" si="159"/>
        <v>77323110137</v>
      </c>
      <c r="AX143" s="147" t="str">
        <f t="shared" si="160"/>
        <v>774323110137</v>
      </c>
      <c r="AY143" s="137">
        <v>0</v>
      </c>
      <c r="AZ143" s="137">
        <v>0</v>
      </c>
      <c r="BA143" s="130" t="str">
        <f t="shared" si="161"/>
        <v>2020-01-01</v>
      </c>
      <c r="BB143" s="130" t="str">
        <f t="shared" si="162"/>
        <v>2020-01-31</v>
      </c>
      <c r="BC143" s="148" t="s">
        <v>90</v>
      </c>
      <c r="BD143" s="131" t="str">
        <f t="shared" si="163"/>
        <v>a323110137</v>
      </c>
      <c r="BE143" s="143"/>
      <c r="BF143" s="143"/>
      <c r="BG143" s="140"/>
      <c r="BH143" s="149"/>
      <c r="BI143" s="149"/>
      <c r="BJ143" s="149"/>
      <c r="BK143" s="149"/>
      <c r="BL143" s="149"/>
      <c r="BM143" s="149"/>
      <c r="BN143" s="149"/>
      <c r="BO143" s="349"/>
      <c r="BP143" s="229">
        <v>37</v>
      </c>
      <c r="BQ143" s="230">
        <f>AF147</f>
        <v>25000</v>
      </c>
      <c r="BR143" s="230">
        <f>BQ143*0.13</f>
        <v>3250</v>
      </c>
      <c r="BS143" s="230">
        <f>BR143</f>
        <v>3250</v>
      </c>
      <c r="BU143" s="357" t="str">
        <f t="shared" ca="1" si="168"/>
        <v>insert into x_t_invoice (TMP_ID,ID,DT, CLIENT_ID,EXTERNAL_ID,CONTRACT_ID,TOTAL_SUM,CURRENCY,DISCOUNT_TYPE,COMMISSION_TYPE,TYPE,LOYAL_CLIENTS,NDS,NDS_PCT,PERSON_ID) values (s_x_t_invoice.NEXTVAL, 323110137, date'2020-01-01',212310000037,'Б-323110137-1',12310000037,20000,'RUR',7,7,'y_invoice',0,1,20, 774323110137);insert into x_t_person (TMP_ID,ID) values (s_x_t_person.NEXTVAL, 774323110137);insert into x_t_act_internal(TMP_ID,ID,DT,CLIENT_ID,INVOICE_ID,HIDDEN,AMOUNT,EXTERNAL_ID,PAYMENT_TERM_DT,IS_LOYAL,TYPE) values (s_x_t_act_internal.NEXTVAL, 43231101371,date'2020-01-05',212310000037, 323110137    ,1,  20000  ,'432311013711',null, 0,'generic');insert into x_t_act_trans(TMP_ID, ACT_ID, CONSUME_ID, AMOUNT, AMOUNT_NDS, AMOUNT_NSP, NETTING, COMMISSION_TYPE) values (s_x_t_act_trans.NEXTVAL, 43231101371,  55323110137, 20000, 3333.33333333333,  0,null, 7);insert into x_t_consume (TMP_ID, ID, PARENT_ORDER_ID) values (s_x_t_consume.NEXTVAL, 55323110137,  99323110137);insert into x_t_order(TMP_ID, ID, SERVICE_ID, SERVICE_ORDER_ID, CLIENT_ID) values (s_x_t_order.NEXTVAL, 99323110137,  7,  77323110137,  4323110137 );insert into x_mv_oebs_receipts_2(TMP_ID, INVOICE_EID, SUM, DT, DOC_DATE, COMISS_DATE, PAYMENT_NUMBER, SOURCE_TYPE) values (s_x_mv_oebs_receipts_2.NEXTVAL, 'Б-323110137-1', 20000, date'2020-01-31',date'2020-01-31', null, '8884323110137' ,'PAYCASH');insert into x_yt_ar_direct_domain_stats (ID,IS_GRAY,DOMAIN,IS_BLACKLIST,SERVICE_ID,COST,BILLING_EXPORT_ID,FROM_DT,TILL_DT,SERVICE_ORDER_ID) values(s_x_yt_ar_direct_domain_stats.NEXTVAL, 0, 'a323110137', 0,7,3330000000,77323110137,  date'2020-01-01',to_date('2020-01-31'||' '||'23:59:59','YYYY-MM-DD HH24:MI:SS'),77323110137);</v>
      </c>
    </row>
    <row r="144" spans="1:73" s="151" customFormat="1" x14ac:dyDescent="0.35">
      <c r="A144" s="127">
        <v>37</v>
      </c>
      <c r="B144" s="128"/>
      <c r="C144" s="129" t="str">
        <f t="shared" si="138"/>
        <v>12310000037</v>
      </c>
      <c r="D144" s="129" t="str">
        <f t="shared" si="139"/>
        <v>12310000037/20</v>
      </c>
      <c r="E144" s="130" t="str">
        <f t="shared" si="140"/>
        <v>2020-01-01</v>
      </c>
      <c r="F144" s="130" t="str">
        <f t="shared" si="141"/>
        <v>2021-01-01</v>
      </c>
      <c r="G144" s="131" t="str">
        <f t="shared" si="142"/>
        <v>212310000037</v>
      </c>
      <c r="H144" s="132">
        <f t="shared" si="133"/>
        <v>23</v>
      </c>
      <c r="I144" s="133">
        <v>3</v>
      </c>
      <c r="J144" s="134">
        <f t="shared" si="164"/>
        <v>323110138</v>
      </c>
      <c r="K144" s="129" t="str">
        <f t="shared" si="143"/>
        <v>Б-323110138-1</v>
      </c>
      <c r="L144" s="130" t="str">
        <f t="shared" si="170"/>
        <v>2020-01-01</v>
      </c>
      <c r="M144" s="129" t="s">
        <v>87</v>
      </c>
      <c r="N144" s="135">
        <f t="shared" si="145"/>
        <v>20000</v>
      </c>
      <c r="O144" s="129" t="s">
        <v>88</v>
      </c>
      <c r="P144" s="133">
        <v>1</v>
      </c>
      <c r="Q144" s="129">
        <v>20</v>
      </c>
      <c r="R144" s="219">
        <f>S144</f>
        <v>7</v>
      </c>
      <c r="S144" s="219">
        <v>7</v>
      </c>
      <c r="T144" s="52" t="str">
        <f t="shared" si="146"/>
        <v>43231101381</v>
      </c>
      <c r="U144" s="137" t="str">
        <f t="shared" si="147"/>
        <v>432311013811</v>
      </c>
      <c r="V144" s="129">
        <v>1</v>
      </c>
      <c r="W144" s="130" t="str">
        <f t="shared" ca="1" si="171"/>
        <v>2020-01-05</v>
      </c>
      <c r="X144" s="129"/>
      <c r="Y144" s="139">
        <v>20000</v>
      </c>
      <c r="Z144" s="139">
        <f t="shared" si="135"/>
        <v>3333.3333333333321</v>
      </c>
      <c r="AA144" s="129">
        <v>0</v>
      </c>
      <c r="AB144" s="140" t="s">
        <v>89</v>
      </c>
      <c r="AC144" s="139">
        <f t="shared" si="149"/>
        <v>20000</v>
      </c>
      <c r="AD144" s="132">
        <v>0</v>
      </c>
      <c r="AE144" s="52" t="str">
        <f t="shared" si="150"/>
        <v>4323110138</v>
      </c>
      <c r="AF144" s="141">
        <f t="shared" si="169"/>
        <v>16666.666666666668</v>
      </c>
      <c r="AG144" s="142"/>
      <c r="AH144" s="58">
        <f t="shared" si="151"/>
        <v>16666.666666666668</v>
      </c>
      <c r="AI144" s="60">
        <f t="shared" si="131"/>
        <v>20000</v>
      </c>
      <c r="AJ144" s="49" t="str">
        <f t="shared" si="172"/>
        <v>2020-01-31</v>
      </c>
      <c r="AK144" s="143" t="str">
        <f t="shared" si="153"/>
        <v>8884323110138</v>
      </c>
      <c r="AL144" s="132" t="str">
        <f t="shared" si="154"/>
        <v>123100000371</v>
      </c>
      <c r="AM144" s="144"/>
      <c r="AN144" s="144"/>
      <c r="AO144" s="132" t="s">
        <v>89</v>
      </c>
      <c r="AP144" s="145" t="s">
        <v>89</v>
      </c>
      <c r="AQ144" s="132"/>
      <c r="AR144" s="132"/>
      <c r="AS144" s="146" t="str">
        <f t="shared" si="155"/>
        <v>8884323110138</v>
      </c>
      <c r="AT144" s="143" t="str">
        <f t="shared" si="156"/>
        <v>55323110138</v>
      </c>
      <c r="AU144" s="137" t="str">
        <f t="shared" si="157"/>
        <v>99323110138</v>
      </c>
      <c r="AV144" s="137">
        <f t="shared" si="158"/>
        <v>7</v>
      </c>
      <c r="AW144" s="137" t="str">
        <f t="shared" si="159"/>
        <v>77323110138</v>
      </c>
      <c r="AX144" s="147" t="str">
        <f t="shared" si="160"/>
        <v>774323110138</v>
      </c>
      <c r="AY144" s="137">
        <v>0</v>
      </c>
      <c r="AZ144" s="137">
        <v>0</v>
      </c>
      <c r="BA144" s="130" t="str">
        <f t="shared" si="161"/>
        <v>2020-01-01</v>
      </c>
      <c r="BB144" s="130" t="str">
        <f t="shared" si="162"/>
        <v>2020-01-31</v>
      </c>
      <c r="BC144" s="148" t="s">
        <v>90</v>
      </c>
      <c r="BD144" s="131" t="str">
        <f t="shared" si="163"/>
        <v>a323110138</v>
      </c>
      <c r="BE144" s="143"/>
      <c r="BF144" s="143"/>
      <c r="BG144" s="140"/>
      <c r="BH144" s="149"/>
      <c r="BI144" s="149"/>
      <c r="BJ144" s="149"/>
      <c r="BK144" s="149"/>
      <c r="BL144" s="149"/>
      <c r="BM144" s="149"/>
      <c r="BN144" s="149"/>
      <c r="BO144" s="350">
        <f>SUM(AF141:AF147)</f>
        <v>209166.66666666666</v>
      </c>
      <c r="BP144" s="229"/>
      <c r="BQ144" s="230"/>
      <c r="BR144" s="230"/>
      <c r="BS144" s="230"/>
      <c r="BU144" s="357" t="str">
        <f t="shared" ca="1" si="168"/>
        <v>insert into x_t_invoice (TMP_ID,ID,DT, CLIENT_ID,EXTERNAL_ID,CONTRACT_ID,TOTAL_SUM,CURRENCY,DISCOUNT_TYPE,COMMISSION_TYPE,TYPE,LOYAL_CLIENTS,NDS,NDS_PCT,PERSON_ID) values (s_x_t_invoice.NEXTVAL, 323110138, date'2020-01-01',212310000037,'Б-323110138-1',12310000037,20000,'RUR',7,7,'y_invoice',0,1,20, 774323110138);insert into x_t_person (TMP_ID,ID) values (s_x_t_person.NEXTVAL, 774323110138);insert into x_t_act_internal(TMP_ID,ID,DT,CLIENT_ID,INVOICE_ID,HIDDEN,AMOUNT,EXTERNAL_ID,PAYMENT_TERM_DT,IS_LOYAL,TYPE) values (s_x_t_act_internal.NEXTVAL, 43231101381,date'2020-01-05',212310000037, 323110138    ,1,  20000  ,'432311013811',null, 0,'generic');insert into x_t_act_trans(TMP_ID, ACT_ID, CONSUME_ID, AMOUNT, AMOUNT_NDS, AMOUNT_NSP, NETTING, COMMISSION_TYPE) values (s_x_t_act_trans.NEXTVAL, 43231101381,  55323110138, 20000, 3333.33333333333,  0,null, 7);insert into x_t_consume (TMP_ID, ID, PARENT_ORDER_ID) values (s_x_t_consume.NEXTVAL, 55323110138,  99323110138);insert into x_t_order(TMP_ID, ID, SERVICE_ID, SERVICE_ORDER_ID, CLIENT_ID) values (s_x_t_order.NEXTVAL, 99323110138,  7,  77323110138,  4323110138 );insert into x_mv_oebs_receipts_2(TMP_ID, INVOICE_EID, SUM, DT, DOC_DATE, COMISS_DATE, PAYMENT_NUMBER, SOURCE_TYPE) values (s_x_mv_oebs_receipts_2.NEXTVAL, 'Б-323110138-1', 20000, date'2020-01-31',date'2020-01-31', null, '8884323110138' ,'PAYCASH');insert into x_yt_ar_direct_domain_stats (ID,IS_GRAY,DOMAIN,IS_BLACKLIST,SERVICE_ID,COST,BILLING_EXPORT_ID,FROM_DT,TILL_DT,SERVICE_ORDER_ID) values(s_x_yt_ar_direct_domain_stats.NEXTVAL, 0, 'a323110138', 0,7,3330000000,77323110138,  date'2020-01-01',to_date('2020-01-31'||' '||'23:59:59','YYYY-MM-DD HH24:MI:SS'),77323110138);</v>
      </c>
    </row>
    <row r="145" spans="1:73" s="151" customFormat="1" x14ac:dyDescent="0.35">
      <c r="A145" s="127">
        <v>37</v>
      </c>
      <c r="B145" s="128"/>
      <c r="C145" s="129" t="str">
        <f t="shared" si="138"/>
        <v>12310000037</v>
      </c>
      <c r="D145" s="129" t="str">
        <f t="shared" si="139"/>
        <v>12310000037/20</v>
      </c>
      <c r="E145" s="130" t="str">
        <f t="shared" si="140"/>
        <v>2020-01-01</v>
      </c>
      <c r="F145" s="130" t="str">
        <f t="shared" si="141"/>
        <v>2021-01-01</v>
      </c>
      <c r="G145" s="131" t="str">
        <f t="shared" si="142"/>
        <v>212310000037</v>
      </c>
      <c r="H145" s="132">
        <f t="shared" si="133"/>
        <v>23</v>
      </c>
      <c r="I145" s="133">
        <v>3</v>
      </c>
      <c r="J145" s="134">
        <f t="shared" si="164"/>
        <v>323110139</v>
      </c>
      <c r="K145" s="129" t="str">
        <f t="shared" si="143"/>
        <v>Б-323110139-1</v>
      </c>
      <c r="L145" s="130" t="str">
        <f t="shared" si="170"/>
        <v>2020-01-01</v>
      </c>
      <c r="M145" s="129" t="s">
        <v>87</v>
      </c>
      <c r="N145" s="135">
        <f t="shared" si="145"/>
        <v>141000</v>
      </c>
      <c r="O145" s="129" t="s">
        <v>88</v>
      </c>
      <c r="P145" s="133">
        <v>1</v>
      </c>
      <c r="Q145" s="129">
        <v>20</v>
      </c>
      <c r="R145" s="219">
        <f>S145</f>
        <v>7</v>
      </c>
      <c r="S145" s="219">
        <v>7</v>
      </c>
      <c r="T145" s="52" t="str">
        <f t="shared" si="146"/>
        <v>43231101391</v>
      </c>
      <c r="U145" s="137" t="str">
        <f t="shared" si="147"/>
        <v>432311013911</v>
      </c>
      <c r="V145" s="129">
        <v>1</v>
      </c>
      <c r="W145" s="130" t="str">
        <f t="shared" ca="1" si="171"/>
        <v>2020-01-03</v>
      </c>
      <c r="X145" s="129"/>
      <c r="Y145" s="139">
        <v>141000</v>
      </c>
      <c r="Z145" s="139">
        <f t="shared" si="135"/>
        <v>23500</v>
      </c>
      <c r="AA145" s="129">
        <v>0</v>
      </c>
      <c r="AB145" s="140" t="s">
        <v>89</v>
      </c>
      <c r="AC145" s="139">
        <f t="shared" si="149"/>
        <v>141000</v>
      </c>
      <c r="AD145" s="132">
        <v>0</v>
      </c>
      <c r="AE145" s="52" t="str">
        <f t="shared" si="150"/>
        <v>4323110139</v>
      </c>
      <c r="AF145" s="141">
        <f t="shared" si="169"/>
        <v>117500</v>
      </c>
      <c r="AG145" s="142"/>
      <c r="AH145" s="58">
        <f t="shared" si="151"/>
        <v>117500</v>
      </c>
      <c r="AI145" s="60">
        <f t="shared" ref="AI145:AI193" si="173">Y145</f>
        <v>141000</v>
      </c>
      <c r="AJ145" s="49" t="str">
        <f t="shared" si="172"/>
        <v>2020-01-31</v>
      </c>
      <c r="AK145" s="143" t="str">
        <f t="shared" si="153"/>
        <v>8884323110139</v>
      </c>
      <c r="AL145" s="132" t="str">
        <f t="shared" si="154"/>
        <v>123100000371</v>
      </c>
      <c r="AM145" s="144"/>
      <c r="AN145" s="144"/>
      <c r="AO145" s="132" t="s">
        <v>89</v>
      </c>
      <c r="AP145" s="145" t="s">
        <v>89</v>
      </c>
      <c r="AQ145" s="132"/>
      <c r="AR145" s="132"/>
      <c r="AS145" s="146" t="str">
        <f t="shared" si="155"/>
        <v>8884323110139</v>
      </c>
      <c r="AT145" s="143" t="str">
        <f t="shared" si="156"/>
        <v>55323110139</v>
      </c>
      <c r="AU145" s="137" t="str">
        <f t="shared" si="157"/>
        <v>99323110139</v>
      </c>
      <c r="AV145" s="137">
        <f t="shared" si="158"/>
        <v>7</v>
      </c>
      <c r="AW145" s="137" t="str">
        <f t="shared" si="159"/>
        <v>77323110139</v>
      </c>
      <c r="AX145" s="147" t="str">
        <f t="shared" si="160"/>
        <v>774323110139</v>
      </c>
      <c r="AY145" s="137">
        <v>0</v>
      </c>
      <c r="AZ145" s="137">
        <v>0</v>
      </c>
      <c r="BA145" s="130" t="str">
        <f t="shared" si="161"/>
        <v>2020-01-01</v>
      </c>
      <c r="BB145" s="130" t="str">
        <f t="shared" si="162"/>
        <v>2020-01-31</v>
      </c>
      <c r="BC145" s="148" t="s">
        <v>90</v>
      </c>
      <c r="BD145" s="131" t="str">
        <f t="shared" si="163"/>
        <v>a323110139</v>
      </c>
      <c r="BE145" s="143"/>
      <c r="BF145" s="143"/>
      <c r="BG145" s="140"/>
      <c r="BH145" s="149"/>
      <c r="BI145" s="149"/>
      <c r="BJ145" s="149"/>
      <c r="BK145" s="149"/>
      <c r="BL145" s="149"/>
      <c r="BM145" s="149"/>
      <c r="BN145" s="149"/>
      <c r="BO145" s="350"/>
      <c r="BP145" s="229"/>
      <c r="BQ145" s="230"/>
      <c r="BR145" s="230"/>
      <c r="BS145" s="230"/>
      <c r="BU145" s="357" t="str">
        <f t="shared" ca="1" si="168"/>
        <v>insert into x_t_invoice (TMP_ID,ID,DT, CLIENT_ID,EXTERNAL_ID,CONTRACT_ID,TOTAL_SUM,CURRENCY,DISCOUNT_TYPE,COMMISSION_TYPE,TYPE,LOYAL_CLIENTS,NDS,NDS_PCT,PERSON_ID) values (s_x_t_invoice.NEXTVAL, 323110139, date'2020-01-01',212310000037,'Б-323110139-1',12310000037,141000,'RUR',7,7,'y_invoice',0,1,20, 774323110139);insert into x_t_person (TMP_ID,ID) values (s_x_t_person.NEXTVAL, 774323110139);insert into x_t_act_internal(TMP_ID,ID,DT,CLIENT_ID,INVOICE_ID,HIDDEN,AMOUNT,EXTERNAL_ID,PAYMENT_TERM_DT,IS_LOYAL,TYPE) values (s_x_t_act_internal.NEXTVAL, 43231101391,date'2020-01-03',212310000037, 323110139    ,1,  141000  ,'432311013911',null, 0,'generic');insert into x_t_act_trans(TMP_ID, ACT_ID, CONSUME_ID, AMOUNT, AMOUNT_NDS, AMOUNT_NSP, NETTING, COMMISSION_TYPE) values (s_x_t_act_trans.NEXTVAL, 43231101391,  55323110139, 141000, 23500,  0,null, 7);insert into x_t_consume (TMP_ID, ID, PARENT_ORDER_ID) values (s_x_t_consume.NEXTVAL, 55323110139,  99323110139);insert into x_t_order(TMP_ID, ID, SERVICE_ID, SERVICE_ORDER_ID, CLIENT_ID) values (s_x_t_order.NEXTVAL, 99323110139,  7,  77323110139,  4323110139 );insert into x_mv_oebs_receipts_2(TMP_ID, INVOICE_EID, SUM, DT, DOC_DATE, COMISS_DATE, PAYMENT_NUMBER, SOURCE_TYPE) values (s_x_mv_oebs_receipts_2.NEXTVAL, 'Б-323110139-1', 141000, date'2020-01-31',date'2020-01-31', null, '8884323110139' ,'PAYCASH');insert into x_yt_ar_direct_domain_stats (ID,IS_GRAY,DOMAIN,IS_BLACKLIST,SERVICE_ID,COST,BILLING_EXPORT_ID,FROM_DT,TILL_DT,SERVICE_ORDER_ID) values(s_x_yt_ar_direct_domain_stats.NEXTVAL, 0, 'a323110139', 0,7,3330000000,77323110139,  date'2020-01-01',to_date('2020-01-31'||' '||'23:59:59','YYYY-MM-DD HH24:MI:SS'),77323110139);</v>
      </c>
    </row>
    <row r="146" spans="1:73" s="151" customFormat="1" x14ac:dyDescent="0.35">
      <c r="A146" s="127">
        <v>37</v>
      </c>
      <c r="B146" s="128"/>
      <c r="C146" s="129" t="str">
        <f t="shared" si="138"/>
        <v>12310000037</v>
      </c>
      <c r="D146" s="129" t="str">
        <f t="shared" si="139"/>
        <v>12310000037/20</v>
      </c>
      <c r="E146" s="130" t="str">
        <f t="shared" si="140"/>
        <v>2020-01-01</v>
      </c>
      <c r="F146" s="130" t="str">
        <f t="shared" si="141"/>
        <v>2021-01-01</v>
      </c>
      <c r="G146" s="131" t="str">
        <f t="shared" si="142"/>
        <v>212310000037</v>
      </c>
      <c r="H146" s="132">
        <f t="shared" si="133"/>
        <v>23</v>
      </c>
      <c r="I146" s="133">
        <v>3</v>
      </c>
      <c r="J146" s="134">
        <f t="shared" si="164"/>
        <v>323110140</v>
      </c>
      <c r="K146" s="129" t="str">
        <f t="shared" si="143"/>
        <v>Б-323110140-1</v>
      </c>
      <c r="L146" s="130" t="str">
        <f t="shared" si="170"/>
        <v>2020-01-01</v>
      </c>
      <c r="M146" s="129" t="s">
        <v>87</v>
      </c>
      <c r="N146" s="135">
        <f t="shared" si="145"/>
        <v>20000</v>
      </c>
      <c r="O146" s="129" t="s">
        <v>88</v>
      </c>
      <c r="P146" s="133">
        <v>1</v>
      </c>
      <c r="Q146" s="129">
        <v>20</v>
      </c>
      <c r="R146" s="224">
        <v>1</v>
      </c>
      <c r="S146" s="224">
        <v>1</v>
      </c>
      <c r="T146" s="52" t="str">
        <f t="shared" si="146"/>
        <v>43231101401</v>
      </c>
      <c r="U146" s="137" t="str">
        <f t="shared" si="147"/>
        <v>432311014011</v>
      </c>
      <c r="V146" s="129">
        <v>1</v>
      </c>
      <c r="W146" s="130" t="str">
        <f t="shared" ca="1" si="171"/>
        <v>2020-01-08</v>
      </c>
      <c r="X146" s="129"/>
      <c r="Y146" s="139">
        <v>20000</v>
      </c>
      <c r="Z146" s="139">
        <f t="shared" si="135"/>
        <v>3333.3333333333321</v>
      </c>
      <c r="AA146" s="129">
        <v>0</v>
      </c>
      <c r="AB146" s="140" t="s">
        <v>89</v>
      </c>
      <c r="AC146" s="139">
        <f t="shared" si="149"/>
        <v>20000</v>
      </c>
      <c r="AD146" s="132">
        <v>0</v>
      </c>
      <c r="AE146" s="52" t="str">
        <f t="shared" si="150"/>
        <v>4323110140</v>
      </c>
      <c r="AF146" s="141">
        <f t="shared" si="169"/>
        <v>16666.666666666668</v>
      </c>
      <c r="AG146" s="283">
        <f>SUM(AF141:AF147)</f>
        <v>209166.66666666666</v>
      </c>
      <c r="AH146" s="58">
        <f t="shared" si="151"/>
        <v>16666.666666666668</v>
      </c>
      <c r="AI146" s="60">
        <f t="shared" si="173"/>
        <v>20000</v>
      </c>
      <c r="AJ146" s="49" t="str">
        <f t="shared" si="172"/>
        <v>2020-01-31</v>
      </c>
      <c r="AK146" s="143" t="str">
        <f t="shared" si="153"/>
        <v>8884323110140</v>
      </c>
      <c r="AL146" s="132" t="str">
        <f t="shared" si="154"/>
        <v>123100000371</v>
      </c>
      <c r="AM146" s="144"/>
      <c r="AN146" s="144"/>
      <c r="AO146" s="132" t="s">
        <v>89</v>
      </c>
      <c r="AP146" s="145" t="s">
        <v>89</v>
      </c>
      <c r="AQ146" s="132"/>
      <c r="AR146" s="132"/>
      <c r="AS146" s="146" t="str">
        <f t="shared" si="155"/>
        <v>8884323110140</v>
      </c>
      <c r="AT146" s="143" t="str">
        <f t="shared" si="156"/>
        <v>55323110140</v>
      </c>
      <c r="AU146" s="137" t="str">
        <f t="shared" si="157"/>
        <v>99323110140</v>
      </c>
      <c r="AV146" s="137">
        <f t="shared" si="158"/>
        <v>1</v>
      </c>
      <c r="AW146" s="137" t="str">
        <f t="shared" si="159"/>
        <v>77323110140</v>
      </c>
      <c r="AX146" s="147" t="str">
        <f t="shared" si="160"/>
        <v>774323110140</v>
      </c>
      <c r="AY146" s="137">
        <v>0</v>
      </c>
      <c r="AZ146" s="137">
        <v>0</v>
      </c>
      <c r="BA146" s="130" t="str">
        <f t="shared" si="161"/>
        <v>2020-01-01</v>
      </c>
      <c r="BB146" s="130" t="str">
        <f t="shared" si="162"/>
        <v>2020-01-31</v>
      </c>
      <c r="BC146" s="148" t="s">
        <v>90</v>
      </c>
      <c r="BD146" s="131" t="str">
        <f t="shared" si="163"/>
        <v>a323110140</v>
      </c>
      <c r="BE146" s="143"/>
      <c r="BF146" s="143"/>
      <c r="BG146" s="140"/>
      <c r="BH146" s="149"/>
      <c r="BI146" s="149"/>
      <c r="BJ146" s="149"/>
      <c r="BK146" s="149"/>
      <c r="BL146" s="149"/>
      <c r="BM146" s="149"/>
      <c r="BN146" s="149"/>
      <c r="BO146" s="348"/>
      <c r="BP146" s="229"/>
      <c r="BQ146" s="230"/>
      <c r="BR146" s="230"/>
      <c r="BS146" s="230"/>
      <c r="BU146" s="357" t="str">
        <f t="shared" ca="1" si="168"/>
        <v>insert into x_t_invoice (TMP_ID,ID,DT, CLIENT_ID,EXTERNAL_ID,CONTRACT_ID,TOTAL_SUM,CURRENCY,DISCOUNT_TYPE,COMMISSION_TYPE,TYPE,LOYAL_CLIENTS,NDS,NDS_PCT,PERSON_ID) values (s_x_t_invoice.NEXTVAL, 323110140, date'2020-01-01',212310000037,'Б-323110140-1',12310000037,20000,'RUR',1,1,'y_invoice',0,1,20, 774323110140);insert into x_t_person (TMP_ID,ID) values (s_x_t_person.NEXTVAL, 774323110140);insert into x_t_act_internal(TMP_ID,ID,DT,CLIENT_ID,INVOICE_ID,HIDDEN,AMOUNT,EXTERNAL_ID,PAYMENT_TERM_DT,IS_LOYAL,TYPE) values (s_x_t_act_internal.NEXTVAL, 43231101401,date'2020-01-08',212310000037, 323110140    ,1,  20000  ,'432311014011',null, 0,'generic');insert into x_t_act_trans(TMP_ID, ACT_ID, CONSUME_ID, AMOUNT, AMOUNT_NDS, AMOUNT_NSP, NETTING, COMMISSION_TYPE) values (s_x_t_act_trans.NEXTVAL, 43231101401,  55323110140, 20000, 3333.33333333333,  0,null, 1);insert into x_t_consume (TMP_ID, ID, PARENT_ORDER_ID) values (s_x_t_consume.NEXTVAL, 55323110140,  99323110140);insert into x_t_order(TMP_ID, ID, SERVICE_ID, SERVICE_ORDER_ID, CLIENT_ID) values (s_x_t_order.NEXTVAL, 99323110140,  1,  77323110140,  4323110140 );insert into x_mv_oebs_receipts_2(TMP_ID, INVOICE_EID, SUM, DT, DOC_DATE, COMISS_DATE, PAYMENT_NUMBER, SOURCE_TYPE) values (s_x_mv_oebs_receipts_2.NEXTVAL, 'Б-323110140-1', 20000, date'2020-01-31',date'2020-01-31', null, '8884323110140' ,'PAYCASH');insert into x_yt_ar_direct_domain_stats (ID,IS_GRAY,DOMAIN,IS_BLACKLIST,SERVICE_ID,COST,BILLING_EXPORT_ID,FROM_DT,TILL_DT,SERVICE_ORDER_ID) values(s_x_yt_ar_direct_domain_stats.NEXTVAL, 0, 'a323110140', 0,1,3330000000,77323110140,  date'2020-01-01',to_date('2020-01-31'||' '||'23:59:59','YYYY-MM-DD HH24:MI:SS'),77323110140);</v>
      </c>
    </row>
    <row r="147" spans="1:73" s="282" customFormat="1" x14ac:dyDescent="0.35">
      <c r="A147" s="319">
        <v>37</v>
      </c>
      <c r="B147" s="260"/>
      <c r="C147" s="264" t="str">
        <f t="shared" si="138"/>
        <v>12310000037</v>
      </c>
      <c r="D147" s="264" t="str">
        <f t="shared" si="139"/>
        <v>12310000037/20</v>
      </c>
      <c r="E147" s="261" t="str">
        <f t="shared" si="140"/>
        <v>2020-01-01</v>
      </c>
      <c r="F147" s="261" t="str">
        <f t="shared" si="141"/>
        <v>2021-01-01</v>
      </c>
      <c r="G147" s="279" t="str">
        <f t="shared" si="142"/>
        <v>212310000037</v>
      </c>
      <c r="H147" s="269">
        <f t="shared" si="133"/>
        <v>23</v>
      </c>
      <c r="I147" s="262">
        <v>3</v>
      </c>
      <c r="J147" s="263">
        <f t="shared" si="164"/>
        <v>323110141</v>
      </c>
      <c r="K147" s="264" t="str">
        <f t="shared" si="143"/>
        <v>Б-323110141-1</v>
      </c>
      <c r="L147" s="261" t="str">
        <f t="shared" si="170"/>
        <v>2020-01-01</v>
      </c>
      <c r="M147" s="264" t="s">
        <v>87</v>
      </c>
      <c r="N147" s="265">
        <f t="shared" si="145"/>
        <v>30000</v>
      </c>
      <c r="O147" s="264" t="s">
        <v>88</v>
      </c>
      <c r="P147" s="262">
        <v>1</v>
      </c>
      <c r="Q147" s="264">
        <v>20</v>
      </c>
      <c r="R147" s="263">
        <v>37</v>
      </c>
      <c r="S147" s="263">
        <v>37</v>
      </c>
      <c r="T147" s="270" t="str">
        <f t="shared" si="146"/>
        <v>43231101411</v>
      </c>
      <c r="U147" s="266" t="str">
        <f t="shared" si="147"/>
        <v>432311014111</v>
      </c>
      <c r="V147" s="264">
        <v>1</v>
      </c>
      <c r="W147" s="261" t="str">
        <f t="shared" ca="1" si="171"/>
        <v>2020-01-02</v>
      </c>
      <c r="X147" s="264"/>
      <c r="Y147" s="267">
        <v>30000</v>
      </c>
      <c r="Z147" s="267">
        <f t="shared" si="135"/>
        <v>5000</v>
      </c>
      <c r="AA147" s="264">
        <v>0</v>
      </c>
      <c r="AB147" s="268" t="s">
        <v>89</v>
      </c>
      <c r="AC147" s="267">
        <f t="shared" si="149"/>
        <v>30000</v>
      </c>
      <c r="AD147" s="269">
        <v>0</v>
      </c>
      <c r="AE147" s="270" t="str">
        <f t="shared" si="150"/>
        <v>4323110141</v>
      </c>
      <c r="AF147" s="271">
        <f t="shared" si="169"/>
        <v>25000</v>
      </c>
      <c r="AG147" s="272"/>
      <c r="AH147" s="317">
        <f t="shared" si="151"/>
        <v>25000</v>
      </c>
      <c r="AI147" s="273">
        <f t="shared" si="173"/>
        <v>30000</v>
      </c>
      <c r="AJ147" s="274" t="str">
        <f t="shared" si="172"/>
        <v>2020-01-31</v>
      </c>
      <c r="AK147" s="275" t="str">
        <f t="shared" si="153"/>
        <v>8884323110141</v>
      </c>
      <c r="AL147" s="269" t="str">
        <f t="shared" si="154"/>
        <v>123100000371</v>
      </c>
      <c r="AM147" s="276"/>
      <c r="AN147" s="276"/>
      <c r="AO147" s="269" t="s">
        <v>89</v>
      </c>
      <c r="AP147" s="320" t="s">
        <v>89</v>
      </c>
      <c r="AQ147" s="269"/>
      <c r="AR147" s="269"/>
      <c r="AS147" s="277" t="str">
        <f t="shared" si="155"/>
        <v>8884323110141</v>
      </c>
      <c r="AT147" s="275" t="str">
        <f t="shared" si="156"/>
        <v>55323110141</v>
      </c>
      <c r="AU147" s="266" t="str">
        <f t="shared" si="157"/>
        <v>99323110141</v>
      </c>
      <c r="AV147" s="266">
        <f t="shared" si="158"/>
        <v>37</v>
      </c>
      <c r="AW147" s="266" t="str">
        <f t="shared" si="159"/>
        <v>77323110141</v>
      </c>
      <c r="AX147" s="321" t="str">
        <f t="shared" si="160"/>
        <v>774323110141</v>
      </c>
      <c r="AY147" s="266">
        <v>0</v>
      </c>
      <c r="AZ147" s="266">
        <v>0</v>
      </c>
      <c r="BA147" s="261" t="str">
        <f t="shared" si="161"/>
        <v>2020-01-01</v>
      </c>
      <c r="BB147" s="261" t="str">
        <f t="shared" si="162"/>
        <v>2020-01-31</v>
      </c>
      <c r="BC147" s="278" t="s">
        <v>90</v>
      </c>
      <c r="BD147" s="279" t="str">
        <f t="shared" si="163"/>
        <v>a323110141</v>
      </c>
      <c r="BE147" s="275"/>
      <c r="BF147" s="275"/>
      <c r="BG147" s="268"/>
      <c r="BH147" s="254"/>
      <c r="BI147" s="254"/>
      <c r="BJ147" s="254"/>
      <c r="BK147" s="254"/>
      <c r="BL147" s="254"/>
      <c r="BM147" s="254"/>
      <c r="BN147" s="254"/>
      <c r="BO147" s="351"/>
      <c r="BP147" s="280"/>
      <c r="BQ147" s="265"/>
      <c r="BR147" s="281"/>
      <c r="BS147" s="281"/>
      <c r="BU147" s="360" t="str">
        <f t="shared" ca="1" si="168"/>
        <v>insert into x_t_invoice (TMP_ID,ID,DT, CLIENT_ID,EXTERNAL_ID,CONTRACT_ID,TOTAL_SUM,CURRENCY,DISCOUNT_TYPE,COMMISSION_TYPE,TYPE,LOYAL_CLIENTS,NDS,NDS_PCT,PERSON_ID) values (s_x_t_invoice.NEXTVAL, 323110141, date'2020-01-01',212310000037,'Б-323110141-1',12310000037,30000,'RUR',37,37,'y_invoice',0,1,20, 774323110141);insert into x_t_person (TMP_ID,ID) values (s_x_t_person.NEXTVAL, 774323110141);insert into x_t_act_internal(TMP_ID,ID,DT,CLIENT_ID,INVOICE_ID,HIDDEN,AMOUNT,EXTERNAL_ID,PAYMENT_TERM_DT,IS_LOYAL,TYPE) values (s_x_t_act_internal.NEXTVAL, 43231101411,date'2020-01-02',212310000037, 323110141    ,1,  30000  ,'432311014111',null, 0,'generic');insert into x_t_act_trans(TMP_ID, ACT_ID, CONSUME_ID, AMOUNT, AMOUNT_NDS, AMOUNT_NSP, NETTING, COMMISSION_TYPE) values (s_x_t_act_trans.NEXTVAL, 43231101411,  55323110141, 30000, 5000,  0,null, 37);insert into x_t_consume (TMP_ID, ID, PARENT_ORDER_ID) values (s_x_t_consume.NEXTVAL, 55323110141,  99323110141);insert into x_t_order(TMP_ID, ID, SERVICE_ID, SERVICE_ORDER_ID, CLIENT_ID) values (s_x_t_order.NEXTVAL, 99323110141,  37,  77323110141,  4323110141 );insert into x_mv_oebs_receipts_2(TMP_ID, INVOICE_EID, SUM, DT, DOC_DATE, COMISS_DATE, PAYMENT_NUMBER, SOURCE_TYPE) values (s_x_mv_oebs_receipts_2.NEXTVAL, 'Б-323110141-1', 30000, date'2020-01-31',date'2020-01-31', null, '8884323110141' ,'PAYCASH');insert into x_yt_ar_direct_domain_stats (ID,IS_GRAY,DOMAIN,IS_BLACKLIST,SERVICE_ID,COST,BILLING_EXPORT_ID,FROM_DT,TILL_DT,SERVICE_ORDER_ID) values(s_x_yt_ar_direct_domain_stats.NEXTVAL, 0, 'a323110141', 0,37,3330000000,77323110141,  date'2020-01-01',to_date('2020-01-31'||' '||'23:59:59','YYYY-MM-DD HH24:MI:SS'),77323110141);</v>
      </c>
    </row>
    <row r="148" spans="1:73" s="151" customFormat="1" x14ac:dyDescent="0.35">
      <c r="A148" s="127">
        <v>37</v>
      </c>
      <c r="B148" s="128"/>
      <c r="C148" s="129" t="str">
        <f t="shared" si="138"/>
        <v>12310000037</v>
      </c>
      <c r="D148" s="129" t="str">
        <f t="shared" si="139"/>
        <v>12310000037/20</v>
      </c>
      <c r="E148" s="130" t="str">
        <f t="shared" si="140"/>
        <v>2020-01-01</v>
      </c>
      <c r="F148" s="130" t="str">
        <f t="shared" si="141"/>
        <v>2021-01-01</v>
      </c>
      <c r="G148" s="131" t="str">
        <f t="shared" si="142"/>
        <v>212310000037</v>
      </c>
      <c r="H148" s="132">
        <f t="shared" si="133"/>
        <v>23</v>
      </c>
      <c r="I148" s="133">
        <v>3</v>
      </c>
      <c r="J148" s="134">
        <f t="shared" si="164"/>
        <v>323110142</v>
      </c>
      <c r="K148" s="129" t="str">
        <f t="shared" si="143"/>
        <v>Б-323110142-1</v>
      </c>
      <c r="L148" s="138" t="str">
        <f t="shared" ref="L148:L154" si="174">TEXT(DATE(YEAR($F$2),MONTH($F$2)+1,1),"ГГГГ-ММ-ДД")</f>
        <v>2020-02-01</v>
      </c>
      <c r="M148" s="129" t="s">
        <v>87</v>
      </c>
      <c r="N148" s="135">
        <f t="shared" si="145"/>
        <v>10000</v>
      </c>
      <c r="O148" s="129" t="s">
        <v>88</v>
      </c>
      <c r="P148" s="133">
        <v>1</v>
      </c>
      <c r="Q148" s="129">
        <v>20</v>
      </c>
      <c r="R148" s="219">
        <f>S148</f>
        <v>7</v>
      </c>
      <c r="S148" s="219">
        <v>7</v>
      </c>
      <c r="T148" s="52" t="str">
        <f t="shared" si="146"/>
        <v>43231101421</v>
      </c>
      <c r="U148" s="137" t="str">
        <f t="shared" si="147"/>
        <v>432311014211</v>
      </c>
      <c r="V148" s="129">
        <v>1</v>
      </c>
      <c r="W148" s="138" t="str">
        <f t="shared" ref="W148:W154" ca="1" si="175">TEXT(DATE(YEAR($F$2),MONTH($F$2)+1,RANDBETWEEN(1,9)),"ГГГГ-ММ-ДД")</f>
        <v>2020-02-06</v>
      </c>
      <c r="X148" s="129"/>
      <c r="Y148" s="139">
        <v>10000</v>
      </c>
      <c r="Z148" s="139">
        <f>Y148-(Y148/1.2)</f>
        <v>1666.6666666666661</v>
      </c>
      <c r="AA148" s="129">
        <v>0</v>
      </c>
      <c r="AB148" s="140" t="s">
        <v>89</v>
      </c>
      <c r="AC148" s="139">
        <f t="shared" si="149"/>
        <v>10000</v>
      </c>
      <c r="AD148" s="132">
        <v>0</v>
      </c>
      <c r="AE148" s="52" t="str">
        <f t="shared" si="150"/>
        <v>4323110142</v>
      </c>
      <c r="AF148" s="141">
        <f t="shared" si="169"/>
        <v>8333.3333333333339</v>
      </c>
      <c r="AG148" s="259">
        <f>Y152/SUM(Y148:Y152)</f>
        <v>0.70149253731343286</v>
      </c>
      <c r="AH148" s="58">
        <f t="shared" si="151"/>
        <v>8333.3333333333339</v>
      </c>
      <c r="AI148" s="60">
        <f t="shared" si="173"/>
        <v>10000</v>
      </c>
      <c r="AJ148" s="112" t="str">
        <f t="shared" ref="AJ148:AJ154" si="176">TEXT(DATE(YEAR($F$2),MONTH($F$2)+2,0),"ГГГГ-ММ-ДД")</f>
        <v>2020-02-29</v>
      </c>
      <c r="AK148" s="143" t="str">
        <f t="shared" si="153"/>
        <v>8884323110142</v>
      </c>
      <c r="AL148" s="132" t="str">
        <f t="shared" si="154"/>
        <v>123100000371</v>
      </c>
      <c r="AM148" s="144"/>
      <c r="AN148" s="144"/>
      <c r="AO148" s="132" t="s">
        <v>89</v>
      </c>
      <c r="AP148" s="145" t="s">
        <v>89</v>
      </c>
      <c r="AQ148" s="132"/>
      <c r="AR148" s="132"/>
      <c r="AS148" s="146" t="str">
        <f t="shared" si="155"/>
        <v>8884323110142</v>
      </c>
      <c r="AT148" s="143" t="str">
        <f t="shared" si="156"/>
        <v>55323110142</v>
      </c>
      <c r="AU148" s="137" t="str">
        <f t="shared" si="157"/>
        <v>99323110142</v>
      </c>
      <c r="AV148" s="137">
        <f t="shared" si="158"/>
        <v>7</v>
      </c>
      <c r="AW148" s="137" t="str">
        <f t="shared" si="159"/>
        <v>77323110142</v>
      </c>
      <c r="AX148" s="147" t="str">
        <f t="shared" si="160"/>
        <v>774323110142</v>
      </c>
      <c r="AY148" s="137">
        <v>0</v>
      </c>
      <c r="AZ148" s="137">
        <v>0</v>
      </c>
      <c r="BA148" s="138" t="str">
        <f t="shared" ref="BA148:BA154" si="177">TEXT(DATE(YEAR($F$2),MONTH($F$2)+1,1),"ГГГГ-ММ-ДД")</f>
        <v>2020-02-01</v>
      </c>
      <c r="BB148" s="138" t="str">
        <f t="shared" ref="BB148:BB154" si="178">TEXT(DATE(YEAR($F$2),MONTH($F$2)+2,0),"ГГГГ-ММ-ДД")</f>
        <v>2020-02-29</v>
      </c>
      <c r="BC148" s="148" t="s">
        <v>90</v>
      </c>
      <c r="BD148" s="131" t="str">
        <f t="shared" si="163"/>
        <v>a323110142</v>
      </c>
      <c r="BE148" s="143"/>
      <c r="BF148" s="143"/>
      <c r="BG148" s="140"/>
      <c r="BH148" s="246"/>
      <c r="BI148" s="246"/>
      <c r="BJ148" s="246"/>
      <c r="BK148" s="246"/>
      <c r="BL148" s="149"/>
      <c r="BM148" s="149"/>
      <c r="BN148" s="149"/>
      <c r="BO148" s="347"/>
      <c r="BP148" s="229">
        <v>7</v>
      </c>
      <c r="BQ148" s="230">
        <f>SUM(AF148:AF152)</f>
        <v>167500</v>
      </c>
      <c r="BR148" s="230" t="s">
        <v>152</v>
      </c>
      <c r="BS148" s="230" t="str">
        <f>BR148</f>
        <v>-</v>
      </c>
      <c r="BU148" s="357" t="str">
        <f t="shared" ca="1" si="168"/>
        <v>insert into x_t_invoice (TMP_ID,ID,DT, CLIENT_ID,EXTERNAL_ID,CONTRACT_ID,TOTAL_SUM,CURRENCY,DISCOUNT_TYPE,COMMISSION_TYPE,TYPE,LOYAL_CLIENTS,NDS,NDS_PCT,PERSON_ID) values (s_x_t_invoice.NEXTVAL, 323110142, date'2020-02-01',212310000037,'Б-323110142-1',12310000037,10000,'RUR',7,7,'y_invoice',0,1,20, 774323110142);insert into x_t_person (TMP_ID,ID) values (s_x_t_person.NEXTVAL, 774323110142);insert into x_t_act_internal(TMP_ID,ID,DT,CLIENT_ID,INVOICE_ID,HIDDEN,AMOUNT,EXTERNAL_ID,PAYMENT_TERM_DT,IS_LOYAL,TYPE) values (s_x_t_act_internal.NEXTVAL, 43231101421,date'2020-02-06',212310000037, 323110142    ,1,  10000  ,'432311014211',null, 0,'generic');insert into x_t_act_trans(TMP_ID, ACT_ID, CONSUME_ID, AMOUNT, AMOUNT_NDS, AMOUNT_NSP, NETTING, COMMISSION_TYPE) values (s_x_t_act_trans.NEXTVAL, 43231101421,  55323110142, 10000, 1666.66666666667,  0,null, 7);insert into x_t_consume (TMP_ID, ID, PARENT_ORDER_ID) values (s_x_t_consume.NEXTVAL, 55323110142,  99323110142);insert into x_t_order(TMP_ID, ID, SERVICE_ID, SERVICE_ORDER_ID, CLIENT_ID) values (s_x_t_order.NEXTVAL, 99323110142,  7,  77323110142,  4323110142 );insert into x_mv_oebs_receipts_2(TMP_ID, INVOICE_EID, SUM, DT, DOC_DATE, COMISS_DATE, PAYMENT_NUMBER, SOURCE_TYPE) values (s_x_mv_oebs_receipts_2.NEXTVAL, 'Б-323110142-1', 10000, date'2020-02-29',date'2020-02-29', null, '8884323110142' ,'PAYCASH');insert into x_yt_ar_direct_domain_stats (ID,IS_GRAY,DOMAIN,IS_BLACKLIST,SERVICE_ID,COST,BILLING_EXPORT_ID,FROM_DT,TILL_DT,SERVICE_ORDER_ID) values(s_x_yt_ar_direct_domain_stats.NEXTVAL, 0, 'a323110142', 0,7,3330000000,77323110142,  date'2020-02-01',to_date('2020-02-29'||' '||'23:59:59','YYYY-MM-DD HH24:MI:SS'),77323110142);</v>
      </c>
    </row>
    <row r="149" spans="1:73" s="151" customFormat="1" x14ac:dyDescent="0.35">
      <c r="A149" s="127">
        <v>37</v>
      </c>
      <c r="B149" s="128"/>
      <c r="C149" s="129" t="str">
        <f t="shared" si="138"/>
        <v>12310000037</v>
      </c>
      <c r="D149" s="129" t="str">
        <f t="shared" si="139"/>
        <v>12310000037/20</v>
      </c>
      <c r="E149" s="130" t="str">
        <f t="shared" si="140"/>
        <v>2020-01-01</v>
      </c>
      <c r="F149" s="130" t="str">
        <f t="shared" si="141"/>
        <v>2021-01-01</v>
      </c>
      <c r="G149" s="131" t="str">
        <f t="shared" si="142"/>
        <v>212310000037</v>
      </c>
      <c r="H149" s="132">
        <f t="shared" si="133"/>
        <v>23</v>
      </c>
      <c r="I149" s="133">
        <v>3</v>
      </c>
      <c r="J149" s="134">
        <f t="shared" si="164"/>
        <v>323110143</v>
      </c>
      <c r="K149" s="129" t="str">
        <f t="shared" si="143"/>
        <v>Б-323110143-1</v>
      </c>
      <c r="L149" s="138" t="str">
        <f t="shared" si="174"/>
        <v>2020-02-01</v>
      </c>
      <c r="M149" s="129" t="s">
        <v>87</v>
      </c>
      <c r="N149" s="135">
        <f t="shared" si="145"/>
        <v>10000</v>
      </c>
      <c r="O149" s="129" t="s">
        <v>88</v>
      </c>
      <c r="P149" s="133">
        <v>1</v>
      </c>
      <c r="Q149" s="129">
        <v>20</v>
      </c>
      <c r="R149" s="219">
        <f>S149</f>
        <v>7</v>
      </c>
      <c r="S149" s="219">
        <v>7</v>
      </c>
      <c r="T149" s="52" t="str">
        <f t="shared" si="146"/>
        <v>43231101431</v>
      </c>
      <c r="U149" s="137" t="str">
        <f t="shared" si="147"/>
        <v>432311014311</v>
      </c>
      <c r="V149" s="129">
        <v>1</v>
      </c>
      <c r="W149" s="138" t="str">
        <f t="shared" ca="1" si="175"/>
        <v>2020-02-07</v>
      </c>
      <c r="X149" s="129"/>
      <c r="Y149" s="139">
        <v>10000</v>
      </c>
      <c r="Z149" s="139">
        <f t="shared" si="135"/>
        <v>1666.6666666666661</v>
      </c>
      <c r="AA149" s="129">
        <v>0</v>
      </c>
      <c r="AB149" s="140" t="s">
        <v>89</v>
      </c>
      <c r="AC149" s="139">
        <f t="shared" si="149"/>
        <v>10000</v>
      </c>
      <c r="AD149" s="132">
        <v>0</v>
      </c>
      <c r="AE149" s="52" t="str">
        <f t="shared" si="150"/>
        <v>4323110143</v>
      </c>
      <c r="AF149" s="141">
        <f t="shared" si="169"/>
        <v>8333.3333333333339</v>
      </c>
      <c r="AG149" s="142"/>
      <c r="AH149" s="58">
        <f t="shared" si="151"/>
        <v>8333.3333333333339</v>
      </c>
      <c r="AI149" s="60">
        <f t="shared" si="173"/>
        <v>10000</v>
      </c>
      <c r="AJ149" s="112" t="str">
        <f t="shared" si="176"/>
        <v>2020-02-29</v>
      </c>
      <c r="AK149" s="143" t="str">
        <f t="shared" si="153"/>
        <v>8884323110143</v>
      </c>
      <c r="AL149" s="132" t="str">
        <f t="shared" si="154"/>
        <v>123100000371</v>
      </c>
      <c r="AM149" s="144"/>
      <c r="AN149" s="144"/>
      <c r="AO149" s="132" t="s">
        <v>89</v>
      </c>
      <c r="AP149" s="145" t="s">
        <v>89</v>
      </c>
      <c r="AQ149" s="132"/>
      <c r="AR149" s="132"/>
      <c r="AS149" s="146" t="str">
        <f t="shared" si="155"/>
        <v>8884323110143</v>
      </c>
      <c r="AT149" s="143" t="str">
        <f t="shared" si="156"/>
        <v>55323110143</v>
      </c>
      <c r="AU149" s="137" t="str">
        <f t="shared" si="157"/>
        <v>99323110143</v>
      </c>
      <c r="AV149" s="137">
        <f t="shared" si="158"/>
        <v>7</v>
      </c>
      <c r="AW149" s="137" t="str">
        <f t="shared" si="159"/>
        <v>77323110143</v>
      </c>
      <c r="AX149" s="147" t="str">
        <f t="shared" si="160"/>
        <v>774323110143</v>
      </c>
      <c r="AY149" s="137">
        <v>0</v>
      </c>
      <c r="AZ149" s="137">
        <v>0</v>
      </c>
      <c r="BA149" s="138" t="str">
        <f t="shared" si="177"/>
        <v>2020-02-01</v>
      </c>
      <c r="BB149" s="138" t="str">
        <f t="shared" si="178"/>
        <v>2020-02-29</v>
      </c>
      <c r="BC149" s="148" t="s">
        <v>90</v>
      </c>
      <c r="BD149" s="131" t="str">
        <f t="shared" si="163"/>
        <v>a323110143</v>
      </c>
      <c r="BE149" s="143"/>
      <c r="BF149" s="143"/>
      <c r="BG149" s="140"/>
      <c r="BH149" s="149"/>
      <c r="BI149" s="149"/>
      <c r="BJ149" s="149"/>
      <c r="BK149" s="149"/>
      <c r="BL149" s="149"/>
      <c r="BM149" s="149"/>
      <c r="BN149" s="149"/>
      <c r="BO149" s="348" t="s">
        <v>185</v>
      </c>
      <c r="BP149" s="229">
        <v>1</v>
      </c>
      <c r="BQ149" s="230">
        <f>AF153</f>
        <v>16666.666666666668</v>
      </c>
      <c r="BR149" s="230">
        <f>BQ149*0.13</f>
        <v>2166.666666666667</v>
      </c>
      <c r="BS149" s="230">
        <f>BR149</f>
        <v>2166.666666666667</v>
      </c>
      <c r="BU149" s="357" t="str">
        <f t="shared" ca="1" si="168"/>
        <v>insert into x_t_invoice (TMP_ID,ID,DT, CLIENT_ID,EXTERNAL_ID,CONTRACT_ID,TOTAL_SUM,CURRENCY,DISCOUNT_TYPE,COMMISSION_TYPE,TYPE,LOYAL_CLIENTS,NDS,NDS_PCT,PERSON_ID) values (s_x_t_invoice.NEXTVAL, 323110143, date'2020-02-01',212310000037,'Б-323110143-1',12310000037,10000,'RUR',7,7,'y_invoice',0,1,20, 774323110143);insert into x_t_person (TMP_ID,ID) values (s_x_t_person.NEXTVAL, 774323110143);insert into x_t_act_internal(TMP_ID,ID,DT,CLIENT_ID,INVOICE_ID,HIDDEN,AMOUNT,EXTERNAL_ID,PAYMENT_TERM_DT,IS_LOYAL,TYPE) values (s_x_t_act_internal.NEXTVAL, 43231101431,date'2020-02-07',212310000037, 323110143    ,1,  10000  ,'432311014311',null, 0,'generic');insert into x_t_act_trans(TMP_ID, ACT_ID, CONSUME_ID, AMOUNT, AMOUNT_NDS, AMOUNT_NSP, NETTING, COMMISSION_TYPE) values (s_x_t_act_trans.NEXTVAL, 43231101431,  55323110143, 10000, 1666.66666666667,  0,null, 7);insert into x_t_consume (TMP_ID, ID, PARENT_ORDER_ID) values (s_x_t_consume.NEXTVAL, 55323110143,  99323110143);insert into x_t_order(TMP_ID, ID, SERVICE_ID, SERVICE_ORDER_ID, CLIENT_ID) values (s_x_t_order.NEXTVAL, 99323110143,  7,  77323110143,  4323110143 );insert into x_mv_oebs_receipts_2(TMP_ID, INVOICE_EID, SUM, DT, DOC_DATE, COMISS_DATE, PAYMENT_NUMBER, SOURCE_TYPE) values (s_x_mv_oebs_receipts_2.NEXTVAL, 'Б-323110143-1', 10000, date'2020-02-29',date'2020-02-29', null, '8884323110143' ,'PAYCASH');insert into x_yt_ar_direct_domain_stats (ID,IS_GRAY,DOMAIN,IS_BLACKLIST,SERVICE_ID,COST,BILLING_EXPORT_ID,FROM_DT,TILL_DT,SERVICE_ORDER_ID) values(s_x_yt_ar_direct_domain_stats.NEXTVAL, 0, 'a323110143', 0,7,3330000000,77323110143,  date'2020-02-01',to_date('2020-02-29'||' '||'23:59:59','YYYY-MM-DD HH24:MI:SS'),77323110143);</v>
      </c>
    </row>
    <row r="150" spans="1:73" s="151" customFormat="1" x14ac:dyDescent="0.35">
      <c r="A150" s="127">
        <v>37</v>
      </c>
      <c r="B150" s="128"/>
      <c r="C150" s="129" t="str">
        <f t="shared" si="138"/>
        <v>12310000037</v>
      </c>
      <c r="D150" s="129" t="str">
        <f t="shared" si="139"/>
        <v>12310000037/20</v>
      </c>
      <c r="E150" s="130" t="str">
        <f t="shared" si="140"/>
        <v>2020-01-01</v>
      </c>
      <c r="F150" s="130" t="str">
        <f t="shared" si="141"/>
        <v>2021-01-01</v>
      </c>
      <c r="G150" s="131" t="str">
        <f t="shared" si="142"/>
        <v>212310000037</v>
      </c>
      <c r="H150" s="132">
        <f t="shared" si="133"/>
        <v>23</v>
      </c>
      <c r="I150" s="133">
        <v>3</v>
      </c>
      <c r="J150" s="134">
        <f t="shared" si="164"/>
        <v>323110144</v>
      </c>
      <c r="K150" s="129" t="str">
        <f t="shared" si="143"/>
        <v>Б-323110144-1</v>
      </c>
      <c r="L150" s="138" t="str">
        <f t="shared" si="174"/>
        <v>2020-02-01</v>
      </c>
      <c r="M150" s="129" t="s">
        <v>87</v>
      </c>
      <c r="N150" s="135">
        <f t="shared" si="145"/>
        <v>20000</v>
      </c>
      <c r="O150" s="129" t="s">
        <v>88</v>
      </c>
      <c r="P150" s="133">
        <v>1</v>
      </c>
      <c r="Q150" s="129">
        <v>20</v>
      </c>
      <c r="R150" s="219">
        <f>S150</f>
        <v>7</v>
      </c>
      <c r="S150" s="219">
        <v>7</v>
      </c>
      <c r="T150" s="52" t="str">
        <f t="shared" si="146"/>
        <v>43231101441</v>
      </c>
      <c r="U150" s="137" t="str">
        <f t="shared" si="147"/>
        <v>432311014411</v>
      </c>
      <c r="V150" s="129">
        <v>1</v>
      </c>
      <c r="W150" s="138" t="str">
        <f t="shared" ca="1" si="175"/>
        <v>2020-02-02</v>
      </c>
      <c r="X150" s="129"/>
      <c r="Y150" s="139">
        <v>20000</v>
      </c>
      <c r="Z150" s="139">
        <f t="shared" si="135"/>
        <v>3333.3333333333321</v>
      </c>
      <c r="AA150" s="129">
        <v>0</v>
      </c>
      <c r="AB150" s="140" t="s">
        <v>89</v>
      </c>
      <c r="AC150" s="139">
        <f t="shared" si="149"/>
        <v>20000</v>
      </c>
      <c r="AD150" s="132">
        <v>0</v>
      </c>
      <c r="AE150" s="52" t="str">
        <f t="shared" si="150"/>
        <v>4323110144</v>
      </c>
      <c r="AF150" s="141">
        <f t="shared" si="169"/>
        <v>16666.666666666668</v>
      </c>
      <c r="AG150" s="142"/>
      <c r="AH150" s="58">
        <f t="shared" si="151"/>
        <v>16666.666666666668</v>
      </c>
      <c r="AI150" s="60">
        <f t="shared" si="173"/>
        <v>20000</v>
      </c>
      <c r="AJ150" s="112" t="str">
        <f t="shared" si="176"/>
        <v>2020-02-29</v>
      </c>
      <c r="AK150" s="143" t="str">
        <f t="shared" si="153"/>
        <v>8884323110144</v>
      </c>
      <c r="AL150" s="132" t="str">
        <f t="shared" si="154"/>
        <v>123100000371</v>
      </c>
      <c r="AM150" s="144"/>
      <c r="AN150" s="144"/>
      <c r="AO150" s="132" t="s">
        <v>89</v>
      </c>
      <c r="AP150" s="145" t="s">
        <v>89</v>
      </c>
      <c r="AQ150" s="132"/>
      <c r="AR150" s="132"/>
      <c r="AS150" s="146" t="str">
        <f t="shared" si="155"/>
        <v>8884323110144</v>
      </c>
      <c r="AT150" s="143" t="str">
        <f t="shared" si="156"/>
        <v>55323110144</v>
      </c>
      <c r="AU150" s="137" t="str">
        <f t="shared" si="157"/>
        <v>99323110144</v>
      </c>
      <c r="AV150" s="137">
        <f t="shared" si="158"/>
        <v>7</v>
      </c>
      <c r="AW150" s="137" t="str">
        <f t="shared" si="159"/>
        <v>77323110144</v>
      </c>
      <c r="AX150" s="147" t="str">
        <f t="shared" si="160"/>
        <v>774323110144</v>
      </c>
      <c r="AY150" s="137">
        <v>0</v>
      </c>
      <c r="AZ150" s="137">
        <v>0</v>
      </c>
      <c r="BA150" s="138" t="str">
        <f t="shared" si="177"/>
        <v>2020-02-01</v>
      </c>
      <c r="BB150" s="138" t="str">
        <f t="shared" si="178"/>
        <v>2020-02-29</v>
      </c>
      <c r="BC150" s="148" t="s">
        <v>90</v>
      </c>
      <c r="BD150" s="131" t="str">
        <f t="shared" si="163"/>
        <v>a323110144</v>
      </c>
      <c r="BE150" s="143"/>
      <c r="BF150" s="143"/>
      <c r="BG150" s="140"/>
      <c r="BH150" s="149"/>
      <c r="BI150" s="149"/>
      <c r="BJ150" s="149"/>
      <c r="BK150" s="149"/>
      <c r="BL150" s="149"/>
      <c r="BM150" s="149"/>
      <c r="BN150" s="149"/>
      <c r="BO150" s="349"/>
      <c r="BP150" s="229">
        <v>37</v>
      </c>
      <c r="BQ150" s="230">
        <f>AF154</f>
        <v>25000</v>
      </c>
      <c r="BR150" s="230">
        <f>BQ150*0.13</f>
        <v>3250</v>
      </c>
      <c r="BS150" s="230">
        <f>BR150</f>
        <v>3250</v>
      </c>
      <c r="BU150" s="357" t="str">
        <f t="shared" ca="1" si="168"/>
        <v>insert into x_t_invoice (TMP_ID,ID,DT, CLIENT_ID,EXTERNAL_ID,CONTRACT_ID,TOTAL_SUM,CURRENCY,DISCOUNT_TYPE,COMMISSION_TYPE,TYPE,LOYAL_CLIENTS,NDS,NDS_PCT,PERSON_ID) values (s_x_t_invoice.NEXTVAL, 323110144, date'2020-02-01',212310000037,'Б-323110144-1',12310000037,20000,'RUR',7,7,'y_invoice',0,1,20, 774323110144);insert into x_t_person (TMP_ID,ID) values (s_x_t_person.NEXTVAL, 774323110144);insert into x_t_act_internal(TMP_ID,ID,DT,CLIENT_ID,INVOICE_ID,HIDDEN,AMOUNT,EXTERNAL_ID,PAYMENT_TERM_DT,IS_LOYAL,TYPE) values (s_x_t_act_internal.NEXTVAL, 43231101441,date'2020-02-02',212310000037, 323110144    ,1,  20000  ,'432311014411',null, 0,'generic');insert into x_t_act_trans(TMP_ID, ACT_ID, CONSUME_ID, AMOUNT, AMOUNT_NDS, AMOUNT_NSP, NETTING, COMMISSION_TYPE) values (s_x_t_act_trans.NEXTVAL, 43231101441,  55323110144, 20000, 3333.33333333333,  0,null, 7);insert into x_t_consume (TMP_ID, ID, PARENT_ORDER_ID) values (s_x_t_consume.NEXTVAL, 55323110144,  99323110144);insert into x_t_order(TMP_ID, ID, SERVICE_ID, SERVICE_ORDER_ID, CLIENT_ID) values (s_x_t_order.NEXTVAL, 99323110144,  7,  77323110144,  4323110144 );insert into x_mv_oebs_receipts_2(TMP_ID, INVOICE_EID, SUM, DT, DOC_DATE, COMISS_DATE, PAYMENT_NUMBER, SOURCE_TYPE) values (s_x_mv_oebs_receipts_2.NEXTVAL, 'Б-323110144-1', 20000, date'2020-02-29',date'2020-02-29', null, '8884323110144' ,'PAYCASH');insert into x_yt_ar_direct_domain_stats (ID,IS_GRAY,DOMAIN,IS_BLACKLIST,SERVICE_ID,COST,BILLING_EXPORT_ID,FROM_DT,TILL_DT,SERVICE_ORDER_ID) values(s_x_yt_ar_direct_domain_stats.NEXTVAL, 0, 'a323110144', 0,7,3330000000,77323110144,  date'2020-02-01',to_date('2020-02-29'||' '||'23:59:59','YYYY-MM-DD HH24:MI:SS'),77323110144);</v>
      </c>
    </row>
    <row r="151" spans="1:73" s="151" customFormat="1" x14ac:dyDescent="0.35">
      <c r="A151" s="127">
        <v>37</v>
      </c>
      <c r="B151" s="128"/>
      <c r="C151" s="129" t="str">
        <f t="shared" si="138"/>
        <v>12310000037</v>
      </c>
      <c r="D151" s="129" t="str">
        <f t="shared" si="139"/>
        <v>12310000037/20</v>
      </c>
      <c r="E151" s="130" t="str">
        <f t="shared" si="140"/>
        <v>2020-01-01</v>
      </c>
      <c r="F151" s="130" t="str">
        <f t="shared" si="141"/>
        <v>2021-01-01</v>
      </c>
      <c r="G151" s="131" t="str">
        <f t="shared" si="142"/>
        <v>212310000037</v>
      </c>
      <c r="H151" s="132">
        <f t="shared" si="133"/>
        <v>23</v>
      </c>
      <c r="I151" s="133">
        <v>3</v>
      </c>
      <c r="J151" s="134">
        <f t="shared" si="164"/>
        <v>323110145</v>
      </c>
      <c r="K151" s="129" t="str">
        <f t="shared" si="143"/>
        <v>Б-323110145-1</v>
      </c>
      <c r="L151" s="138" t="str">
        <f t="shared" si="174"/>
        <v>2020-02-01</v>
      </c>
      <c r="M151" s="129" t="s">
        <v>87</v>
      </c>
      <c r="N151" s="135">
        <f t="shared" si="145"/>
        <v>20000</v>
      </c>
      <c r="O151" s="129" t="s">
        <v>88</v>
      </c>
      <c r="P151" s="133">
        <v>1</v>
      </c>
      <c r="Q151" s="129">
        <v>20</v>
      </c>
      <c r="R151" s="219">
        <f>S151</f>
        <v>7</v>
      </c>
      <c r="S151" s="219">
        <v>7</v>
      </c>
      <c r="T151" s="52" t="str">
        <f t="shared" si="146"/>
        <v>43231101451</v>
      </c>
      <c r="U151" s="137" t="str">
        <f t="shared" si="147"/>
        <v>432311014511</v>
      </c>
      <c r="V151" s="129">
        <v>1</v>
      </c>
      <c r="W151" s="138" t="str">
        <f t="shared" ca="1" si="175"/>
        <v>2020-02-05</v>
      </c>
      <c r="X151" s="129"/>
      <c r="Y151" s="139">
        <v>20000</v>
      </c>
      <c r="Z151" s="139">
        <f t="shared" si="135"/>
        <v>3333.3333333333321</v>
      </c>
      <c r="AA151" s="129">
        <v>0</v>
      </c>
      <c r="AB151" s="140" t="s">
        <v>89</v>
      </c>
      <c r="AC151" s="139">
        <f t="shared" si="149"/>
        <v>20000</v>
      </c>
      <c r="AD151" s="132">
        <v>0</v>
      </c>
      <c r="AE151" s="52" t="str">
        <f t="shared" si="150"/>
        <v>4323110145</v>
      </c>
      <c r="AF151" s="141">
        <f t="shared" si="169"/>
        <v>16666.666666666668</v>
      </c>
      <c r="AG151" s="142"/>
      <c r="AH151" s="58">
        <f t="shared" si="151"/>
        <v>16666.666666666668</v>
      </c>
      <c r="AI151" s="60">
        <f t="shared" si="173"/>
        <v>20000</v>
      </c>
      <c r="AJ151" s="112" t="str">
        <f t="shared" si="176"/>
        <v>2020-02-29</v>
      </c>
      <c r="AK151" s="143" t="str">
        <f t="shared" si="153"/>
        <v>8884323110145</v>
      </c>
      <c r="AL151" s="132" t="str">
        <f t="shared" si="154"/>
        <v>123100000371</v>
      </c>
      <c r="AM151" s="144"/>
      <c r="AN151" s="144"/>
      <c r="AO151" s="132" t="s">
        <v>89</v>
      </c>
      <c r="AP151" s="145" t="s">
        <v>89</v>
      </c>
      <c r="AQ151" s="132"/>
      <c r="AR151" s="132"/>
      <c r="AS151" s="146" t="str">
        <f t="shared" si="155"/>
        <v>8884323110145</v>
      </c>
      <c r="AT151" s="143" t="str">
        <f t="shared" si="156"/>
        <v>55323110145</v>
      </c>
      <c r="AU151" s="137" t="str">
        <f t="shared" si="157"/>
        <v>99323110145</v>
      </c>
      <c r="AV151" s="137">
        <f t="shared" si="158"/>
        <v>7</v>
      </c>
      <c r="AW151" s="137" t="str">
        <f t="shared" si="159"/>
        <v>77323110145</v>
      </c>
      <c r="AX151" s="147" t="str">
        <f t="shared" si="160"/>
        <v>774323110145</v>
      </c>
      <c r="AY151" s="137">
        <v>0</v>
      </c>
      <c r="AZ151" s="137">
        <v>0</v>
      </c>
      <c r="BA151" s="138" t="str">
        <f t="shared" si="177"/>
        <v>2020-02-01</v>
      </c>
      <c r="BB151" s="138" t="str">
        <f t="shared" si="178"/>
        <v>2020-02-29</v>
      </c>
      <c r="BC151" s="148" t="s">
        <v>90</v>
      </c>
      <c r="BD151" s="131" t="str">
        <f t="shared" si="163"/>
        <v>a323110145</v>
      </c>
      <c r="BE151" s="143"/>
      <c r="BF151" s="143"/>
      <c r="BG151" s="140"/>
      <c r="BH151" s="254"/>
      <c r="BI151" s="254"/>
      <c r="BJ151" s="254"/>
      <c r="BK151" s="254"/>
      <c r="BL151" s="149"/>
      <c r="BM151" s="149"/>
      <c r="BN151" s="149"/>
      <c r="BO151" s="350"/>
      <c r="BP151" s="229"/>
      <c r="BQ151" s="230"/>
      <c r="BR151" s="230"/>
      <c r="BS151" s="230"/>
      <c r="BU151" s="357" t="str">
        <f t="shared" ca="1" si="168"/>
        <v>insert into x_t_invoice (TMP_ID,ID,DT, CLIENT_ID,EXTERNAL_ID,CONTRACT_ID,TOTAL_SUM,CURRENCY,DISCOUNT_TYPE,COMMISSION_TYPE,TYPE,LOYAL_CLIENTS,NDS,NDS_PCT,PERSON_ID) values (s_x_t_invoice.NEXTVAL, 323110145, date'2020-02-01',212310000037,'Б-323110145-1',12310000037,20000,'RUR',7,7,'y_invoice',0,1,20, 774323110145);insert into x_t_person (TMP_ID,ID) values (s_x_t_person.NEXTVAL, 774323110145);insert into x_t_act_internal(TMP_ID,ID,DT,CLIENT_ID,INVOICE_ID,HIDDEN,AMOUNT,EXTERNAL_ID,PAYMENT_TERM_DT,IS_LOYAL,TYPE) values (s_x_t_act_internal.NEXTVAL, 43231101451,date'2020-02-05',212310000037, 323110145    ,1,  20000  ,'432311014511',null, 0,'generic');insert into x_t_act_trans(TMP_ID, ACT_ID, CONSUME_ID, AMOUNT, AMOUNT_NDS, AMOUNT_NSP, NETTING, COMMISSION_TYPE) values (s_x_t_act_trans.NEXTVAL, 43231101451,  55323110145, 20000, 3333.33333333333,  0,null, 7);insert into x_t_consume (TMP_ID, ID, PARENT_ORDER_ID) values (s_x_t_consume.NEXTVAL, 55323110145,  99323110145);insert into x_t_order(TMP_ID, ID, SERVICE_ID, SERVICE_ORDER_ID, CLIENT_ID) values (s_x_t_order.NEXTVAL, 99323110145,  7,  77323110145,  4323110145 );insert into x_mv_oebs_receipts_2(TMP_ID, INVOICE_EID, SUM, DT, DOC_DATE, COMISS_DATE, PAYMENT_NUMBER, SOURCE_TYPE) values (s_x_mv_oebs_receipts_2.NEXTVAL, 'Б-323110145-1', 20000, date'2020-02-29',date'2020-02-29', null, '8884323110145' ,'PAYCASH');insert into x_yt_ar_direct_domain_stats (ID,IS_GRAY,DOMAIN,IS_BLACKLIST,SERVICE_ID,COST,BILLING_EXPORT_ID,FROM_DT,TILL_DT,SERVICE_ORDER_ID) values(s_x_yt_ar_direct_domain_stats.NEXTVAL, 0, 'a323110145', 0,7,3330000000,77323110145,  date'2020-02-01',to_date('2020-02-29'||' '||'23:59:59','YYYY-MM-DD HH24:MI:SS'),77323110145);</v>
      </c>
    </row>
    <row r="152" spans="1:73" s="151" customFormat="1" x14ac:dyDescent="0.35">
      <c r="A152" s="127">
        <v>37</v>
      </c>
      <c r="B152" s="128"/>
      <c r="C152" s="129" t="str">
        <f t="shared" si="138"/>
        <v>12310000037</v>
      </c>
      <c r="D152" s="129" t="str">
        <f t="shared" si="139"/>
        <v>12310000037/20</v>
      </c>
      <c r="E152" s="130" t="str">
        <f t="shared" si="140"/>
        <v>2020-01-01</v>
      </c>
      <c r="F152" s="130" t="str">
        <f t="shared" si="141"/>
        <v>2021-01-01</v>
      </c>
      <c r="G152" s="131" t="str">
        <f t="shared" si="142"/>
        <v>212310000037</v>
      </c>
      <c r="H152" s="132">
        <f t="shared" si="133"/>
        <v>23</v>
      </c>
      <c r="I152" s="133">
        <v>3</v>
      </c>
      <c r="J152" s="134">
        <f t="shared" si="164"/>
        <v>323110146</v>
      </c>
      <c r="K152" s="129" t="str">
        <f t="shared" si="143"/>
        <v>Б-323110146-1</v>
      </c>
      <c r="L152" s="138" t="str">
        <f t="shared" si="174"/>
        <v>2020-02-01</v>
      </c>
      <c r="M152" s="129" t="s">
        <v>87</v>
      </c>
      <c r="N152" s="135">
        <f t="shared" si="145"/>
        <v>141000</v>
      </c>
      <c r="O152" s="129" t="s">
        <v>88</v>
      </c>
      <c r="P152" s="133">
        <v>1</v>
      </c>
      <c r="Q152" s="129">
        <v>20</v>
      </c>
      <c r="R152" s="219">
        <f>S152</f>
        <v>7</v>
      </c>
      <c r="S152" s="219">
        <v>7</v>
      </c>
      <c r="T152" s="52" t="str">
        <f t="shared" si="146"/>
        <v>43231101461</v>
      </c>
      <c r="U152" s="137" t="str">
        <f t="shared" si="147"/>
        <v>432311014611</v>
      </c>
      <c r="V152" s="129">
        <v>1</v>
      </c>
      <c r="W152" s="138" t="str">
        <f t="shared" ca="1" si="175"/>
        <v>2020-02-08</v>
      </c>
      <c r="X152" s="129"/>
      <c r="Y152" s="139">
        <v>141000</v>
      </c>
      <c r="Z152" s="139">
        <f t="shared" si="135"/>
        <v>23500</v>
      </c>
      <c r="AA152" s="129">
        <v>0</v>
      </c>
      <c r="AB152" s="140" t="s">
        <v>89</v>
      </c>
      <c r="AC152" s="139">
        <f t="shared" si="149"/>
        <v>141000</v>
      </c>
      <c r="AD152" s="132">
        <v>0</v>
      </c>
      <c r="AE152" s="52" t="str">
        <f t="shared" si="150"/>
        <v>4323110146</v>
      </c>
      <c r="AF152" s="141">
        <f t="shared" si="169"/>
        <v>117500</v>
      </c>
      <c r="AG152" s="142"/>
      <c r="AH152" s="58">
        <f t="shared" si="151"/>
        <v>117500</v>
      </c>
      <c r="AI152" s="60">
        <f t="shared" si="173"/>
        <v>141000</v>
      </c>
      <c r="AJ152" s="112" t="str">
        <f t="shared" si="176"/>
        <v>2020-02-29</v>
      </c>
      <c r="AK152" s="143" t="str">
        <f t="shared" si="153"/>
        <v>8884323110146</v>
      </c>
      <c r="AL152" s="132" t="str">
        <f t="shared" si="154"/>
        <v>123100000371</v>
      </c>
      <c r="AM152" s="144"/>
      <c r="AN152" s="144"/>
      <c r="AO152" s="132" t="s">
        <v>89</v>
      </c>
      <c r="AP152" s="145" t="s">
        <v>89</v>
      </c>
      <c r="AQ152" s="132"/>
      <c r="AR152" s="132"/>
      <c r="AS152" s="146" t="str">
        <f t="shared" si="155"/>
        <v>8884323110146</v>
      </c>
      <c r="AT152" s="143" t="str">
        <f t="shared" si="156"/>
        <v>55323110146</v>
      </c>
      <c r="AU152" s="137" t="str">
        <f t="shared" si="157"/>
        <v>99323110146</v>
      </c>
      <c r="AV152" s="137">
        <f t="shared" si="158"/>
        <v>7</v>
      </c>
      <c r="AW152" s="137" t="str">
        <f t="shared" si="159"/>
        <v>77323110146</v>
      </c>
      <c r="AX152" s="147" t="str">
        <f t="shared" si="160"/>
        <v>774323110146</v>
      </c>
      <c r="AY152" s="137">
        <v>0</v>
      </c>
      <c r="AZ152" s="137">
        <v>0</v>
      </c>
      <c r="BA152" s="138" t="str">
        <f t="shared" si="177"/>
        <v>2020-02-01</v>
      </c>
      <c r="BB152" s="138" t="str">
        <f t="shared" si="178"/>
        <v>2020-02-29</v>
      </c>
      <c r="BC152" s="148" t="s">
        <v>90</v>
      </c>
      <c r="BD152" s="131" t="str">
        <f t="shared" si="163"/>
        <v>a323110146</v>
      </c>
      <c r="BE152" s="143"/>
      <c r="BF152" s="143"/>
      <c r="BG152" s="140"/>
      <c r="BH152" s="149"/>
      <c r="BI152" s="149"/>
      <c r="BJ152" s="149"/>
      <c r="BK152" s="149"/>
      <c r="BL152" s="149"/>
      <c r="BM152" s="149"/>
      <c r="BN152" s="149"/>
      <c r="BO152" s="350"/>
      <c r="BP152" s="229"/>
      <c r="BQ152" s="230"/>
      <c r="BR152" s="230"/>
      <c r="BS152" s="230"/>
      <c r="BU152" s="357" t="str">
        <f t="shared" ca="1" si="168"/>
        <v>insert into x_t_invoice (TMP_ID,ID,DT, CLIENT_ID,EXTERNAL_ID,CONTRACT_ID,TOTAL_SUM,CURRENCY,DISCOUNT_TYPE,COMMISSION_TYPE,TYPE,LOYAL_CLIENTS,NDS,NDS_PCT,PERSON_ID) values (s_x_t_invoice.NEXTVAL, 323110146, date'2020-02-01',212310000037,'Б-323110146-1',12310000037,141000,'RUR',7,7,'y_invoice',0,1,20, 774323110146);insert into x_t_person (TMP_ID,ID) values (s_x_t_person.NEXTVAL, 774323110146);insert into x_t_act_internal(TMP_ID,ID,DT,CLIENT_ID,INVOICE_ID,HIDDEN,AMOUNT,EXTERNAL_ID,PAYMENT_TERM_DT,IS_LOYAL,TYPE) values (s_x_t_act_internal.NEXTVAL, 43231101461,date'2020-02-08',212310000037, 323110146    ,1,  141000  ,'432311014611',null, 0,'generic');insert into x_t_act_trans(TMP_ID, ACT_ID, CONSUME_ID, AMOUNT, AMOUNT_NDS, AMOUNT_NSP, NETTING, COMMISSION_TYPE) values (s_x_t_act_trans.NEXTVAL, 43231101461,  55323110146, 141000, 23500,  0,null, 7);insert into x_t_consume (TMP_ID, ID, PARENT_ORDER_ID) values (s_x_t_consume.NEXTVAL, 55323110146,  99323110146);insert into x_t_order(TMP_ID, ID, SERVICE_ID, SERVICE_ORDER_ID, CLIENT_ID) values (s_x_t_order.NEXTVAL, 99323110146,  7,  77323110146,  4323110146 );insert into x_mv_oebs_receipts_2(TMP_ID, INVOICE_EID, SUM, DT, DOC_DATE, COMISS_DATE, PAYMENT_NUMBER, SOURCE_TYPE) values (s_x_mv_oebs_receipts_2.NEXTVAL, 'Б-323110146-1', 141000, date'2020-02-29',date'2020-02-29', null, '8884323110146' ,'PAYCASH');insert into x_yt_ar_direct_domain_stats (ID,IS_GRAY,DOMAIN,IS_BLACKLIST,SERVICE_ID,COST,BILLING_EXPORT_ID,FROM_DT,TILL_DT,SERVICE_ORDER_ID) values(s_x_yt_ar_direct_domain_stats.NEXTVAL, 0, 'a323110146', 0,7,3330000000,77323110146,  date'2020-02-01',to_date('2020-02-29'||' '||'23:59:59','YYYY-MM-DD HH24:MI:SS'),77323110146);</v>
      </c>
    </row>
    <row r="153" spans="1:73" s="151" customFormat="1" x14ac:dyDescent="0.35">
      <c r="A153" s="127">
        <v>37</v>
      </c>
      <c r="B153" s="128"/>
      <c r="C153" s="129" t="str">
        <f t="shared" si="138"/>
        <v>12310000037</v>
      </c>
      <c r="D153" s="129" t="str">
        <f t="shared" si="139"/>
        <v>12310000037/20</v>
      </c>
      <c r="E153" s="130" t="str">
        <f t="shared" si="140"/>
        <v>2020-01-01</v>
      </c>
      <c r="F153" s="130" t="str">
        <f t="shared" si="141"/>
        <v>2021-01-01</v>
      </c>
      <c r="G153" s="131" t="str">
        <f t="shared" si="142"/>
        <v>212310000037</v>
      </c>
      <c r="H153" s="132">
        <f t="shared" si="133"/>
        <v>23</v>
      </c>
      <c r="I153" s="133">
        <v>3</v>
      </c>
      <c r="J153" s="134">
        <f t="shared" si="164"/>
        <v>323110147</v>
      </c>
      <c r="K153" s="129" t="str">
        <f t="shared" si="143"/>
        <v>Б-323110147-1</v>
      </c>
      <c r="L153" s="138" t="str">
        <f t="shared" si="174"/>
        <v>2020-02-01</v>
      </c>
      <c r="M153" s="129" t="s">
        <v>87</v>
      </c>
      <c r="N153" s="135">
        <f t="shared" si="145"/>
        <v>20000</v>
      </c>
      <c r="O153" s="129" t="s">
        <v>88</v>
      </c>
      <c r="P153" s="133">
        <v>1</v>
      </c>
      <c r="Q153" s="129">
        <v>20</v>
      </c>
      <c r="R153" s="224">
        <v>1</v>
      </c>
      <c r="S153" s="224">
        <v>1</v>
      </c>
      <c r="T153" s="52" t="str">
        <f t="shared" si="146"/>
        <v>43231101471</v>
      </c>
      <c r="U153" s="137" t="str">
        <f t="shared" si="147"/>
        <v>432311014711</v>
      </c>
      <c r="V153" s="129">
        <v>1</v>
      </c>
      <c r="W153" s="138" t="str">
        <f t="shared" ca="1" si="175"/>
        <v>2020-02-09</v>
      </c>
      <c r="X153" s="129"/>
      <c r="Y153" s="139">
        <v>20000</v>
      </c>
      <c r="Z153" s="139">
        <f t="shared" si="135"/>
        <v>3333.3333333333321</v>
      </c>
      <c r="AA153" s="129">
        <v>0</v>
      </c>
      <c r="AB153" s="140" t="s">
        <v>89</v>
      </c>
      <c r="AC153" s="139">
        <f t="shared" si="149"/>
        <v>20000</v>
      </c>
      <c r="AD153" s="132">
        <v>0</v>
      </c>
      <c r="AE153" s="52" t="str">
        <f t="shared" si="150"/>
        <v>4323110147</v>
      </c>
      <c r="AF153" s="141">
        <f t="shared" si="169"/>
        <v>16666.666666666668</v>
      </c>
      <c r="AG153" s="283">
        <f>SUM(AF148:AF154)</f>
        <v>209166.66666666666</v>
      </c>
      <c r="AH153" s="58">
        <f t="shared" si="151"/>
        <v>16666.666666666668</v>
      </c>
      <c r="AI153" s="60">
        <f t="shared" si="173"/>
        <v>20000</v>
      </c>
      <c r="AJ153" s="112" t="str">
        <f t="shared" si="176"/>
        <v>2020-02-29</v>
      </c>
      <c r="AK153" s="143" t="str">
        <f t="shared" si="153"/>
        <v>8884323110147</v>
      </c>
      <c r="AL153" s="132" t="str">
        <f t="shared" si="154"/>
        <v>123100000371</v>
      </c>
      <c r="AM153" s="144"/>
      <c r="AN153" s="144"/>
      <c r="AO153" s="132" t="s">
        <v>89</v>
      </c>
      <c r="AP153" s="145" t="s">
        <v>89</v>
      </c>
      <c r="AQ153" s="132"/>
      <c r="AR153" s="132"/>
      <c r="AS153" s="146" t="str">
        <f t="shared" si="155"/>
        <v>8884323110147</v>
      </c>
      <c r="AT153" s="143" t="str">
        <f t="shared" si="156"/>
        <v>55323110147</v>
      </c>
      <c r="AU153" s="137" t="str">
        <f t="shared" si="157"/>
        <v>99323110147</v>
      </c>
      <c r="AV153" s="137">
        <f t="shared" si="158"/>
        <v>1</v>
      </c>
      <c r="AW153" s="137" t="str">
        <f t="shared" si="159"/>
        <v>77323110147</v>
      </c>
      <c r="AX153" s="147" t="str">
        <f t="shared" si="160"/>
        <v>774323110147</v>
      </c>
      <c r="AY153" s="137">
        <v>0</v>
      </c>
      <c r="AZ153" s="137">
        <v>0</v>
      </c>
      <c r="BA153" s="138" t="str">
        <f t="shared" si="177"/>
        <v>2020-02-01</v>
      </c>
      <c r="BB153" s="138" t="str">
        <f t="shared" si="178"/>
        <v>2020-02-29</v>
      </c>
      <c r="BC153" s="148" t="s">
        <v>90</v>
      </c>
      <c r="BD153" s="131" t="str">
        <f t="shared" si="163"/>
        <v>a323110147</v>
      </c>
      <c r="BE153" s="143"/>
      <c r="BF153" s="143"/>
      <c r="BG153" s="140"/>
      <c r="BH153" s="149"/>
      <c r="BI153" s="149"/>
      <c r="BJ153" s="149"/>
      <c r="BK153" s="149"/>
      <c r="BL153" s="149"/>
      <c r="BM153" s="149"/>
      <c r="BN153" s="149"/>
      <c r="BO153" s="348"/>
      <c r="BP153" s="229"/>
      <c r="BQ153" s="230"/>
      <c r="BR153" s="230"/>
      <c r="BS153" s="230"/>
      <c r="BU153" s="357" t="str">
        <f t="shared" ca="1" si="168"/>
        <v>insert into x_t_invoice (TMP_ID,ID,DT, CLIENT_ID,EXTERNAL_ID,CONTRACT_ID,TOTAL_SUM,CURRENCY,DISCOUNT_TYPE,COMMISSION_TYPE,TYPE,LOYAL_CLIENTS,NDS,NDS_PCT,PERSON_ID) values (s_x_t_invoice.NEXTVAL, 323110147, date'2020-02-01',212310000037,'Б-323110147-1',12310000037,20000,'RUR',1,1,'y_invoice',0,1,20, 774323110147);insert into x_t_person (TMP_ID,ID) values (s_x_t_person.NEXTVAL, 774323110147);insert into x_t_act_internal(TMP_ID,ID,DT,CLIENT_ID,INVOICE_ID,HIDDEN,AMOUNT,EXTERNAL_ID,PAYMENT_TERM_DT,IS_LOYAL,TYPE) values (s_x_t_act_internal.NEXTVAL, 43231101471,date'2020-02-09',212310000037, 323110147    ,1,  20000  ,'432311014711',null, 0,'generic');insert into x_t_act_trans(TMP_ID, ACT_ID, CONSUME_ID, AMOUNT, AMOUNT_NDS, AMOUNT_NSP, NETTING, COMMISSION_TYPE) values (s_x_t_act_trans.NEXTVAL, 43231101471,  55323110147, 20000, 3333.33333333333,  0,null, 1);insert into x_t_consume (TMP_ID, ID, PARENT_ORDER_ID) values (s_x_t_consume.NEXTVAL, 55323110147,  99323110147);insert into x_t_order(TMP_ID, ID, SERVICE_ID, SERVICE_ORDER_ID, CLIENT_ID) values (s_x_t_order.NEXTVAL, 99323110147,  1,  77323110147,  4323110147 );insert into x_mv_oebs_receipts_2(TMP_ID, INVOICE_EID, SUM, DT, DOC_DATE, COMISS_DATE, PAYMENT_NUMBER, SOURCE_TYPE) values (s_x_mv_oebs_receipts_2.NEXTVAL, 'Б-323110147-1', 20000, date'2020-02-29',date'2020-02-29', null, '8884323110147' ,'PAYCASH');insert into x_yt_ar_direct_domain_stats (ID,IS_GRAY,DOMAIN,IS_BLACKLIST,SERVICE_ID,COST,BILLING_EXPORT_ID,FROM_DT,TILL_DT,SERVICE_ORDER_ID) values(s_x_yt_ar_direct_domain_stats.NEXTVAL, 0, 'a323110147', 0,1,3330000000,77323110147,  date'2020-02-01',to_date('2020-02-29'||' '||'23:59:59','YYYY-MM-DD HH24:MI:SS'),77323110147);</v>
      </c>
    </row>
    <row r="154" spans="1:73" s="282" customFormat="1" x14ac:dyDescent="0.35">
      <c r="A154" s="319">
        <v>37</v>
      </c>
      <c r="B154" s="260"/>
      <c r="C154" s="264" t="str">
        <f t="shared" si="138"/>
        <v>12310000037</v>
      </c>
      <c r="D154" s="264" t="str">
        <f t="shared" si="139"/>
        <v>12310000037/20</v>
      </c>
      <c r="E154" s="261" t="str">
        <f t="shared" si="140"/>
        <v>2020-01-01</v>
      </c>
      <c r="F154" s="261" t="str">
        <f t="shared" si="141"/>
        <v>2021-01-01</v>
      </c>
      <c r="G154" s="279" t="str">
        <f t="shared" si="142"/>
        <v>212310000037</v>
      </c>
      <c r="H154" s="269">
        <f t="shared" si="133"/>
        <v>23</v>
      </c>
      <c r="I154" s="262">
        <v>3</v>
      </c>
      <c r="J154" s="263">
        <f t="shared" si="164"/>
        <v>323110148</v>
      </c>
      <c r="K154" s="264" t="str">
        <f t="shared" si="143"/>
        <v>Б-323110148-1</v>
      </c>
      <c r="L154" s="284" t="str">
        <f t="shared" si="174"/>
        <v>2020-02-01</v>
      </c>
      <c r="M154" s="264" t="s">
        <v>87</v>
      </c>
      <c r="N154" s="265">
        <f t="shared" si="145"/>
        <v>30000</v>
      </c>
      <c r="O154" s="264" t="s">
        <v>88</v>
      </c>
      <c r="P154" s="262">
        <v>1</v>
      </c>
      <c r="Q154" s="264">
        <v>20</v>
      </c>
      <c r="R154" s="263">
        <v>37</v>
      </c>
      <c r="S154" s="263">
        <v>37</v>
      </c>
      <c r="T154" s="270" t="str">
        <f t="shared" si="146"/>
        <v>43231101481</v>
      </c>
      <c r="U154" s="266" t="str">
        <f t="shared" si="147"/>
        <v>432311014811</v>
      </c>
      <c r="V154" s="264">
        <v>1</v>
      </c>
      <c r="W154" s="284" t="str">
        <f t="shared" ca="1" si="175"/>
        <v>2020-02-09</v>
      </c>
      <c r="X154" s="264"/>
      <c r="Y154" s="267">
        <v>30000</v>
      </c>
      <c r="Z154" s="267">
        <f t="shared" si="135"/>
        <v>5000</v>
      </c>
      <c r="AA154" s="264">
        <v>0</v>
      </c>
      <c r="AB154" s="268" t="s">
        <v>89</v>
      </c>
      <c r="AC154" s="267">
        <f t="shared" si="149"/>
        <v>30000</v>
      </c>
      <c r="AD154" s="269">
        <v>0</v>
      </c>
      <c r="AE154" s="270" t="str">
        <f t="shared" si="150"/>
        <v>4323110148</v>
      </c>
      <c r="AF154" s="271">
        <f t="shared" si="169"/>
        <v>25000</v>
      </c>
      <c r="AG154" s="272"/>
      <c r="AH154" s="317">
        <f t="shared" si="151"/>
        <v>25000</v>
      </c>
      <c r="AI154" s="273">
        <f t="shared" si="173"/>
        <v>30000</v>
      </c>
      <c r="AJ154" s="285" t="str">
        <f t="shared" si="176"/>
        <v>2020-02-29</v>
      </c>
      <c r="AK154" s="275" t="str">
        <f t="shared" si="153"/>
        <v>8884323110148</v>
      </c>
      <c r="AL154" s="269" t="str">
        <f t="shared" si="154"/>
        <v>123100000371</v>
      </c>
      <c r="AM154" s="276"/>
      <c r="AN154" s="276"/>
      <c r="AO154" s="269" t="s">
        <v>89</v>
      </c>
      <c r="AP154" s="320" t="s">
        <v>89</v>
      </c>
      <c r="AQ154" s="269"/>
      <c r="AR154" s="269"/>
      <c r="AS154" s="277" t="str">
        <f t="shared" si="155"/>
        <v>8884323110148</v>
      </c>
      <c r="AT154" s="275" t="str">
        <f t="shared" si="156"/>
        <v>55323110148</v>
      </c>
      <c r="AU154" s="266" t="str">
        <f t="shared" si="157"/>
        <v>99323110148</v>
      </c>
      <c r="AV154" s="266">
        <f t="shared" si="158"/>
        <v>37</v>
      </c>
      <c r="AW154" s="266" t="str">
        <f t="shared" si="159"/>
        <v>77323110148</v>
      </c>
      <c r="AX154" s="321" t="str">
        <f t="shared" si="160"/>
        <v>774323110148</v>
      </c>
      <c r="AY154" s="266">
        <v>0</v>
      </c>
      <c r="AZ154" s="266">
        <v>0</v>
      </c>
      <c r="BA154" s="284" t="str">
        <f t="shared" si="177"/>
        <v>2020-02-01</v>
      </c>
      <c r="BB154" s="284" t="str">
        <f t="shared" si="178"/>
        <v>2020-02-29</v>
      </c>
      <c r="BC154" s="278" t="s">
        <v>90</v>
      </c>
      <c r="BD154" s="279" t="str">
        <f t="shared" si="163"/>
        <v>a323110148</v>
      </c>
      <c r="BE154" s="275"/>
      <c r="BF154" s="275"/>
      <c r="BG154" s="268"/>
      <c r="BH154" s="254"/>
      <c r="BI154" s="254"/>
      <c r="BJ154" s="254"/>
      <c r="BK154" s="254"/>
      <c r="BL154" s="254"/>
      <c r="BM154" s="254"/>
      <c r="BN154" s="254"/>
      <c r="BO154" s="351"/>
      <c r="BP154" s="280"/>
      <c r="BQ154" s="265"/>
      <c r="BR154" s="281"/>
      <c r="BS154" s="281"/>
      <c r="BU154" s="360" t="str">
        <f t="shared" ca="1" si="168"/>
        <v>insert into x_t_invoice (TMP_ID,ID,DT, CLIENT_ID,EXTERNAL_ID,CONTRACT_ID,TOTAL_SUM,CURRENCY,DISCOUNT_TYPE,COMMISSION_TYPE,TYPE,LOYAL_CLIENTS,NDS,NDS_PCT,PERSON_ID) values (s_x_t_invoice.NEXTVAL, 323110148, date'2020-02-01',212310000037,'Б-323110148-1',12310000037,30000,'RUR',37,37,'y_invoice',0,1,20, 774323110148);insert into x_t_person (TMP_ID,ID) values (s_x_t_person.NEXTVAL, 774323110148);insert into x_t_act_internal(TMP_ID,ID,DT,CLIENT_ID,INVOICE_ID,HIDDEN,AMOUNT,EXTERNAL_ID,PAYMENT_TERM_DT,IS_LOYAL,TYPE) values (s_x_t_act_internal.NEXTVAL, 43231101481,date'2020-02-09',212310000037, 323110148    ,1,  30000  ,'432311014811',null, 0,'generic');insert into x_t_act_trans(TMP_ID, ACT_ID, CONSUME_ID, AMOUNT, AMOUNT_NDS, AMOUNT_NSP, NETTING, COMMISSION_TYPE) values (s_x_t_act_trans.NEXTVAL, 43231101481,  55323110148, 30000, 5000,  0,null, 37);insert into x_t_consume (TMP_ID, ID, PARENT_ORDER_ID) values (s_x_t_consume.NEXTVAL, 55323110148,  99323110148);insert into x_t_order(TMP_ID, ID, SERVICE_ID, SERVICE_ORDER_ID, CLIENT_ID) values (s_x_t_order.NEXTVAL, 99323110148,  37,  77323110148,  4323110148 );insert into x_mv_oebs_receipts_2(TMP_ID, INVOICE_EID, SUM, DT, DOC_DATE, COMISS_DATE, PAYMENT_NUMBER, SOURCE_TYPE) values (s_x_mv_oebs_receipts_2.NEXTVAL, 'Б-323110148-1', 30000, date'2020-02-29',date'2020-02-29', null, '8884323110148' ,'PAYCASH');insert into x_yt_ar_direct_domain_stats (ID,IS_GRAY,DOMAIN,IS_BLACKLIST,SERVICE_ID,COST,BILLING_EXPORT_ID,FROM_DT,TILL_DT,SERVICE_ORDER_ID) values(s_x_yt_ar_direct_domain_stats.NEXTVAL, 0, 'a323110148', 0,37,3330000000,77323110148,  date'2020-02-01',to_date('2020-02-29'||' '||'23:59:59','YYYY-MM-DD HH24:MI:SS'),77323110148);</v>
      </c>
    </row>
    <row r="155" spans="1:73" s="151" customFormat="1" ht="15" thickBot="1" x14ac:dyDescent="0.4">
      <c r="A155" s="127">
        <v>37</v>
      </c>
      <c r="B155" s="128"/>
      <c r="C155" s="129" t="str">
        <f t="shared" si="138"/>
        <v>12310000037</v>
      </c>
      <c r="D155" s="129" t="str">
        <f t="shared" si="139"/>
        <v>12310000037/20</v>
      </c>
      <c r="E155" s="130" t="str">
        <f t="shared" si="140"/>
        <v>2020-01-01</v>
      </c>
      <c r="F155" s="130" t="str">
        <f t="shared" si="141"/>
        <v>2021-01-01</v>
      </c>
      <c r="G155" s="131" t="str">
        <f t="shared" si="142"/>
        <v>212310000037</v>
      </c>
      <c r="H155" s="132">
        <f t="shared" si="133"/>
        <v>23</v>
      </c>
      <c r="I155" s="133">
        <v>3</v>
      </c>
      <c r="J155" s="134">
        <f t="shared" si="164"/>
        <v>323110149</v>
      </c>
      <c r="K155" s="129" t="str">
        <f t="shared" si="143"/>
        <v>Б-323110149-1</v>
      </c>
      <c r="L155" s="286" t="str">
        <f t="shared" ref="L155:L161" si="179">TEXT(DATE(YEAR($F$2),MONTH($F$2)+2,1),"ГГГГ-ММ-ДД")</f>
        <v>2020-03-01</v>
      </c>
      <c r="M155" s="129" t="s">
        <v>87</v>
      </c>
      <c r="N155" s="135">
        <f t="shared" si="145"/>
        <v>10000</v>
      </c>
      <c r="O155" s="129" t="s">
        <v>88</v>
      </c>
      <c r="P155" s="133">
        <v>1</v>
      </c>
      <c r="Q155" s="129">
        <v>20</v>
      </c>
      <c r="R155" s="219">
        <f>S155</f>
        <v>7</v>
      </c>
      <c r="S155" s="219">
        <v>7</v>
      </c>
      <c r="T155" s="52" t="str">
        <f t="shared" si="146"/>
        <v>43231101491</v>
      </c>
      <c r="U155" s="137" t="str">
        <f t="shared" si="147"/>
        <v>432311014911</v>
      </c>
      <c r="V155" s="129">
        <v>1</v>
      </c>
      <c r="W155" s="286" t="str">
        <f t="shared" ref="W155:W161" ca="1" si="180">TEXT(DATE(YEAR($F$2),MONTH($F$2)+2,RANDBETWEEN(1,9)),"ГГГГ-ММ-ДД")</f>
        <v>2020-03-01</v>
      </c>
      <c r="X155" s="129"/>
      <c r="Y155" s="139">
        <v>10000</v>
      </c>
      <c r="Z155" s="139">
        <f>Y155-(Y155/1.2)</f>
        <v>1666.6666666666661</v>
      </c>
      <c r="AA155" s="129">
        <v>0</v>
      </c>
      <c r="AB155" s="140" t="s">
        <v>89</v>
      </c>
      <c r="AC155" s="139">
        <f t="shared" si="149"/>
        <v>10000</v>
      </c>
      <c r="AD155" s="132">
        <v>0</v>
      </c>
      <c r="AE155" s="52" t="str">
        <f t="shared" si="150"/>
        <v>4323110149</v>
      </c>
      <c r="AF155" s="141">
        <f t="shared" si="169"/>
        <v>8333.3333333333339</v>
      </c>
      <c r="AG155" s="258">
        <f>Y159/SUM(Y155:Y159)</f>
        <v>0.69387755102040816</v>
      </c>
      <c r="AH155" s="58">
        <f t="shared" si="151"/>
        <v>8333.3333333333339</v>
      </c>
      <c r="AI155" s="60">
        <f t="shared" si="173"/>
        <v>10000</v>
      </c>
      <c r="AJ155" s="287" t="str">
        <f t="shared" ref="AJ155:AJ161" si="181">TEXT(DATE(YEAR($F$2),MONTH($F$2)+3,0),"ГГГГ-ММ-ДД")</f>
        <v>2020-03-31</v>
      </c>
      <c r="AK155" s="143" t="str">
        <f t="shared" si="153"/>
        <v>8884323110149</v>
      </c>
      <c r="AL155" s="132" t="str">
        <f t="shared" si="154"/>
        <v>123100000371</v>
      </c>
      <c r="AM155" s="144"/>
      <c r="AN155" s="144"/>
      <c r="AO155" s="132" t="s">
        <v>89</v>
      </c>
      <c r="AP155" s="145" t="s">
        <v>89</v>
      </c>
      <c r="AQ155" s="132"/>
      <c r="AR155" s="132"/>
      <c r="AS155" s="146" t="str">
        <f t="shared" si="155"/>
        <v>8884323110149</v>
      </c>
      <c r="AT155" s="143" t="str">
        <f t="shared" si="156"/>
        <v>55323110149</v>
      </c>
      <c r="AU155" s="137" t="str">
        <f t="shared" si="157"/>
        <v>99323110149</v>
      </c>
      <c r="AV155" s="137">
        <f t="shared" si="158"/>
        <v>7</v>
      </c>
      <c r="AW155" s="137" t="str">
        <f t="shared" si="159"/>
        <v>77323110149</v>
      </c>
      <c r="AX155" s="147" t="str">
        <f t="shared" si="160"/>
        <v>774323110149</v>
      </c>
      <c r="AY155" s="137">
        <v>0</v>
      </c>
      <c r="AZ155" s="137">
        <v>0</v>
      </c>
      <c r="BA155" s="286" t="str">
        <f t="shared" ref="BA155:BA161" si="182">TEXT(DATE(YEAR($F$2),MONTH($F$2)+2,1),"ГГГГ-ММ-ДД")</f>
        <v>2020-03-01</v>
      </c>
      <c r="BB155" s="286" t="str">
        <f t="shared" ref="BB155:BB161" si="183">TEXT(DATE(YEAR($F$2),MONTH($F$2)+3,0),"ГГГГ-ММ-ДД")</f>
        <v>2020-03-31</v>
      </c>
      <c r="BC155" s="148" t="s">
        <v>90</v>
      </c>
      <c r="BD155" s="131" t="str">
        <f t="shared" si="163"/>
        <v>a323110149</v>
      </c>
      <c r="BE155" s="143"/>
      <c r="BF155" s="143"/>
      <c r="BG155" s="140"/>
      <c r="BH155" s="174"/>
      <c r="BI155" s="174"/>
      <c r="BJ155" s="174"/>
      <c r="BK155" s="174"/>
      <c r="BL155" s="149"/>
      <c r="BM155" s="149"/>
      <c r="BN155" s="149"/>
      <c r="BO155" s="347"/>
      <c r="BP155" s="229">
        <v>7</v>
      </c>
      <c r="BQ155" s="230">
        <f>SUM(AF155:AF159)</f>
        <v>163333.33333333334</v>
      </c>
      <c r="BR155" s="230">
        <f>BQ155*0.06</f>
        <v>9800</v>
      </c>
      <c r="BS155" s="230">
        <f>BR155</f>
        <v>9800</v>
      </c>
      <c r="BU155" s="357" t="str">
        <f t="shared" ca="1" si="168"/>
        <v>insert into x_t_invoice (TMP_ID,ID,DT, CLIENT_ID,EXTERNAL_ID,CONTRACT_ID,TOTAL_SUM,CURRENCY,DISCOUNT_TYPE,COMMISSION_TYPE,TYPE,LOYAL_CLIENTS,NDS,NDS_PCT,PERSON_ID) values (s_x_t_invoice.NEXTVAL, 323110149, date'2020-03-01',212310000037,'Б-323110149-1',12310000037,10000,'RUR',7,7,'y_invoice',0,1,20, 774323110149);insert into x_t_person (TMP_ID,ID) values (s_x_t_person.NEXTVAL, 774323110149);insert into x_t_act_internal(TMP_ID,ID,DT,CLIENT_ID,INVOICE_ID,HIDDEN,AMOUNT,EXTERNAL_ID,PAYMENT_TERM_DT,IS_LOYAL,TYPE) values (s_x_t_act_internal.NEXTVAL, 43231101491,date'2020-03-01',212310000037, 323110149    ,1,  10000  ,'432311014911',null, 0,'generic');insert into x_t_act_trans(TMP_ID, ACT_ID, CONSUME_ID, AMOUNT, AMOUNT_NDS, AMOUNT_NSP, NETTING, COMMISSION_TYPE) values (s_x_t_act_trans.NEXTVAL, 43231101491,  55323110149, 10000, 1666.66666666667,  0,null, 7);insert into x_t_consume (TMP_ID, ID, PARENT_ORDER_ID) values (s_x_t_consume.NEXTVAL, 55323110149,  99323110149);insert into x_t_order(TMP_ID, ID, SERVICE_ID, SERVICE_ORDER_ID, CLIENT_ID) values (s_x_t_order.NEXTVAL, 99323110149,  7,  77323110149,  4323110149 );insert into x_mv_oebs_receipts_2(TMP_ID, INVOICE_EID, SUM, DT, DOC_DATE, COMISS_DATE, PAYMENT_NUMBER, SOURCE_TYPE) values (s_x_mv_oebs_receipts_2.NEXTVAL, 'Б-323110149-1', 10000, date'2020-03-31',date'2020-03-31', null, '8884323110149' ,'PAYCASH');insert into x_yt_ar_direct_domain_stats (ID,IS_GRAY,DOMAIN,IS_BLACKLIST,SERVICE_ID,COST,BILLING_EXPORT_ID,FROM_DT,TILL_DT,SERVICE_ORDER_ID) values(s_x_yt_ar_direct_domain_stats.NEXTVAL, 0, 'a323110149', 0,7,3330000000,77323110149,  date'2020-03-01',to_date('2020-03-31'||' '||'23:59:59','YYYY-MM-DD HH24:MI:SS'),77323110149);</v>
      </c>
    </row>
    <row r="156" spans="1:73" s="151" customFormat="1" x14ac:dyDescent="0.35">
      <c r="A156" s="127">
        <v>37</v>
      </c>
      <c r="B156" s="128"/>
      <c r="C156" s="129" t="str">
        <f t="shared" si="138"/>
        <v>12310000037</v>
      </c>
      <c r="D156" s="129" t="str">
        <f t="shared" si="139"/>
        <v>12310000037/20</v>
      </c>
      <c r="E156" s="130" t="str">
        <f t="shared" si="140"/>
        <v>2020-01-01</v>
      </c>
      <c r="F156" s="130" t="str">
        <f t="shared" si="141"/>
        <v>2021-01-01</v>
      </c>
      <c r="G156" s="131" t="str">
        <f t="shared" si="142"/>
        <v>212310000037</v>
      </c>
      <c r="H156" s="132">
        <f t="shared" si="133"/>
        <v>23</v>
      </c>
      <c r="I156" s="133">
        <v>3</v>
      </c>
      <c r="J156" s="134">
        <f t="shared" si="164"/>
        <v>323110150</v>
      </c>
      <c r="K156" s="129" t="str">
        <f t="shared" si="143"/>
        <v>Б-323110150-1</v>
      </c>
      <c r="L156" s="286" t="str">
        <f t="shared" si="179"/>
        <v>2020-03-01</v>
      </c>
      <c r="M156" s="129" t="s">
        <v>87</v>
      </c>
      <c r="N156" s="135">
        <f t="shared" si="145"/>
        <v>10000</v>
      </c>
      <c r="O156" s="129" t="s">
        <v>88</v>
      </c>
      <c r="P156" s="133">
        <v>1</v>
      </c>
      <c r="Q156" s="129">
        <v>20</v>
      </c>
      <c r="R156" s="219">
        <f>S156</f>
        <v>7</v>
      </c>
      <c r="S156" s="219">
        <v>7</v>
      </c>
      <c r="T156" s="52" t="str">
        <f t="shared" si="146"/>
        <v>43231101501</v>
      </c>
      <c r="U156" s="137" t="str">
        <f t="shared" si="147"/>
        <v>432311015011</v>
      </c>
      <c r="V156" s="129">
        <v>1</v>
      </c>
      <c r="W156" s="286" t="str">
        <f t="shared" ca="1" si="180"/>
        <v>2020-03-04</v>
      </c>
      <c r="X156" s="129"/>
      <c r="Y156" s="139">
        <v>10000</v>
      </c>
      <c r="Z156" s="139">
        <f t="shared" si="135"/>
        <v>1666.6666666666661</v>
      </c>
      <c r="AA156" s="129">
        <v>0</v>
      </c>
      <c r="AB156" s="140" t="s">
        <v>89</v>
      </c>
      <c r="AC156" s="139">
        <f t="shared" si="149"/>
        <v>10000</v>
      </c>
      <c r="AD156" s="132">
        <v>0</v>
      </c>
      <c r="AE156" s="52" t="str">
        <f t="shared" si="150"/>
        <v>4323110150</v>
      </c>
      <c r="AF156" s="141">
        <f t="shared" si="169"/>
        <v>8333.3333333333339</v>
      </c>
      <c r="AG156" s="142"/>
      <c r="AH156" s="58">
        <f t="shared" si="151"/>
        <v>8333.3333333333339</v>
      </c>
      <c r="AI156" s="60">
        <f t="shared" si="173"/>
        <v>10000</v>
      </c>
      <c r="AJ156" s="287" t="str">
        <f t="shared" si="181"/>
        <v>2020-03-31</v>
      </c>
      <c r="AK156" s="143" t="str">
        <f t="shared" si="153"/>
        <v>8884323110150</v>
      </c>
      <c r="AL156" s="132" t="str">
        <f t="shared" si="154"/>
        <v>123100000371</v>
      </c>
      <c r="AM156" s="144"/>
      <c r="AN156" s="144"/>
      <c r="AO156" s="132" t="s">
        <v>89</v>
      </c>
      <c r="AP156" s="145" t="s">
        <v>89</v>
      </c>
      <c r="AQ156" s="132"/>
      <c r="AR156" s="132"/>
      <c r="AS156" s="146" t="str">
        <f t="shared" si="155"/>
        <v>8884323110150</v>
      </c>
      <c r="AT156" s="143" t="str">
        <f t="shared" si="156"/>
        <v>55323110150</v>
      </c>
      <c r="AU156" s="137" t="str">
        <f t="shared" si="157"/>
        <v>99323110150</v>
      </c>
      <c r="AV156" s="137">
        <f t="shared" si="158"/>
        <v>7</v>
      </c>
      <c r="AW156" s="137" t="str">
        <f t="shared" si="159"/>
        <v>77323110150</v>
      </c>
      <c r="AX156" s="147" t="str">
        <f t="shared" si="160"/>
        <v>774323110150</v>
      </c>
      <c r="AY156" s="137">
        <v>0</v>
      </c>
      <c r="AZ156" s="137">
        <v>0</v>
      </c>
      <c r="BA156" s="286" t="str">
        <f t="shared" si="182"/>
        <v>2020-03-01</v>
      </c>
      <c r="BB156" s="286" t="str">
        <f t="shared" si="183"/>
        <v>2020-03-31</v>
      </c>
      <c r="BC156" s="148" t="s">
        <v>90</v>
      </c>
      <c r="BD156" s="131" t="str">
        <f t="shared" si="163"/>
        <v>a323110150</v>
      </c>
      <c r="BE156" s="143"/>
      <c r="BF156" s="143"/>
      <c r="BG156" s="140"/>
      <c r="BH156" s="246"/>
      <c r="BI156" s="246"/>
      <c r="BJ156" s="246"/>
      <c r="BK156" s="246"/>
      <c r="BL156" s="149"/>
      <c r="BM156" s="149"/>
      <c r="BN156" s="149"/>
      <c r="BO156" s="348" t="s">
        <v>186</v>
      </c>
      <c r="BP156" s="229">
        <v>1</v>
      </c>
      <c r="BQ156" s="230">
        <f>AF160</f>
        <v>16666.666666666668</v>
      </c>
      <c r="BR156" s="230">
        <f>BQ156*0.13</f>
        <v>2166.666666666667</v>
      </c>
      <c r="BS156" s="230">
        <f>BR156</f>
        <v>2166.666666666667</v>
      </c>
      <c r="BU156" s="357" t="str">
        <f t="shared" ca="1" si="168"/>
        <v>insert into x_t_invoice (TMP_ID,ID,DT, CLIENT_ID,EXTERNAL_ID,CONTRACT_ID,TOTAL_SUM,CURRENCY,DISCOUNT_TYPE,COMMISSION_TYPE,TYPE,LOYAL_CLIENTS,NDS,NDS_PCT,PERSON_ID) values (s_x_t_invoice.NEXTVAL, 323110150, date'2020-03-01',212310000037,'Б-323110150-1',12310000037,10000,'RUR',7,7,'y_invoice',0,1,20, 774323110150);insert into x_t_person (TMP_ID,ID) values (s_x_t_person.NEXTVAL, 774323110150);insert into x_t_act_internal(TMP_ID,ID,DT,CLIENT_ID,INVOICE_ID,HIDDEN,AMOUNT,EXTERNAL_ID,PAYMENT_TERM_DT,IS_LOYAL,TYPE) values (s_x_t_act_internal.NEXTVAL, 43231101501,date'2020-03-04',212310000037, 323110150    ,1,  10000  ,'432311015011',null, 0,'generic');insert into x_t_act_trans(TMP_ID, ACT_ID, CONSUME_ID, AMOUNT, AMOUNT_NDS, AMOUNT_NSP, NETTING, COMMISSION_TYPE) values (s_x_t_act_trans.NEXTVAL, 43231101501,  55323110150, 10000, 1666.66666666667,  0,null, 7);insert into x_t_consume (TMP_ID, ID, PARENT_ORDER_ID) values (s_x_t_consume.NEXTVAL, 55323110150,  99323110150);insert into x_t_order(TMP_ID, ID, SERVICE_ID, SERVICE_ORDER_ID, CLIENT_ID) values (s_x_t_order.NEXTVAL, 99323110150,  7,  77323110150,  4323110150 );insert into x_mv_oebs_receipts_2(TMP_ID, INVOICE_EID, SUM, DT, DOC_DATE, COMISS_DATE, PAYMENT_NUMBER, SOURCE_TYPE) values (s_x_mv_oebs_receipts_2.NEXTVAL, 'Б-323110150-1', 10000, date'2020-03-31',date'2020-03-31', null, '8884323110150' ,'PAYCASH');insert into x_yt_ar_direct_domain_stats (ID,IS_GRAY,DOMAIN,IS_BLACKLIST,SERVICE_ID,COST,BILLING_EXPORT_ID,FROM_DT,TILL_DT,SERVICE_ORDER_ID) values(s_x_yt_ar_direct_domain_stats.NEXTVAL, 0, 'a323110150', 0,7,3330000000,77323110150,  date'2020-03-01',to_date('2020-03-31'||' '||'23:59:59','YYYY-MM-DD HH24:MI:SS'),77323110150);</v>
      </c>
    </row>
    <row r="157" spans="1:73" s="151" customFormat="1" x14ac:dyDescent="0.35">
      <c r="A157" s="127">
        <v>37</v>
      </c>
      <c r="B157" s="128"/>
      <c r="C157" s="129" t="str">
        <f t="shared" si="138"/>
        <v>12310000037</v>
      </c>
      <c r="D157" s="129" t="str">
        <f t="shared" si="139"/>
        <v>12310000037/20</v>
      </c>
      <c r="E157" s="130" t="str">
        <f t="shared" si="140"/>
        <v>2020-01-01</v>
      </c>
      <c r="F157" s="130" t="str">
        <f t="shared" si="141"/>
        <v>2021-01-01</v>
      </c>
      <c r="G157" s="131" t="str">
        <f t="shared" si="142"/>
        <v>212310000037</v>
      </c>
      <c r="H157" s="132">
        <f t="shared" si="133"/>
        <v>23</v>
      </c>
      <c r="I157" s="133">
        <v>3</v>
      </c>
      <c r="J157" s="134">
        <f t="shared" si="164"/>
        <v>323110151</v>
      </c>
      <c r="K157" s="129" t="str">
        <f t="shared" si="143"/>
        <v>Б-323110151-1</v>
      </c>
      <c r="L157" s="286" t="str">
        <f t="shared" si="179"/>
        <v>2020-03-01</v>
      </c>
      <c r="M157" s="129" t="s">
        <v>87</v>
      </c>
      <c r="N157" s="135">
        <f t="shared" si="145"/>
        <v>20000</v>
      </c>
      <c r="O157" s="129" t="s">
        <v>88</v>
      </c>
      <c r="P157" s="133">
        <v>1</v>
      </c>
      <c r="Q157" s="129">
        <v>20</v>
      </c>
      <c r="R157" s="219">
        <f>S157</f>
        <v>7</v>
      </c>
      <c r="S157" s="219">
        <v>7</v>
      </c>
      <c r="T157" s="52" t="str">
        <f t="shared" si="146"/>
        <v>43231101511</v>
      </c>
      <c r="U157" s="137" t="str">
        <f t="shared" si="147"/>
        <v>432311015111</v>
      </c>
      <c r="V157" s="129">
        <v>1</v>
      </c>
      <c r="W157" s="286" t="str">
        <f t="shared" ca="1" si="180"/>
        <v>2020-03-05</v>
      </c>
      <c r="X157" s="129"/>
      <c r="Y157" s="139">
        <v>20000</v>
      </c>
      <c r="Z157" s="139">
        <f t="shared" si="135"/>
        <v>3333.3333333333321</v>
      </c>
      <c r="AA157" s="129">
        <v>0</v>
      </c>
      <c r="AB157" s="140" t="s">
        <v>89</v>
      </c>
      <c r="AC157" s="139">
        <f t="shared" si="149"/>
        <v>20000</v>
      </c>
      <c r="AD157" s="132">
        <v>0</v>
      </c>
      <c r="AE157" s="52" t="str">
        <f t="shared" si="150"/>
        <v>4323110151</v>
      </c>
      <c r="AF157" s="141">
        <f t="shared" si="169"/>
        <v>16666.666666666668</v>
      </c>
      <c r="AG157" s="142"/>
      <c r="AH157" s="58">
        <f t="shared" si="151"/>
        <v>16666.666666666668</v>
      </c>
      <c r="AI157" s="60">
        <f t="shared" si="173"/>
        <v>20000</v>
      </c>
      <c r="AJ157" s="287" t="str">
        <f t="shared" si="181"/>
        <v>2020-03-31</v>
      </c>
      <c r="AK157" s="143" t="str">
        <f t="shared" si="153"/>
        <v>8884323110151</v>
      </c>
      <c r="AL157" s="132" t="str">
        <f t="shared" si="154"/>
        <v>123100000371</v>
      </c>
      <c r="AM157" s="144"/>
      <c r="AN157" s="144"/>
      <c r="AO157" s="132" t="s">
        <v>89</v>
      </c>
      <c r="AP157" s="145" t="s">
        <v>89</v>
      </c>
      <c r="AQ157" s="132"/>
      <c r="AR157" s="132"/>
      <c r="AS157" s="146" t="str">
        <f t="shared" si="155"/>
        <v>8884323110151</v>
      </c>
      <c r="AT157" s="143" t="str">
        <f t="shared" si="156"/>
        <v>55323110151</v>
      </c>
      <c r="AU157" s="137" t="str">
        <f t="shared" si="157"/>
        <v>99323110151</v>
      </c>
      <c r="AV157" s="137">
        <f t="shared" si="158"/>
        <v>7</v>
      </c>
      <c r="AW157" s="137" t="str">
        <f t="shared" si="159"/>
        <v>77323110151</v>
      </c>
      <c r="AX157" s="147" t="str">
        <f t="shared" si="160"/>
        <v>774323110151</v>
      </c>
      <c r="AY157" s="137">
        <v>0</v>
      </c>
      <c r="AZ157" s="137">
        <v>0</v>
      </c>
      <c r="BA157" s="286" t="str">
        <f t="shared" si="182"/>
        <v>2020-03-01</v>
      </c>
      <c r="BB157" s="286" t="str">
        <f t="shared" si="183"/>
        <v>2020-03-31</v>
      </c>
      <c r="BC157" s="148" t="s">
        <v>90</v>
      </c>
      <c r="BD157" s="131" t="str">
        <f t="shared" si="163"/>
        <v>a323110151</v>
      </c>
      <c r="BE157" s="143"/>
      <c r="BF157" s="143"/>
      <c r="BG157" s="140"/>
      <c r="BH157" s="149"/>
      <c r="BI157" s="149"/>
      <c r="BJ157" s="149"/>
      <c r="BK157" s="149"/>
      <c r="BL157" s="149"/>
      <c r="BM157" s="149"/>
      <c r="BN157" s="149"/>
      <c r="BO157" s="349"/>
      <c r="BP157" s="229">
        <v>37</v>
      </c>
      <c r="BQ157" s="230">
        <f>AF161</f>
        <v>25000</v>
      </c>
      <c r="BR157" s="230">
        <f>BQ157*0.13</f>
        <v>3250</v>
      </c>
      <c r="BS157" s="230">
        <f>BR157</f>
        <v>3250</v>
      </c>
      <c r="BU157" s="357" t="str">
        <f t="shared" ca="1" si="168"/>
        <v>insert into x_t_invoice (TMP_ID,ID,DT, CLIENT_ID,EXTERNAL_ID,CONTRACT_ID,TOTAL_SUM,CURRENCY,DISCOUNT_TYPE,COMMISSION_TYPE,TYPE,LOYAL_CLIENTS,NDS,NDS_PCT,PERSON_ID) values (s_x_t_invoice.NEXTVAL, 323110151, date'2020-03-01',212310000037,'Б-323110151-1',12310000037,20000,'RUR',7,7,'y_invoice',0,1,20, 774323110151);insert into x_t_person (TMP_ID,ID) values (s_x_t_person.NEXTVAL, 774323110151);insert into x_t_act_internal(TMP_ID,ID,DT,CLIENT_ID,INVOICE_ID,HIDDEN,AMOUNT,EXTERNAL_ID,PAYMENT_TERM_DT,IS_LOYAL,TYPE) values (s_x_t_act_internal.NEXTVAL, 43231101511,date'2020-03-05',212310000037, 323110151    ,1,  20000  ,'432311015111',null, 0,'generic');insert into x_t_act_trans(TMP_ID, ACT_ID, CONSUME_ID, AMOUNT, AMOUNT_NDS, AMOUNT_NSP, NETTING, COMMISSION_TYPE) values (s_x_t_act_trans.NEXTVAL, 43231101511,  55323110151, 20000, 3333.33333333333,  0,null, 7);insert into x_t_consume (TMP_ID, ID, PARENT_ORDER_ID) values (s_x_t_consume.NEXTVAL, 55323110151,  99323110151);insert into x_t_order(TMP_ID, ID, SERVICE_ID, SERVICE_ORDER_ID, CLIENT_ID) values (s_x_t_order.NEXTVAL, 99323110151,  7,  77323110151,  4323110151 );insert into x_mv_oebs_receipts_2(TMP_ID, INVOICE_EID, SUM, DT, DOC_DATE, COMISS_DATE, PAYMENT_NUMBER, SOURCE_TYPE) values (s_x_mv_oebs_receipts_2.NEXTVAL, 'Б-323110151-1', 20000, date'2020-03-31',date'2020-03-31', null, '8884323110151' ,'PAYCASH');insert into x_yt_ar_direct_domain_stats (ID,IS_GRAY,DOMAIN,IS_BLACKLIST,SERVICE_ID,COST,BILLING_EXPORT_ID,FROM_DT,TILL_DT,SERVICE_ORDER_ID) values(s_x_yt_ar_direct_domain_stats.NEXTVAL, 0, 'a323110151', 0,7,3330000000,77323110151,  date'2020-03-01',to_date('2020-03-31'||' '||'23:59:59','YYYY-MM-DD HH24:MI:SS'),77323110151);</v>
      </c>
    </row>
    <row r="158" spans="1:73" s="151" customFormat="1" x14ac:dyDescent="0.35">
      <c r="A158" s="127">
        <v>37</v>
      </c>
      <c r="B158" s="128"/>
      <c r="C158" s="129" t="str">
        <f t="shared" si="138"/>
        <v>12310000037</v>
      </c>
      <c r="D158" s="129" t="str">
        <f t="shared" si="139"/>
        <v>12310000037/20</v>
      </c>
      <c r="E158" s="130" t="str">
        <f t="shared" si="140"/>
        <v>2020-01-01</v>
      </c>
      <c r="F158" s="130" t="str">
        <f t="shared" si="141"/>
        <v>2021-01-01</v>
      </c>
      <c r="G158" s="131" t="str">
        <f t="shared" si="142"/>
        <v>212310000037</v>
      </c>
      <c r="H158" s="132">
        <f t="shared" si="133"/>
        <v>23</v>
      </c>
      <c r="I158" s="133">
        <v>3</v>
      </c>
      <c r="J158" s="134">
        <f t="shared" si="164"/>
        <v>323110152</v>
      </c>
      <c r="K158" s="129" t="str">
        <f t="shared" si="143"/>
        <v>Б-323110152-1</v>
      </c>
      <c r="L158" s="286" t="str">
        <f t="shared" si="179"/>
        <v>2020-03-01</v>
      </c>
      <c r="M158" s="129" t="s">
        <v>87</v>
      </c>
      <c r="N158" s="135">
        <f t="shared" si="145"/>
        <v>20000</v>
      </c>
      <c r="O158" s="129" t="s">
        <v>88</v>
      </c>
      <c r="P158" s="133">
        <v>1</v>
      </c>
      <c r="Q158" s="129">
        <v>20</v>
      </c>
      <c r="R158" s="219">
        <f>S158</f>
        <v>7</v>
      </c>
      <c r="S158" s="219">
        <v>7</v>
      </c>
      <c r="T158" s="52" t="str">
        <f t="shared" si="146"/>
        <v>43231101521</v>
      </c>
      <c r="U158" s="137" t="str">
        <f t="shared" si="147"/>
        <v>432311015211</v>
      </c>
      <c r="V158" s="129">
        <v>1</v>
      </c>
      <c r="W158" s="286" t="str">
        <f t="shared" ca="1" si="180"/>
        <v>2020-03-08</v>
      </c>
      <c r="X158" s="129"/>
      <c r="Y158" s="139">
        <v>20000</v>
      </c>
      <c r="Z158" s="139">
        <f t="shared" si="135"/>
        <v>3333.3333333333321</v>
      </c>
      <c r="AA158" s="129">
        <v>0</v>
      </c>
      <c r="AB158" s="140" t="s">
        <v>89</v>
      </c>
      <c r="AC158" s="139">
        <f t="shared" si="149"/>
        <v>20000</v>
      </c>
      <c r="AD158" s="132">
        <v>0</v>
      </c>
      <c r="AE158" s="52" t="str">
        <f t="shared" si="150"/>
        <v>4323110152</v>
      </c>
      <c r="AF158" s="141">
        <f t="shared" si="169"/>
        <v>16666.666666666668</v>
      </c>
      <c r="AG158" s="142"/>
      <c r="AH158" s="58">
        <f t="shared" si="151"/>
        <v>16666.666666666668</v>
      </c>
      <c r="AI158" s="60">
        <f t="shared" si="173"/>
        <v>20000</v>
      </c>
      <c r="AJ158" s="287" t="str">
        <f t="shared" si="181"/>
        <v>2020-03-31</v>
      </c>
      <c r="AK158" s="143" t="str">
        <f t="shared" si="153"/>
        <v>8884323110152</v>
      </c>
      <c r="AL158" s="132" t="str">
        <f t="shared" si="154"/>
        <v>123100000371</v>
      </c>
      <c r="AM158" s="144"/>
      <c r="AN158" s="144"/>
      <c r="AO158" s="132" t="s">
        <v>89</v>
      </c>
      <c r="AP158" s="145" t="s">
        <v>89</v>
      </c>
      <c r="AQ158" s="132"/>
      <c r="AR158" s="132"/>
      <c r="AS158" s="146" t="str">
        <f t="shared" si="155"/>
        <v>8884323110152</v>
      </c>
      <c r="AT158" s="143" t="str">
        <f t="shared" si="156"/>
        <v>55323110152</v>
      </c>
      <c r="AU158" s="137" t="str">
        <f t="shared" si="157"/>
        <v>99323110152</v>
      </c>
      <c r="AV158" s="137">
        <f t="shared" si="158"/>
        <v>7</v>
      </c>
      <c r="AW158" s="137" t="str">
        <f t="shared" si="159"/>
        <v>77323110152</v>
      </c>
      <c r="AX158" s="147" t="str">
        <f t="shared" si="160"/>
        <v>774323110152</v>
      </c>
      <c r="AY158" s="137">
        <v>0</v>
      </c>
      <c r="AZ158" s="137">
        <v>0</v>
      </c>
      <c r="BA158" s="286" t="str">
        <f t="shared" si="182"/>
        <v>2020-03-01</v>
      </c>
      <c r="BB158" s="286" t="str">
        <f t="shared" si="183"/>
        <v>2020-03-31</v>
      </c>
      <c r="BC158" s="148" t="s">
        <v>90</v>
      </c>
      <c r="BD158" s="131" t="str">
        <f t="shared" si="163"/>
        <v>a323110152</v>
      </c>
      <c r="BE158" s="143"/>
      <c r="BF158" s="143"/>
      <c r="BG158" s="140"/>
      <c r="BH158" s="149"/>
      <c r="BI158" s="149"/>
      <c r="BJ158" s="149"/>
      <c r="BK158" s="149"/>
      <c r="BL158" s="149"/>
      <c r="BM158" s="149"/>
      <c r="BN158" s="149"/>
      <c r="BO158" s="350"/>
      <c r="BP158" s="229"/>
      <c r="BQ158" s="230"/>
      <c r="BR158" s="230"/>
      <c r="BS158" s="230"/>
      <c r="BU158" s="357" t="str">
        <f t="shared" ca="1" si="168"/>
        <v>insert into x_t_invoice (TMP_ID,ID,DT, CLIENT_ID,EXTERNAL_ID,CONTRACT_ID,TOTAL_SUM,CURRENCY,DISCOUNT_TYPE,COMMISSION_TYPE,TYPE,LOYAL_CLIENTS,NDS,NDS_PCT,PERSON_ID) values (s_x_t_invoice.NEXTVAL, 323110152, date'2020-03-01',212310000037,'Б-323110152-1',12310000037,20000,'RUR',7,7,'y_invoice',0,1,20, 774323110152);insert into x_t_person (TMP_ID,ID) values (s_x_t_person.NEXTVAL, 774323110152);insert into x_t_act_internal(TMP_ID,ID,DT,CLIENT_ID,INVOICE_ID,HIDDEN,AMOUNT,EXTERNAL_ID,PAYMENT_TERM_DT,IS_LOYAL,TYPE) values (s_x_t_act_internal.NEXTVAL, 43231101521,date'2020-03-08',212310000037, 323110152    ,1,  20000  ,'432311015211',null, 0,'generic');insert into x_t_act_trans(TMP_ID, ACT_ID, CONSUME_ID, AMOUNT, AMOUNT_NDS, AMOUNT_NSP, NETTING, COMMISSION_TYPE) values (s_x_t_act_trans.NEXTVAL, 43231101521,  55323110152, 20000, 3333.33333333333,  0,null, 7);insert into x_t_consume (TMP_ID, ID, PARENT_ORDER_ID) values (s_x_t_consume.NEXTVAL, 55323110152,  99323110152);insert into x_t_order(TMP_ID, ID, SERVICE_ID, SERVICE_ORDER_ID, CLIENT_ID) values (s_x_t_order.NEXTVAL, 99323110152,  7,  77323110152,  4323110152 );insert into x_mv_oebs_receipts_2(TMP_ID, INVOICE_EID, SUM, DT, DOC_DATE, COMISS_DATE, PAYMENT_NUMBER, SOURCE_TYPE) values (s_x_mv_oebs_receipts_2.NEXTVAL, 'Б-323110152-1', 20000, date'2020-03-31',date'2020-03-31', null, '8884323110152' ,'PAYCASH');insert into x_yt_ar_direct_domain_stats (ID,IS_GRAY,DOMAIN,IS_BLACKLIST,SERVICE_ID,COST,BILLING_EXPORT_ID,FROM_DT,TILL_DT,SERVICE_ORDER_ID) values(s_x_yt_ar_direct_domain_stats.NEXTVAL, 0, 'a323110152', 0,7,3330000000,77323110152,  date'2020-03-01',to_date('2020-03-31'||' '||'23:59:59','YYYY-MM-DD HH24:MI:SS'),77323110152);</v>
      </c>
    </row>
    <row r="159" spans="1:73" s="151" customFormat="1" x14ac:dyDescent="0.35">
      <c r="A159" s="127">
        <v>37</v>
      </c>
      <c r="B159" s="128"/>
      <c r="C159" s="129" t="str">
        <f t="shared" si="138"/>
        <v>12310000037</v>
      </c>
      <c r="D159" s="129" t="str">
        <f t="shared" si="139"/>
        <v>12310000037/20</v>
      </c>
      <c r="E159" s="130" t="str">
        <f t="shared" si="140"/>
        <v>2020-01-01</v>
      </c>
      <c r="F159" s="130" t="str">
        <f t="shared" si="141"/>
        <v>2021-01-01</v>
      </c>
      <c r="G159" s="131" t="str">
        <f t="shared" si="142"/>
        <v>212310000037</v>
      </c>
      <c r="H159" s="132">
        <f t="shared" ref="H159:H193" si="184">$C$2</f>
        <v>23</v>
      </c>
      <c r="I159" s="133">
        <v>3</v>
      </c>
      <c r="J159" s="134">
        <f t="shared" si="164"/>
        <v>323110153</v>
      </c>
      <c r="K159" s="129" t="str">
        <f t="shared" si="143"/>
        <v>Б-323110153-1</v>
      </c>
      <c r="L159" s="286" t="str">
        <f t="shared" si="179"/>
        <v>2020-03-01</v>
      </c>
      <c r="M159" s="129" t="s">
        <v>87</v>
      </c>
      <c r="N159" s="135">
        <f t="shared" si="145"/>
        <v>136000</v>
      </c>
      <c r="O159" s="129" t="s">
        <v>88</v>
      </c>
      <c r="P159" s="133">
        <v>1</v>
      </c>
      <c r="Q159" s="129">
        <v>20</v>
      </c>
      <c r="R159" s="219">
        <f>S159</f>
        <v>7</v>
      </c>
      <c r="S159" s="219">
        <v>7</v>
      </c>
      <c r="T159" s="52" t="str">
        <f t="shared" si="146"/>
        <v>43231101531</v>
      </c>
      <c r="U159" s="137" t="str">
        <f t="shared" si="147"/>
        <v>432311015311</v>
      </c>
      <c r="V159" s="129">
        <v>1</v>
      </c>
      <c r="W159" s="286" t="str">
        <f t="shared" ca="1" si="180"/>
        <v>2020-03-01</v>
      </c>
      <c r="X159" s="129"/>
      <c r="Y159" s="139">
        <v>136000</v>
      </c>
      <c r="Z159" s="139">
        <f t="shared" si="135"/>
        <v>22666.666666666657</v>
      </c>
      <c r="AA159" s="129">
        <v>0</v>
      </c>
      <c r="AB159" s="140" t="s">
        <v>89</v>
      </c>
      <c r="AC159" s="139">
        <f t="shared" si="149"/>
        <v>136000</v>
      </c>
      <c r="AD159" s="132">
        <v>0</v>
      </c>
      <c r="AE159" s="52" t="str">
        <f t="shared" si="150"/>
        <v>4323110153</v>
      </c>
      <c r="AF159" s="141">
        <f t="shared" si="169"/>
        <v>113333.33333333334</v>
      </c>
      <c r="AG159" s="142"/>
      <c r="AH159" s="58">
        <f t="shared" si="151"/>
        <v>113333.33333333334</v>
      </c>
      <c r="AI159" s="60">
        <f t="shared" si="173"/>
        <v>136000</v>
      </c>
      <c r="AJ159" s="287" t="str">
        <f t="shared" si="181"/>
        <v>2020-03-31</v>
      </c>
      <c r="AK159" s="143" t="str">
        <f t="shared" si="153"/>
        <v>8884323110153</v>
      </c>
      <c r="AL159" s="132" t="str">
        <f t="shared" si="154"/>
        <v>123100000371</v>
      </c>
      <c r="AM159" s="144"/>
      <c r="AN159" s="144"/>
      <c r="AO159" s="132" t="s">
        <v>89</v>
      </c>
      <c r="AP159" s="145" t="s">
        <v>89</v>
      </c>
      <c r="AQ159" s="132"/>
      <c r="AR159" s="132"/>
      <c r="AS159" s="146" t="str">
        <f t="shared" si="155"/>
        <v>8884323110153</v>
      </c>
      <c r="AT159" s="143" t="str">
        <f t="shared" si="156"/>
        <v>55323110153</v>
      </c>
      <c r="AU159" s="137" t="str">
        <f t="shared" si="157"/>
        <v>99323110153</v>
      </c>
      <c r="AV159" s="137">
        <f t="shared" si="158"/>
        <v>7</v>
      </c>
      <c r="AW159" s="137" t="str">
        <f t="shared" si="159"/>
        <v>77323110153</v>
      </c>
      <c r="AX159" s="147" t="str">
        <f t="shared" si="160"/>
        <v>774323110153</v>
      </c>
      <c r="AY159" s="137">
        <v>0</v>
      </c>
      <c r="AZ159" s="137">
        <v>0</v>
      </c>
      <c r="BA159" s="286" t="str">
        <f t="shared" si="182"/>
        <v>2020-03-01</v>
      </c>
      <c r="BB159" s="286" t="str">
        <f t="shared" si="183"/>
        <v>2020-03-31</v>
      </c>
      <c r="BC159" s="148" t="s">
        <v>90</v>
      </c>
      <c r="BD159" s="131" t="str">
        <f t="shared" si="163"/>
        <v>a323110153</v>
      </c>
      <c r="BE159" s="143"/>
      <c r="BF159" s="143"/>
      <c r="BG159" s="140"/>
      <c r="BH159" s="254"/>
      <c r="BI159" s="254"/>
      <c r="BJ159" s="254"/>
      <c r="BK159" s="254"/>
      <c r="BL159" s="149"/>
      <c r="BM159" s="149"/>
      <c r="BN159" s="149"/>
      <c r="BO159" s="350"/>
      <c r="BP159" s="229"/>
      <c r="BQ159" s="230"/>
      <c r="BR159" s="230"/>
      <c r="BS159" s="230"/>
      <c r="BU159" s="357" t="str">
        <f t="shared" ca="1" si="168"/>
        <v>insert into x_t_invoice (TMP_ID,ID,DT, CLIENT_ID,EXTERNAL_ID,CONTRACT_ID,TOTAL_SUM,CURRENCY,DISCOUNT_TYPE,COMMISSION_TYPE,TYPE,LOYAL_CLIENTS,NDS,NDS_PCT,PERSON_ID) values (s_x_t_invoice.NEXTVAL, 323110153, date'2020-03-01',212310000037,'Б-323110153-1',12310000037,136000,'RUR',7,7,'y_invoice',0,1,20, 774323110153);insert into x_t_person (TMP_ID,ID) values (s_x_t_person.NEXTVAL, 774323110153);insert into x_t_act_internal(TMP_ID,ID,DT,CLIENT_ID,INVOICE_ID,HIDDEN,AMOUNT,EXTERNAL_ID,PAYMENT_TERM_DT,IS_LOYAL,TYPE) values (s_x_t_act_internal.NEXTVAL, 43231101531,date'2020-03-01',212310000037, 323110153    ,1,  136000  ,'432311015311',null, 0,'generic');insert into x_t_act_trans(TMP_ID, ACT_ID, CONSUME_ID, AMOUNT, AMOUNT_NDS, AMOUNT_NSP, NETTING, COMMISSION_TYPE) values (s_x_t_act_trans.NEXTVAL, 43231101531,  55323110153, 136000, 22666.6666666667,  0,null, 7);insert into x_t_consume (TMP_ID, ID, PARENT_ORDER_ID) values (s_x_t_consume.NEXTVAL, 55323110153,  99323110153);insert into x_t_order(TMP_ID, ID, SERVICE_ID, SERVICE_ORDER_ID, CLIENT_ID) values (s_x_t_order.NEXTVAL, 99323110153,  7,  77323110153,  4323110153 );insert into x_mv_oebs_receipts_2(TMP_ID, INVOICE_EID, SUM, DT, DOC_DATE, COMISS_DATE, PAYMENT_NUMBER, SOURCE_TYPE) values (s_x_mv_oebs_receipts_2.NEXTVAL, 'Б-323110153-1', 136000, date'2020-03-31',date'2020-03-31', null, '8884323110153' ,'PAYCASH');insert into x_yt_ar_direct_domain_stats (ID,IS_GRAY,DOMAIN,IS_BLACKLIST,SERVICE_ID,COST,BILLING_EXPORT_ID,FROM_DT,TILL_DT,SERVICE_ORDER_ID) values(s_x_yt_ar_direct_domain_stats.NEXTVAL, 0, 'a323110153', 0,7,3330000000,77323110153,  date'2020-03-01',to_date('2020-03-31'||' '||'23:59:59','YYYY-MM-DD HH24:MI:SS'),77323110153);</v>
      </c>
    </row>
    <row r="160" spans="1:73" s="151" customFormat="1" x14ac:dyDescent="0.35">
      <c r="A160" s="127">
        <v>37</v>
      </c>
      <c r="B160" s="128"/>
      <c r="C160" s="129" t="str">
        <f t="shared" si="138"/>
        <v>12310000037</v>
      </c>
      <c r="D160" s="129" t="str">
        <f t="shared" si="139"/>
        <v>12310000037/20</v>
      </c>
      <c r="E160" s="130" t="str">
        <f t="shared" si="140"/>
        <v>2020-01-01</v>
      </c>
      <c r="F160" s="130" t="str">
        <f t="shared" si="141"/>
        <v>2021-01-01</v>
      </c>
      <c r="G160" s="131" t="str">
        <f t="shared" si="142"/>
        <v>212310000037</v>
      </c>
      <c r="H160" s="132">
        <f t="shared" si="184"/>
        <v>23</v>
      </c>
      <c r="I160" s="133">
        <v>3</v>
      </c>
      <c r="J160" s="134">
        <f t="shared" si="164"/>
        <v>323110154</v>
      </c>
      <c r="K160" s="129" t="str">
        <f t="shared" si="143"/>
        <v>Б-323110154-1</v>
      </c>
      <c r="L160" s="286" t="str">
        <f t="shared" si="179"/>
        <v>2020-03-01</v>
      </c>
      <c r="M160" s="129" t="s">
        <v>87</v>
      </c>
      <c r="N160" s="135">
        <f t="shared" si="145"/>
        <v>20000</v>
      </c>
      <c r="O160" s="129" t="s">
        <v>88</v>
      </c>
      <c r="P160" s="133">
        <v>1</v>
      </c>
      <c r="Q160" s="129">
        <v>20</v>
      </c>
      <c r="R160" s="224">
        <v>1</v>
      </c>
      <c r="S160" s="224">
        <v>1</v>
      </c>
      <c r="T160" s="52" t="str">
        <f t="shared" si="146"/>
        <v>43231101541</v>
      </c>
      <c r="U160" s="137" t="str">
        <f t="shared" si="147"/>
        <v>432311015411</v>
      </c>
      <c r="V160" s="129">
        <v>1</v>
      </c>
      <c r="W160" s="286" t="str">
        <f t="shared" ca="1" si="180"/>
        <v>2020-03-01</v>
      </c>
      <c r="X160" s="129"/>
      <c r="Y160" s="139">
        <v>20000</v>
      </c>
      <c r="Z160" s="139">
        <f t="shared" si="135"/>
        <v>3333.3333333333321</v>
      </c>
      <c r="AA160" s="129">
        <v>0</v>
      </c>
      <c r="AB160" s="140" t="s">
        <v>89</v>
      </c>
      <c r="AC160" s="139">
        <f t="shared" si="149"/>
        <v>20000</v>
      </c>
      <c r="AD160" s="132">
        <v>0</v>
      </c>
      <c r="AE160" s="52" t="str">
        <f t="shared" si="150"/>
        <v>4323110154</v>
      </c>
      <c r="AF160" s="141">
        <f t="shared" si="169"/>
        <v>16666.666666666668</v>
      </c>
      <c r="AG160" s="283">
        <f>SUM(AF155:AF161)</f>
        <v>205000</v>
      </c>
      <c r="AH160" s="58">
        <f t="shared" si="151"/>
        <v>16666.666666666668</v>
      </c>
      <c r="AI160" s="60">
        <f t="shared" si="173"/>
        <v>20000</v>
      </c>
      <c r="AJ160" s="287" t="str">
        <f t="shared" si="181"/>
        <v>2020-03-31</v>
      </c>
      <c r="AK160" s="143" t="str">
        <f t="shared" si="153"/>
        <v>8884323110154</v>
      </c>
      <c r="AL160" s="132" t="str">
        <f t="shared" si="154"/>
        <v>123100000371</v>
      </c>
      <c r="AM160" s="144"/>
      <c r="AN160" s="144"/>
      <c r="AO160" s="132" t="s">
        <v>89</v>
      </c>
      <c r="AP160" s="145" t="s">
        <v>89</v>
      </c>
      <c r="AQ160" s="132"/>
      <c r="AR160" s="132"/>
      <c r="AS160" s="146" t="str">
        <f t="shared" si="155"/>
        <v>8884323110154</v>
      </c>
      <c r="AT160" s="143" t="str">
        <f t="shared" si="156"/>
        <v>55323110154</v>
      </c>
      <c r="AU160" s="137" t="str">
        <f t="shared" si="157"/>
        <v>99323110154</v>
      </c>
      <c r="AV160" s="137">
        <f t="shared" si="158"/>
        <v>1</v>
      </c>
      <c r="AW160" s="137" t="str">
        <f t="shared" si="159"/>
        <v>77323110154</v>
      </c>
      <c r="AX160" s="147" t="str">
        <f t="shared" si="160"/>
        <v>774323110154</v>
      </c>
      <c r="AY160" s="137">
        <v>0</v>
      </c>
      <c r="AZ160" s="137">
        <v>0</v>
      </c>
      <c r="BA160" s="286" t="str">
        <f t="shared" si="182"/>
        <v>2020-03-01</v>
      </c>
      <c r="BB160" s="286" t="str">
        <f t="shared" si="183"/>
        <v>2020-03-31</v>
      </c>
      <c r="BC160" s="148" t="s">
        <v>90</v>
      </c>
      <c r="BD160" s="131" t="str">
        <f t="shared" si="163"/>
        <v>a323110154</v>
      </c>
      <c r="BE160" s="143"/>
      <c r="BF160" s="143"/>
      <c r="BG160" s="140"/>
      <c r="BH160" s="149"/>
      <c r="BI160" s="149"/>
      <c r="BJ160" s="149"/>
      <c r="BK160" s="149"/>
      <c r="BL160" s="149"/>
      <c r="BM160" s="149"/>
      <c r="BN160" s="149"/>
      <c r="BO160" s="348"/>
      <c r="BP160" s="229"/>
      <c r="BQ160" s="230"/>
      <c r="BR160" s="230"/>
      <c r="BS160" s="230"/>
      <c r="BU160" s="357" t="str">
        <f t="shared" ca="1" si="168"/>
        <v>insert into x_t_invoice (TMP_ID,ID,DT, CLIENT_ID,EXTERNAL_ID,CONTRACT_ID,TOTAL_SUM,CURRENCY,DISCOUNT_TYPE,COMMISSION_TYPE,TYPE,LOYAL_CLIENTS,NDS,NDS_PCT,PERSON_ID) values (s_x_t_invoice.NEXTVAL, 323110154, date'2020-03-01',212310000037,'Б-323110154-1',12310000037,20000,'RUR',1,1,'y_invoice',0,1,20, 774323110154);insert into x_t_person (TMP_ID,ID) values (s_x_t_person.NEXTVAL, 774323110154);insert into x_t_act_internal(TMP_ID,ID,DT,CLIENT_ID,INVOICE_ID,HIDDEN,AMOUNT,EXTERNAL_ID,PAYMENT_TERM_DT,IS_LOYAL,TYPE) values (s_x_t_act_internal.NEXTVAL, 43231101541,date'2020-03-01',212310000037, 323110154    ,1,  20000  ,'432311015411',null, 0,'generic');insert into x_t_act_trans(TMP_ID, ACT_ID, CONSUME_ID, AMOUNT, AMOUNT_NDS, AMOUNT_NSP, NETTING, COMMISSION_TYPE) values (s_x_t_act_trans.NEXTVAL, 43231101541,  55323110154, 20000, 3333.33333333333,  0,null, 1);insert into x_t_consume (TMP_ID, ID, PARENT_ORDER_ID) values (s_x_t_consume.NEXTVAL, 55323110154,  99323110154);insert into x_t_order(TMP_ID, ID, SERVICE_ID, SERVICE_ORDER_ID, CLIENT_ID) values (s_x_t_order.NEXTVAL, 99323110154,  1,  77323110154,  4323110154 );insert into x_mv_oebs_receipts_2(TMP_ID, INVOICE_EID, SUM, DT, DOC_DATE, COMISS_DATE, PAYMENT_NUMBER, SOURCE_TYPE) values (s_x_mv_oebs_receipts_2.NEXTVAL, 'Б-323110154-1', 20000, date'2020-03-31',date'2020-03-31', null, '8884323110154' ,'PAYCASH');insert into x_yt_ar_direct_domain_stats (ID,IS_GRAY,DOMAIN,IS_BLACKLIST,SERVICE_ID,COST,BILLING_EXPORT_ID,FROM_DT,TILL_DT,SERVICE_ORDER_ID) values(s_x_yt_ar_direct_domain_stats.NEXTVAL, 0, 'a323110154', 0,1,3330000000,77323110154,  date'2020-03-01',to_date('2020-03-31'||' '||'23:59:59','YYYY-MM-DD HH24:MI:SS'),77323110154);</v>
      </c>
    </row>
    <row r="161" spans="1:73" s="177" customFormat="1" ht="15" thickBot="1" x14ac:dyDescent="0.4">
      <c r="A161" s="152">
        <v>37</v>
      </c>
      <c r="B161" s="153"/>
      <c r="C161" s="154" t="str">
        <f t="shared" si="138"/>
        <v>12310000037</v>
      </c>
      <c r="D161" s="154" t="str">
        <f t="shared" si="139"/>
        <v>12310000037/20</v>
      </c>
      <c r="E161" s="155" t="str">
        <f t="shared" si="140"/>
        <v>2020-01-01</v>
      </c>
      <c r="F161" s="155" t="str">
        <f t="shared" si="141"/>
        <v>2021-01-01</v>
      </c>
      <c r="G161" s="156" t="str">
        <f t="shared" si="142"/>
        <v>212310000037</v>
      </c>
      <c r="H161" s="157">
        <f t="shared" si="184"/>
        <v>23</v>
      </c>
      <c r="I161" s="158">
        <v>3</v>
      </c>
      <c r="J161" s="159">
        <f t="shared" si="164"/>
        <v>323110155</v>
      </c>
      <c r="K161" s="154" t="str">
        <f t="shared" si="143"/>
        <v>Б-323110155-1</v>
      </c>
      <c r="L161" s="288" t="str">
        <f t="shared" si="179"/>
        <v>2020-03-01</v>
      </c>
      <c r="M161" s="154" t="s">
        <v>87</v>
      </c>
      <c r="N161" s="160">
        <f t="shared" si="145"/>
        <v>30000</v>
      </c>
      <c r="O161" s="154" t="s">
        <v>88</v>
      </c>
      <c r="P161" s="158">
        <v>1</v>
      </c>
      <c r="Q161" s="154">
        <v>20</v>
      </c>
      <c r="R161" s="159">
        <v>37</v>
      </c>
      <c r="S161" s="159">
        <v>37</v>
      </c>
      <c r="T161" s="81" t="str">
        <f t="shared" si="146"/>
        <v>43231101551</v>
      </c>
      <c r="U161" s="171" t="str">
        <f t="shared" si="147"/>
        <v>432311015511</v>
      </c>
      <c r="V161" s="154">
        <v>1</v>
      </c>
      <c r="W161" s="288" t="str">
        <f t="shared" ca="1" si="180"/>
        <v>2020-03-05</v>
      </c>
      <c r="X161" s="154"/>
      <c r="Y161" s="226">
        <v>30000</v>
      </c>
      <c r="Z161" s="226">
        <f t="shared" si="135"/>
        <v>5000</v>
      </c>
      <c r="AA161" s="154">
        <v>0</v>
      </c>
      <c r="AB161" s="163" t="s">
        <v>89</v>
      </c>
      <c r="AC161" s="226">
        <f t="shared" si="149"/>
        <v>30000</v>
      </c>
      <c r="AD161" s="157">
        <v>0</v>
      </c>
      <c r="AE161" s="81" t="str">
        <f t="shared" si="150"/>
        <v>4323110155</v>
      </c>
      <c r="AF161" s="165">
        <f t="shared" si="169"/>
        <v>25000</v>
      </c>
      <c r="AG161" s="227"/>
      <c r="AH161" s="91">
        <f t="shared" si="151"/>
        <v>25000</v>
      </c>
      <c r="AI161" s="93">
        <f t="shared" si="173"/>
        <v>30000</v>
      </c>
      <c r="AJ161" s="289" t="str">
        <f t="shared" si="181"/>
        <v>2020-03-31</v>
      </c>
      <c r="AK161" s="167" t="str">
        <f t="shared" si="153"/>
        <v>8884323110155</v>
      </c>
      <c r="AL161" s="157" t="str">
        <f t="shared" si="154"/>
        <v>123100000371</v>
      </c>
      <c r="AM161" s="168"/>
      <c r="AN161" s="168"/>
      <c r="AO161" s="157" t="s">
        <v>89</v>
      </c>
      <c r="AP161" s="169" t="s">
        <v>89</v>
      </c>
      <c r="AQ161" s="157"/>
      <c r="AR161" s="157"/>
      <c r="AS161" s="170" t="str">
        <f t="shared" si="155"/>
        <v>8884323110155</v>
      </c>
      <c r="AT161" s="167" t="str">
        <f t="shared" si="156"/>
        <v>55323110155</v>
      </c>
      <c r="AU161" s="171" t="str">
        <f t="shared" si="157"/>
        <v>99323110155</v>
      </c>
      <c r="AV161" s="171">
        <f t="shared" si="158"/>
        <v>37</v>
      </c>
      <c r="AW161" s="171" t="str">
        <f t="shared" si="159"/>
        <v>77323110155</v>
      </c>
      <c r="AX161" s="172" t="str">
        <f t="shared" si="160"/>
        <v>774323110155</v>
      </c>
      <c r="AY161" s="171">
        <v>0</v>
      </c>
      <c r="AZ161" s="171">
        <v>0</v>
      </c>
      <c r="BA161" s="288" t="str">
        <f t="shared" si="182"/>
        <v>2020-03-01</v>
      </c>
      <c r="BB161" s="288" t="str">
        <f t="shared" si="183"/>
        <v>2020-03-31</v>
      </c>
      <c r="BC161" s="173" t="s">
        <v>90</v>
      </c>
      <c r="BD161" s="156" t="str">
        <f t="shared" si="163"/>
        <v>a323110155</v>
      </c>
      <c r="BE161" s="167"/>
      <c r="BF161" s="167"/>
      <c r="BG161" s="163"/>
      <c r="BH161" s="174"/>
      <c r="BI161" s="174"/>
      <c r="BJ161" s="174"/>
      <c r="BK161" s="174"/>
      <c r="BL161" s="174"/>
      <c r="BM161" s="174"/>
      <c r="BN161" s="174"/>
      <c r="BO161" s="352"/>
      <c r="BP161" s="228"/>
      <c r="BQ161" s="160"/>
      <c r="BR161" s="175"/>
      <c r="BS161" s="175"/>
      <c r="BU161" s="358" t="str">
        <f t="shared" ca="1" si="168"/>
        <v>insert into x_t_invoice (TMP_ID,ID,DT, CLIENT_ID,EXTERNAL_ID,CONTRACT_ID,TOTAL_SUM,CURRENCY,DISCOUNT_TYPE,COMMISSION_TYPE,TYPE,LOYAL_CLIENTS,NDS,NDS_PCT,PERSON_ID) values (s_x_t_invoice.NEXTVAL, 323110155, date'2020-03-01',212310000037,'Б-323110155-1',12310000037,30000,'RUR',37,37,'y_invoice',0,1,20, 774323110155);insert into x_t_person (TMP_ID,ID) values (s_x_t_person.NEXTVAL, 774323110155);insert into x_t_act_internal(TMP_ID,ID,DT,CLIENT_ID,INVOICE_ID,HIDDEN,AMOUNT,EXTERNAL_ID,PAYMENT_TERM_DT,IS_LOYAL,TYPE) values (s_x_t_act_internal.NEXTVAL, 43231101551,date'2020-03-05',212310000037, 323110155    ,1,  30000  ,'432311015511',null, 0,'generic');insert into x_t_act_trans(TMP_ID, ACT_ID, CONSUME_ID, AMOUNT, AMOUNT_NDS, AMOUNT_NSP, NETTING, COMMISSION_TYPE) values (s_x_t_act_trans.NEXTVAL, 43231101551,  55323110155, 30000, 5000,  0,null, 37);insert into x_t_consume (TMP_ID, ID, PARENT_ORDER_ID) values (s_x_t_consume.NEXTVAL, 55323110155,  99323110155);insert into x_t_order(TMP_ID, ID, SERVICE_ID, SERVICE_ORDER_ID, CLIENT_ID) values (s_x_t_order.NEXTVAL, 99323110155,  37,  77323110155,  4323110155 );insert into x_mv_oebs_receipts_2(TMP_ID, INVOICE_EID, SUM, DT, DOC_DATE, COMISS_DATE, PAYMENT_NUMBER, SOURCE_TYPE) values (s_x_mv_oebs_receipts_2.NEXTVAL, 'Б-323110155-1', 30000, date'2020-03-31',date'2020-03-31', null, '8884323110155' ,'PAYCASH');insert into x_yt_ar_direct_domain_stats (ID,IS_GRAY,DOMAIN,IS_BLACKLIST,SERVICE_ID,COST,BILLING_EXPORT_ID,FROM_DT,TILL_DT,SERVICE_ORDER_ID) values(s_x_yt_ar_direct_domain_stats.NEXTVAL, 0, 'a323110155', 0,37,3330000000,77323110155,  date'2020-03-01',to_date('2020-03-31'||' '||'23:59:59','YYYY-MM-DD HH24:MI:SS'),77323110155);</v>
      </c>
    </row>
    <row r="162" spans="1:73" s="195" customFormat="1" x14ac:dyDescent="0.35">
      <c r="A162" s="127">
        <v>38</v>
      </c>
      <c r="B162" s="178"/>
      <c r="C162" s="129" t="str">
        <f t="shared" si="138"/>
        <v>12310000038</v>
      </c>
      <c r="D162" s="129" t="str">
        <f t="shared" si="139"/>
        <v>12310000038/20</v>
      </c>
      <c r="E162" s="130" t="str">
        <f t="shared" si="140"/>
        <v>2020-01-01</v>
      </c>
      <c r="F162" s="130" t="str">
        <f t="shared" si="141"/>
        <v>2021-01-01</v>
      </c>
      <c r="G162" s="131" t="str">
        <f t="shared" si="142"/>
        <v>212310000038</v>
      </c>
      <c r="H162" s="132">
        <f t="shared" si="184"/>
        <v>23</v>
      </c>
      <c r="I162" s="133">
        <v>3</v>
      </c>
      <c r="J162" s="134">
        <f t="shared" si="164"/>
        <v>323110156</v>
      </c>
      <c r="K162" s="129" t="str">
        <f t="shared" si="143"/>
        <v>Б-323110156-1</v>
      </c>
      <c r="L162" s="130" t="str">
        <f t="shared" ref="L162:L169" si="185">TEXT(DATE(YEAR($F$2),MONTH($F$2),1),"ГГГГ-ММ-ДД")</f>
        <v>2020-01-01</v>
      </c>
      <c r="M162" s="129" t="s">
        <v>87</v>
      </c>
      <c r="N162" s="135">
        <f t="shared" si="145"/>
        <v>40000</v>
      </c>
      <c r="O162" s="129" t="s">
        <v>88</v>
      </c>
      <c r="P162" s="133">
        <v>1</v>
      </c>
      <c r="Q162" s="129">
        <v>20</v>
      </c>
      <c r="R162" s="219">
        <f t="shared" ref="R162:R167" si="186">S162</f>
        <v>7</v>
      </c>
      <c r="S162" s="219">
        <v>7</v>
      </c>
      <c r="T162" s="134" t="str">
        <f t="shared" si="146"/>
        <v>43231101561</v>
      </c>
      <c r="U162" s="137" t="str">
        <f t="shared" si="147"/>
        <v>432311015611</v>
      </c>
      <c r="V162" s="129">
        <v>1</v>
      </c>
      <c r="W162" s="130" t="str">
        <f t="shared" ref="W162:W169" ca="1" si="187">TEXT(DATE(YEAR($F$2),MONTH($F$2),RANDBETWEEN(1,9)),"ГГГГ-ММ-ДД")</f>
        <v>2020-01-05</v>
      </c>
      <c r="X162" s="129"/>
      <c r="Y162" s="139">
        <v>40000</v>
      </c>
      <c r="Z162" s="139">
        <f>Y162-(Y162/1.2)</f>
        <v>6666.6666666666642</v>
      </c>
      <c r="AA162" s="42">
        <v>0</v>
      </c>
      <c r="AB162" s="186" t="s">
        <v>89</v>
      </c>
      <c r="AC162" s="185">
        <f t="shared" si="149"/>
        <v>40000</v>
      </c>
      <c r="AD162" s="45">
        <v>0</v>
      </c>
      <c r="AE162" s="255" t="str">
        <f t="shared" si="150"/>
        <v>4323110156</v>
      </c>
      <c r="AF162" s="187">
        <f t="shared" si="169"/>
        <v>33333.333333333336</v>
      </c>
      <c r="AG162" s="290">
        <f>(Y162+Y163)/SUM(Y162:Y167)</f>
        <v>0.7142857142857143</v>
      </c>
      <c r="AH162" s="58">
        <f t="shared" si="151"/>
        <v>33333.333333333336</v>
      </c>
      <c r="AI162" s="60">
        <f t="shared" si="173"/>
        <v>40000</v>
      </c>
      <c r="AJ162" s="49" t="str">
        <f t="shared" ref="AJ162:AJ169" si="188">TEXT(DATE(YEAR($F$2),MONTH($F$2)+1,0),"ГГГГ-ММ-ДД")</f>
        <v>2020-01-31</v>
      </c>
      <c r="AK162" s="189" t="str">
        <f t="shared" si="153"/>
        <v>8884323110156</v>
      </c>
      <c r="AL162" s="45" t="str">
        <f t="shared" si="154"/>
        <v>123100000381</v>
      </c>
      <c r="AM162" s="256" t="str">
        <f>TEXT(DATE(YEAR($F$2),MONTH($F$2),1),"ГГГГ-ММ-ДД")</f>
        <v>2020-01-01</v>
      </c>
      <c r="AN162" s="256" t="str">
        <f>TEXT(DATE(YEAR($F$2),MONTH($F$2)+1,0),"ГГГГ-ММ-ДД")</f>
        <v>2020-01-31</v>
      </c>
      <c r="AO162" s="102">
        <v>1</v>
      </c>
      <c r="AP162" s="102" t="str">
        <f>"99"&amp;AE162</f>
        <v>994323110156</v>
      </c>
      <c r="AQ162" s="45"/>
      <c r="AR162" s="45"/>
      <c r="AS162" s="146" t="str">
        <f t="shared" si="155"/>
        <v>8884323110156</v>
      </c>
      <c r="AT162" s="143" t="str">
        <f t="shared" si="156"/>
        <v>55323110156</v>
      </c>
      <c r="AU162" s="137" t="str">
        <f t="shared" si="157"/>
        <v>99323110156</v>
      </c>
      <c r="AV162" s="137">
        <f t="shared" si="158"/>
        <v>7</v>
      </c>
      <c r="AW162" s="137" t="str">
        <f t="shared" si="159"/>
        <v>77323110156</v>
      </c>
      <c r="AX162" s="147" t="str">
        <f t="shared" si="160"/>
        <v>774323110156</v>
      </c>
      <c r="AY162" s="183">
        <v>0</v>
      </c>
      <c r="AZ162" s="183">
        <v>0</v>
      </c>
      <c r="BA162" s="43" t="str">
        <f t="shared" ref="BA162:BA169" si="189">TEXT(DATE(YEAR($F$2),MONTH($F$2),1),"ГГГГ-ММ-ДД")</f>
        <v>2020-01-01</v>
      </c>
      <c r="BB162" s="43" t="str">
        <f t="shared" ref="BB162:BB169" si="190">TEXT(DATE(YEAR($F$2),MONTH($F$2)+1,0),"ГГГГ-ММ-ДД")</f>
        <v>2020-01-31</v>
      </c>
      <c r="BC162" s="148" t="s">
        <v>90</v>
      </c>
      <c r="BD162" s="131" t="str">
        <f t="shared" si="163"/>
        <v>a323110156</v>
      </c>
      <c r="BE162" s="143"/>
      <c r="BF162" s="189"/>
      <c r="BG162" s="186"/>
      <c r="BH162" s="149"/>
      <c r="BI162" s="149"/>
      <c r="BJ162" s="149"/>
      <c r="BK162" s="149"/>
      <c r="BL162" s="149"/>
      <c r="BM162" s="149"/>
      <c r="BN162" s="149"/>
      <c r="BO162" s="340" t="s">
        <v>187</v>
      </c>
      <c r="BP162" s="328">
        <v>7</v>
      </c>
      <c r="BQ162" s="242">
        <f>SUM(AF162:AF167)</f>
        <v>175000</v>
      </c>
      <c r="BR162" s="242">
        <f>BQ162*0.06</f>
        <v>10500</v>
      </c>
      <c r="BS162" s="242">
        <f>BR162</f>
        <v>10500</v>
      </c>
      <c r="BU162" s="357" t="str">
        <f t="shared" ca="1" si="168"/>
        <v>insert into x_t_contract2(TMP_ID,ID,EXTERNAL_ID,CLIENT_ID) values(s_x_t_contract2.NEXTVAL, 12310000038, '12310000038/20',212310000038);insert into x_t_contract_collateral(TMP_ID,ID,CONTRACT2_ID,DT,IS_SIGNED) values(s_x_t_contract_collateral.NEXTVAL, 123100000381, 12310000038, date'2020-01-01', date'2020-01-01');insert into x_mv_contract_signed_attr (TMP_ID,CONTRACT_ID,COLLATERAL_ID,CODE,VALUE_DT) values (s_x_mv_contract_signed_attr.NEXTVAL, 12310000038, 123100000381,'FINISH_DT' ,date'2021-01-01');insert into x_mv_contract_signed_attr_hist(TMP_ID,VALUE_NUM,UPDATE_DT,CONTRACT2_ID,CODE,CL_DT,STAMP,DT) values(s_x_mv_contract_signed_attr_hist.NEXTVAL, 1, date'2020-01-01', 12310000038,'FIRM',date'2020-01-01',8884323110156,date'2020-01-01');insert into x_mv_contract_signed_attr_hist(TMP_ID,VALUE_NUM,UPDATE_DT,CONTRACT2_ID,CODE,CL_DT,STAMP,DT) values(s_x_mv_contract_signed_attr_hist.NEXTVAL, 23, date'2020-01-01', 12310000038,'WHOLESALE_AGENT_PREMIUM_AWARDS_SCALE_TYPE',date'2020-01-01',8884323110156,date'2020-01-01');insert into x_mv_contract_signed_attr_hist(TMP_ID,VALUE_NUM,UPDATE_DT,CONTRACT2_ID,CODE,CL_DT,STAMP,DT) values(s_x_mv_contract_signed_attr_hist.NEXTVAL, 3, date'2020-01-01', 12310000038,'PAYMENT_TYPE',date'2020-01-01',8884323110156,date'2020-01-01');insert into x_t_invoice (TMP_ID,ID,DT, CLIENT_ID,EXTERNAL_ID,CONTRACT_ID,TOTAL_SUM,CURRENCY,DISCOUNT_TYPE,COMMISSION_TYPE,TYPE,LOYAL_CLIENTS,NDS,NDS_PCT,PERSON_ID) values (s_x_t_invoice.NEXTVAL, 323110156, date'2020-01-01',212310000038,'Б-323110156-1',12310000038,40000,'RUR',7,7,'y_invoice',0,1,20, 774323110156);insert into x_t_person (TMP_ID,ID) values (s_x_t_person.NEXTVAL, 774323110156);insert into x_t_act_internal(TMP_ID,ID,DT,CLIENT_ID,INVOICE_ID,HIDDEN,AMOUNT,EXTERNAL_ID,PAYMENT_TERM_DT,IS_LOYAL,TYPE) values (s_x_t_act_internal.NEXTVAL, 43231101561,date'2020-01-05',212310000038, 323110156    ,1,  40000  ,'432311015611',null, 0,'generic');insert into x_t_act_trans(TMP_ID, ACT_ID, CONSUME_ID, AMOUNT, AMOUNT_NDS, AMOUNT_NSP, NETTING, COMMISSION_TYPE) values (s_x_t_act_trans.NEXTVAL, 43231101561,  55323110156, 40000, 6666.66666666666,  0,null, 7);insert into x_t_consume (TMP_ID, ID, PARENT_ORDER_ID) values (s_x_t_consume.NEXTVAL, 55323110156,  99323110156);insert into x_t_order(TMP_ID, ID, SERVICE_ID, SERVICE_ORDER_ID, CLIENT_ID) values (s_x_t_order.NEXTVAL, 99323110156,  7,  77323110156,  4323110156 );insert into x_mv_oebs_receipts_2(TMP_ID, INVOICE_EID, SUM, DT, DOC_DATE, COMISS_DATE, PAYMENT_NUMBER, SOURCE_TYPE) values (s_x_mv_oebs_receipts_2.NEXTVAL, 'Б-323110156-1', 40000, date'2020-01-31',date'2020-01-31', null, '8884323110156' ,'PAYCASH');insert into x_mv_ui_contract_apex (TMP_ID,CONTRACT_ID,CONTRACT_EID,DT,FINISH_DT,CLIENT_ID,AGENCY_ID) values (s_x_mv_ui_contract_apex.NEXTVAL, 12310000038, '12310000038/20',date'2020-01-01', date'2020-01-31',994323110156,212310000038 );insert into x_mv_contract_signed_attr (TMP_ID,CONTRACT_ID,COLLATERAL_ID,CODE,KEY_NUM,COLLATERAL_DT,VALUE_NUM) values (s_x_mv_contract_signed_attr.NEXTVAL, 12310000038, 123100000381,'BRAND_CLIENTS' , 4323110156, date'2020-01-01',  1);insert into x_yt_ar_direct_domain_stats (ID,IS_GRAY,DOMAIN,IS_BLACKLIST,SERVICE_ID,COST,BILLING_EXPORT_ID,FROM_DT,TILL_DT,SERVICE_ORDER_ID) values(s_x_yt_ar_direct_domain_stats.NEXTVAL, 0, 'a323110156', 0,7,3330000000,77323110156,  date'2020-01-01',to_date('2020-01-31'||' '||'23:59:59','YYYY-MM-DD HH24:MI:SS'),77323110156);</v>
      </c>
    </row>
    <row r="163" spans="1:73" s="195" customFormat="1" x14ac:dyDescent="0.35">
      <c r="A163" s="127">
        <v>38</v>
      </c>
      <c r="B163" s="178"/>
      <c r="C163" s="129" t="str">
        <f t="shared" si="138"/>
        <v>12310000038</v>
      </c>
      <c r="D163" s="129" t="str">
        <f t="shared" si="139"/>
        <v>12310000038/20</v>
      </c>
      <c r="E163" s="130" t="str">
        <f t="shared" si="140"/>
        <v>2020-01-01</v>
      </c>
      <c r="F163" s="130" t="str">
        <f t="shared" si="141"/>
        <v>2021-01-01</v>
      </c>
      <c r="G163" s="131" t="str">
        <f t="shared" si="142"/>
        <v>212310000038</v>
      </c>
      <c r="H163" s="132">
        <f t="shared" si="184"/>
        <v>23</v>
      </c>
      <c r="I163" s="133">
        <v>3</v>
      </c>
      <c r="J163" s="134">
        <f t="shared" si="164"/>
        <v>323110157</v>
      </c>
      <c r="K163" s="129" t="str">
        <f t="shared" si="143"/>
        <v>Б-323110157-1</v>
      </c>
      <c r="L163" s="130" t="str">
        <f t="shared" si="185"/>
        <v>2020-01-01</v>
      </c>
      <c r="M163" s="129" t="s">
        <v>87</v>
      </c>
      <c r="N163" s="135">
        <f t="shared" si="145"/>
        <v>110000</v>
      </c>
      <c r="O163" s="129" t="s">
        <v>88</v>
      </c>
      <c r="P163" s="133">
        <v>1</v>
      </c>
      <c r="Q163" s="129">
        <v>20</v>
      </c>
      <c r="R163" s="219">
        <f t="shared" si="186"/>
        <v>7</v>
      </c>
      <c r="S163" s="219">
        <v>7</v>
      </c>
      <c r="T163" s="134" t="str">
        <f t="shared" si="146"/>
        <v>43231101571</v>
      </c>
      <c r="U163" s="137" t="str">
        <f t="shared" si="147"/>
        <v>432311015711</v>
      </c>
      <c r="V163" s="129">
        <v>1</v>
      </c>
      <c r="W163" s="130" t="str">
        <f t="shared" ca="1" si="187"/>
        <v>2020-01-02</v>
      </c>
      <c r="X163" s="129"/>
      <c r="Y163" s="139">
        <v>110000</v>
      </c>
      <c r="Z163" s="139">
        <f t="shared" si="135"/>
        <v>18333.333333333328</v>
      </c>
      <c r="AA163" s="42">
        <v>0</v>
      </c>
      <c r="AB163" s="186" t="s">
        <v>89</v>
      </c>
      <c r="AC163" s="185">
        <f t="shared" si="149"/>
        <v>110000</v>
      </c>
      <c r="AD163" s="45">
        <v>0</v>
      </c>
      <c r="AE163" s="255" t="str">
        <f t="shared" si="150"/>
        <v>4323110157</v>
      </c>
      <c r="AF163" s="187">
        <f t="shared" si="169"/>
        <v>91666.666666666672</v>
      </c>
      <c r="AG163" s="240"/>
      <c r="AH163" s="58">
        <f t="shared" si="151"/>
        <v>91666.666666666672</v>
      </c>
      <c r="AI163" s="60">
        <f t="shared" si="173"/>
        <v>110000</v>
      </c>
      <c r="AJ163" s="49" t="str">
        <f t="shared" si="188"/>
        <v>2020-01-31</v>
      </c>
      <c r="AK163" s="189" t="str">
        <f t="shared" si="153"/>
        <v>8884323110157</v>
      </c>
      <c r="AL163" s="45" t="str">
        <f t="shared" si="154"/>
        <v>123100000381</v>
      </c>
      <c r="AM163" s="256" t="str">
        <f>TEXT(DATE(YEAR($F$2),MONTH($F$2),1),"ГГГГ-ММ-ДД")</f>
        <v>2020-01-01</v>
      </c>
      <c r="AN163" s="256" t="str">
        <f>TEXT(DATE(YEAR($F$2),MONTH($F$2)+1,0),"ГГГГ-ММ-ДД")</f>
        <v>2020-01-31</v>
      </c>
      <c r="AO163" s="102">
        <v>1</v>
      </c>
      <c r="AP163" s="102" t="str">
        <f>AP162</f>
        <v>994323110156</v>
      </c>
      <c r="AQ163" s="45"/>
      <c r="AR163" s="45"/>
      <c r="AS163" s="146" t="str">
        <f t="shared" si="155"/>
        <v>8884323110157</v>
      </c>
      <c r="AT163" s="143" t="str">
        <f t="shared" si="156"/>
        <v>55323110157</v>
      </c>
      <c r="AU163" s="137" t="str">
        <f t="shared" si="157"/>
        <v>99323110157</v>
      </c>
      <c r="AV163" s="137">
        <f t="shared" si="158"/>
        <v>7</v>
      </c>
      <c r="AW163" s="137" t="str">
        <f t="shared" si="159"/>
        <v>77323110157</v>
      </c>
      <c r="AX163" s="147" t="str">
        <f t="shared" si="160"/>
        <v>774323110157</v>
      </c>
      <c r="AY163" s="183">
        <v>0</v>
      </c>
      <c r="AZ163" s="183">
        <v>0</v>
      </c>
      <c r="BA163" s="43" t="str">
        <f t="shared" si="189"/>
        <v>2020-01-01</v>
      </c>
      <c r="BB163" s="43" t="str">
        <f t="shared" si="190"/>
        <v>2020-01-31</v>
      </c>
      <c r="BC163" s="148" t="s">
        <v>90</v>
      </c>
      <c r="BD163" s="131" t="str">
        <f t="shared" si="163"/>
        <v>a323110157</v>
      </c>
      <c r="BE163" s="143"/>
      <c r="BF163" s="189"/>
      <c r="BG163" s="186"/>
      <c r="BH163" s="149"/>
      <c r="BI163" s="149"/>
      <c r="BJ163" s="149"/>
      <c r="BK163" s="149"/>
      <c r="BL163" s="149"/>
      <c r="BM163" s="149"/>
      <c r="BN163" s="149"/>
      <c r="BO163" s="342"/>
      <c r="BP163" s="328">
        <v>1</v>
      </c>
      <c r="BQ163" s="242">
        <f>AF168</f>
        <v>16666.666666666668</v>
      </c>
      <c r="BR163" s="242">
        <f>BQ163*0.13</f>
        <v>2166.666666666667</v>
      </c>
      <c r="BS163" s="242">
        <f>BR163</f>
        <v>2166.666666666667</v>
      </c>
      <c r="BU163" s="357" t="str">
        <f t="shared" ca="1" si="168"/>
        <v>insert into x_t_invoice (TMP_ID,ID,DT, CLIENT_ID,EXTERNAL_ID,CONTRACT_ID,TOTAL_SUM,CURRENCY,DISCOUNT_TYPE,COMMISSION_TYPE,TYPE,LOYAL_CLIENTS,NDS,NDS_PCT,PERSON_ID) values (s_x_t_invoice.NEXTVAL, 323110157, date'2020-01-01',212310000038,'Б-323110157-1',12310000038,110000,'RUR',7,7,'y_invoice',0,1,20, 774323110157);insert into x_t_person (TMP_ID,ID) values (s_x_t_person.NEXTVAL, 774323110157);insert into x_t_act_internal(TMP_ID,ID,DT,CLIENT_ID,INVOICE_ID,HIDDEN,AMOUNT,EXTERNAL_ID,PAYMENT_TERM_DT,IS_LOYAL,TYPE) values (s_x_t_act_internal.NEXTVAL, 43231101571,date'2020-01-02',212310000038, 323110157    ,1,  110000  ,'432311015711',null, 0,'generic');insert into x_t_act_trans(TMP_ID, ACT_ID, CONSUME_ID, AMOUNT, AMOUNT_NDS, AMOUNT_NSP, NETTING, COMMISSION_TYPE) values (s_x_t_act_trans.NEXTVAL, 43231101571,  55323110157, 110000, 18333.3333333333,  0,null, 7);insert into x_t_consume (TMP_ID, ID, PARENT_ORDER_ID) values (s_x_t_consume.NEXTVAL, 55323110157,  99323110157);insert into x_t_order(TMP_ID, ID, SERVICE_ID, SERVICE_ORDER_ID, CLIENT_ID) values (s_x_t_order.NEXTVAL, 99323110157,  7,  77323110157,  4323110157 );insert into x_mv_oebs_receipts_2(TMP_ID, INVOICE_EID, SUM, DT, DOC_DATE, COMISS_DATE, PAYMENT_NUMBER, SOURCE_TYPE) values (s_x_mv_oebs_receipts_2.NEXTVAL, 'Б-323110157-1', 110000, date'2020-01-31',date'2020-01-31', null, '8884323110157' ,'PAYCASH');insert into x_mv_contract_signed_attr (TMP_ID,CONTRACT_ID,COLLATERAL_ID,CODE,KEY_NUM,COLLATERAL_DT,VALUE_NUM) values (s_x_mv_contract_signed_attr.NEXTVAL, 12310000038, 123100000381,'BRAND_CLIENTS' , 4323110157, date'2020-01-01',  1);insert into x_yt_ar_direct_domain_stats (ID,IS_GRAY,DOMAIN,IS_BLACKLIST,SERVICE_ID,COST,BILLING_EXPORT_ID,FROM_DT,TILL_DT,SERVICE_ORDER_ID) values(s_x_yt_ar_direct_domain_stats.NEXTVAL, 0, 'a323110157', 0,7,3330000000,77323110157,  date'2020-01-01',to_date('2020-01-31'||' '||'23:59:59','YYYY-MM-DD HH24:MI:SS'),77323110157);</v>
      </c>
    </row>
    <row r="164" spans="1:73" s="195" customFormat="1" x14ac:dyDescent="0.35">
      <c r="A164" s="127">
        <v>38</v>
      </c>
      <c r="B164" s="178"/>
      <c r="C164" s="129" t="str">
        <f t="shared" si="138"/>
        <v>12310000038</v>
      </c>
      <c r="D164" s="129" t="str">
        <f t="shared" si="139"/>
        <v>12310000038/20</v>
      </c>
      <c r="E164" s="130" t="str">
        <f t="shared" si="140"/>
        <v>2020-01-01</v>
      </c>
      <c r="F164" s="130" t="str">
        <f t="shared" si="141"/>
        <v>2021-01-01</v>
      </c>
      <c r="G164" s="131" t="str">
        <f t="shared" si="142"/>
        <v>212310000038</v>
      </c>
      <c r="H164" s="132">
        <f t="shared" si="184"/>
        <v>23</v>
      </c>
      <c r="I164" s="133">
        <v>3</v>
      </c>
      <c r="J164" s="134">
        <f t="shared" si="164"/>
        <v>323110158</v>
      </c>
      <c r="K164" s="129" t="str">
        <f t="shared" si="143"/>
        <v>Б-323110158-1</v>
      </c>
      <c r="L164" s="130" t="str">
        <f t="shared" si="185"/>
        <v>2020-01-01</v>
      </c>
      <c r="M164" s="129" t="s">
        <v>87</v>
      </c>
      <c r="N164" s="135">
        <f t="shared" si="145"/>
        <v>10000</v>
      </c>
      <c r="O164" s="129" t="s">
        <v>88</v>
      </c>
      <c r="P164" s="133">
        <v>1</v>
      </c>
      <c r="Q164" s="129">
        <v>20</v>
      </c>
      <c r="R164" s="219">
        <f t="shared" si="186"/>
        <v>7</v>
      </c>
      <c r="S164" s="219">
        <v>7</v>
      </c>
      <c r="T164" s="134" t="str">
        <f t="shared" si="146"/>
        <v>43231101581</v>
      </c>
      <c r="U164" s="137" t="str">
        <f t="shared" si="147"/>
        <v>432311015811</v>
      </c>
      <c r="V164" s="129">
        <v>1</v>
      </c>
      <c r="W164" s="130" t="str">
        <f t="shared" ca="1" si="187"/>
        <v>2020-01-04</v>
      </c>
      <c r="X164" s="129"/>
      <c r="Y164" s="139">
        <v>10000</v>
      </c>
      <c r="Z164" s="139">
        <f t="shared" ref="Z164:Z169" si="191">Y164-(Y164/1.2)</f>
        <v>1666.6666666666661</v>
      </c>
      <c r="AA164" s="42">
        <v>0</v>
      </c>
      <c r="AB164" s="186" t="s">
        <v>89</v>
      </c>
      <c r="AC164" s="185">
        <f t="shared" si="149"/>
        <v>10000</v>
      </c>
      <c r="AD164" s="45">
        <v>0</v>
      </c>
      <c r="AE164" s="52" t="str">
        <f>4&amp;J164</f>
        <v>4323110158</v>
      </c>
      <c r="AF164" s="187">
        <f t="shared" si="169"/>
        <v>8333.3333333333339</v>
      </c>
      <c r="AG164" s="240"/>
      <c r="AH164" s="58">
        <f t="shared" si="151"/>
        <v>8333.3333333333339</v>
      </c>
      <c r="AI164" s="60">
        <f t="shared" si="173"/>
        <v>10000</v>
      </c>
      <c r="AJ164" s="49" t="str">
        <f t="shared" si="188"/>
        <v>2020-01-31</v>
      </c>
      <c r="AK164" s="189" t="str">
        <f t="shared" si="153"/>
        <v>8884323110158</v>
      </c>
      <c r="AL164" s="45" t="str">
        <f t="shared" si="154"/>
        <v>123100000381</v>
      </c>
      <c r="AM164" s="190"/>
      <c r="AN164" s="190"/>
      <c r="AO164" s="45" t="s">
        <v>89</v>
      </c>
      <c r="AP164" s="145" t="s">
        <v>89</v>
      </c>
      <c r="AQ164" s="45"/>
      <c r="AR164" s="45"/>
      <c r="AS164" s="146" t="str">
        <f t="shared" si="155"/>
        <v>8884323110158</v>
      </c>
      <c r="AT164" s="143" t="str">
        <f t="shared" si="156"/>
        <v>55323110158</v>
      </c>
      <c r="AU164" s="137" t="str">
        <f t="shared" si="157"/>
        <v>99323110158</v>
      </c>
      <c r="AV164" s="137">
        <f t="shared" si="158"/>
        <v>7</v>
      </c>
      <c r="AW164" s="137" t="str">
        <f t="shared" si="159"/>
        <v>77323110158</v>
      </c>
      <c r="AX164" s="147" t="str">
        <f t="shared" si="160"/>
        <v>774323110158</v>
      </c>
      <c r="AY164" s="183">
        <v>0</v>
      </c>
      <c r="AZ164" s="183">
        <v>0</v>
      </c>
      <c r="BA164" s="43" t="str">
        <f t="shared" si="189"/>
        <v>2020-01-01</v>
      </c>
      <c r="BB164" s="43" t="str">
        <f t="shared" si="190"/>
        <v>2020-01-31</v>
      </c>
      <c r="BC164" s="148" t="s">
        <v>90</v>
      </c>
      <c r="BD164" s="131" t="str">
        <f t="shared" si="163"/>
        <v>a323110158</v>
      </c>
      <c r="BE164" s="143"/>
      <c r="BF164" s="189"/>
      <c r="BG164" s="186"/>
      <c r="BH164" s="149"/>
      <c r="BI164" s="149"/>
      <c r="BJ164" s="149"/>
      <c r="BK164" s="149"/>
      <c r="BL164" s="149"/>
      <c r="BM164" s="149"/>
      <c r="BN164" s="149"/>
      <c r="BO164" s="342" t="s">
        <v>188</v>
      </c>
      <c r="BP164" s="328">
        <v>37</v>
      </c>
      <c r="BQ164" s="242">
        <f>AF169</f>
        <v>16666.666666666668</v>
      </c>
      <c r="BR164" s="242">
        <f>BQ164*0.13</f>
        <v>2166.666666666667</v>
      </c>
      <c r="BS164" s="242">
        <f>BR164</f>
        <v>2166.666666666667</v>
      </c>
      <c r="BU164" s="357" t="str">
        <f t="shared" ca="1" si="168"/>
        <v>insert into x_t_invoice (TMP_ID,ID,DT, CLIENT_ID,EXTERNAL_ID,CONTRACT_ID,TOTAL_SUM,CURRENCY,DISCOUNT_TYPE,COMMISSION_TYPE,TYPE,LOYAL_CLIENTS,NDS,NDS_PCT,PERSON_ID) values (s_x_t_invoice.NEXTVAL, 323110158, date'2020-01-01',212310000038,'Б-323110158-1',12310000038,10000,'RUR',7,7,'y_invoice',0,1,20, 774323110158);insert into x_t_person (TMP_ID,ID) values (s_x_t_person.NEXTVAL, 774323110158);insert into x_t_act_internal(TMP_ID,ID,DT,CLIENT_ID,INVOICE_ID,HIDDEN,AMOUNT,EXTERNAL_ID,PAYMENT_TERM_DT,IS_LOYAL,TYPE) values (s_x_t_act_internal.NEXTVAL, 43231101581,date'2020-01-04',212310000038, 323110158    ,1,  10000  ,'432311015811',null, 0,'generic');insert into x_t_act_trans(TMP_ID, ACT_ID, CONSUME_ID, AMOUNT, AMOUNT_NDS, AMOUNT_NSP, NETTING, COMMISSION_TYPE) values (s_x_t_act_trans.NEXTVAL, 43231101581,  55323110158, 10000, 1666.66666666667,  0,null, 7);insert into x_t_consume (TMP_ID, ID, PARENT_ORDER_ID) values (s_x_t_consume.NEXTVAL, 55323110158,  99323110158);insert into x_t_order(TMP_ID, ID, SERVICE_ID, SERVICE_ORDER_ID, CLIENT_ID) values (s_x_t_order.NEXTVAL, 99323110158,  7,  77323110158,  4323110158 );insert into x_mv_oebs_receipts_2(TMP_ID, INVOICE_EID, SUM, DT, DOC_DATE, COMISS_DATE, PAYMENT_NUMBER, SOURCE_TYPE) values (s_x_mv_oebs_receipts_2.NEXTVAL, 'Б-323110158-1', 10000, date'2020-01-31',date'2020-01-31', null, '8884323110158' ,'PAYCASH');insert into x_yt_ar_direct_domain_stats (ID,IS_GRAY,DOMAIN,IS_BLACKLIST,SERVICE_ID,COST,BILLING_EXPORT_ID,FROM_DT,TILL_DT,SERVICE_ORDER_ID) values(s_x_yt_ar_direct_domain_stats.NEXTVAL, 0, 'a323110158', 0,7,3330000000,77323110158,  date'2020-01-01',to_date('2020-01-31'||' '||'23:59:59','YYYY-MM-DD HH24:MI:SS'),77323110158);</v>
      </c>
    </row>
    <row r="165" spans="1:73" s="195" customFormat="1" x14ac:dyDescent="0.35">
      <c r="A165" s="127">
        <v>38</v>
      </c>
      <c r="B165" s="178"/>
      <c r="C165" s="129" t="str">
        <f t="shared" si="138"/>
        <v>12310000038</v>
      </c>
      <c r="D165" s="129" t="str">
        <f t="shared" si="139"/>
        <v>12310000038/20</v>
      </c>
      <c r="E165" s="130" t="str">
        <f t="shared" si="140"/>
        <v>2020-01-01</v>
      </c>
      <c r="F165" s="130" t="str">
        <f t="shared" si="141"/>
        <v>2021-01-01</v>
      </c>
      <c r="G165" s="131" t="str">
        <f t="shared" si="142"/>
        <v>212310000038</v>
      </c>
      <c r="H165" s="132">
        <f t="shared" si="184"/>
        <v>23</v>
      </c>
      <c r="I165" s="133">
        <v>3</v>
      </c>
      <c r="J165" s="134">
        <f t="shared" si="164"/>
        <v>323110159</v>
      </c>
      <c r="K165" s="129" t="str">
        <f t="shared" si="143"/>
        <v>Б-323110159-1</v>
      </c>
      <c r="L165" s="130" t="str">
        <f t="shared" si="185"/>
        <v>2020-01-01</v>
      </c>
      <c r="M165" s="129" t="s">
        <v>87</v>
      </c>
      <c r="N165" s="135">
        <f t="shared" si="145"/>
        <v>10000</v>
      </c>
      <c r="O165" s="129" t="s">
        <v>88</v>
      </c>
      <c r="P165" s="133">
        <v>1</v>
      </c>
      <c r="Q165" s="129">
        <v>20</v>
      </c>
      <c r="R165" s="219">
        <f t="shared" si="186"/>
        <v>7</v>
      </c>
      <c r="S165" s="219">
        <v>7</v>
      </c>
      <c r="T165" s="134" t="str">
        <f t="shared" si="146"/>
        <v>43231101591</v>
      </c>
      <c r="U165" s="137" t="str">
        <f t="shared" si="147"/>
        <v>432311015911</v>
      </c>
      <c r="V165" s="129">
        <v>1</v>
      </c>
      <c r="W165" s="130" t="str">
        <f t="shared" ca="1" si="187"/>
        <v>2020-01-08</v>
      </c>
      <c r="X165" s="129"/>
      <c r="Y165" s="139">
        <v>10000</v>
      </c>
      <c r="Z165" s="139">
        <f t="shared" si="191"/>
        <v>1666.6666666666661</v>
      </c>
      <c r="AA165" s="42">
        <v>0</v>
      </c>
      <c r="AB165" s="186" t="s">
        <v>89</v>
      </c>
      <c r="AC165" s="185">
        <f t="shared" si="149"/>
        <v>10000</v>
      </c>
      <c r="AD165" s="45">
        <v>0</v>
      </c>
      <c r="AE165" s="52" t="str">
        <f>4&amp;J165</f>
        <v>4323110159</v>
      </c>
      <c r="AF165" s="187">
        <f t="shared" si="169"/>
        <v>8333.3333333333339</v>
      </c>
      <c r="AG165" s="240"/>
      <c r="AH165" s="58">
        <f t="shared" si="151"/>
        <v>8333.3333333333339</v>
      </c>
      <c r="AI165" s="60">
        <f t="shared" si="173"/>
        <v>10000</v>
      </c>
      <c r="AJ165" s="49" t="str">
        <f t="shared" si="188"/>
        <v>2020-01-31</v>
      </c>
      <c r="AK165" s="189" t="str">
        <f t="shared" si="153"/>
        <v>8884323110159</v>
      </c>
      <c r="AL165" s="45" t="str">
        <f t="shared" si="154"/>
        <v>123100000381</v>
      </c>
      <c r="AM165" s="190"/>
      <c r="AN165" s="190"/>
      <c r="AO165" s="45" t="s">
        <v>89</v>
      </c>
      <c r="AP165" s="145" t="s">
        <v>89</v>
      </c>
      <c r="AQ165" s="45"/>
      <c r="AR165" s="45"/>
      <c r="AS165" s="146" t="str">
        <f t="shared" si="155"/>
        <v>8884323110159</v>
      </c>
      <c r="AT165" s="143" t="str">
        <f t="shared" si="156"/>
        <v>55323110159</v>
      </c>
      <c r="AU165" s="137" t="str">
        <f t="shared" si="157"/>
        <v>99323110159</v>
      </c>
      <c r="AV165" s="137">
        <f t="shared" si="158"/>
        <v>7</v>
      </c>
      <c r="AW165" s="137" t="str">
        <f t="shared" si="159"/>
        <v>77323110159</v>
      </c>
      <c r="AX165" s="147" t="str">
        <f t="shared" si="160"/>
        <v>774323110159</v>
      </c>
      <c r="AY165" s="183">
        <v>0</v>
      </c>
      <c r="AZ165" s="183">
        <v>0</v>
      </c>
      <c r="BA165" s="43" t="str">
        <f t="shared" si="189"/>
        <v>2020-01-01</v>
      </c>
      <c r="BB165" s="43" t="str">
        <f t="shared" si="190"/>
        <v>2020-01-31</v>
      </c>
      <c r="BC165" s="148" t="s">
        <v>90</v>
      </c>
      <c r="BD165" s="131" t="str">
        <f t="shared" si="163"/>
        <v>a323110159</v>
      </c>
      <c r="BE165" s="143"/>
      <c r="BF165" s="189"/>
      <c r="BG165" s="186"/>
      <c r="BH165" s="149"/>
      <c r="BI165" s="149"/>
      <c r="BJ165" s="149"/>
      <c r="BK165" s="149"/>
      <c r="BL165" s="149"/>
      <c r="BM165" s="149"/>
      <c r="BN165" s="149"/>
      <c r="BO165" s="343" t="s">
        <v>189</v>
      </c>
      <c r="BP165" s="330"/>
      <c r="BU165" s="357" t="str">
        <f t="shared" ca="1" si="168"/>
        <v>insert into x_t_invoice (TMP_ID,ID,DT, CLIENT_ID,EXTERNAL_ID,CONTRACT_ID,TOTAL_SUM,CURRENCY,DISCOUNT_TYPE,COMMISSION_TYPE,TYPE,LOYAL_CLIENTS,NDS,NDS_PCT,PERSON_ID) values (s_x_t_invoice.NEXTVAL, 323110159, date'2020-01-01',212310000038,'Б-323110159-1',12310000038,10000,'RUR',7,7,'y_invoice',0,1,20, 774323110159);insert into x_t_person (TMP_ID,ID) values (s_x_t_person.NEXTVAL, 774323110159);insert into x_t_act_internal(TMP_ID,ID,DT,CLIENT_ID,INVOICE_ID,HIDDEN,AMOUNT,EXTERNAL_ID,PAYMENT_TERM_DT,IS_LOYAL,TYPE) values (s_x_t_act_internal.NEXTVAL, 43231101591,date'2020-01-08',212310000038, 323110159    ,1,  10000  ,'432311015911',null, 0,'generic');insert into x_t_act_trans(TMP_ID, ACT_ID, CONSUME_ID, AMOUNT, AMOUNT_NDS, AMOUNT_NSP, NETTING, COMMISSION_TYPE) values (s_x_t_act_trans.NEXTVAL, 43231101591,  55323110159, 10000, 1666.66666666667,  0,null, 7);insert into x_t_consume (TMP_ID, ID, PARENT_ORDER_ID) values (s_x_t_consume.NEXTVAL, 55323110159,  99323110159);insert into x_t_order(TMP_ID, ID, SERVICE_ID, SERVICE_ORDER_ID, CLIENT_ID) values (s_x_t_order.NEXTVAL, 99323110159,  7,  77323110159,  4323110159 );insert into x_mv_oebs_receipts_2(TMP_ID, INVOICE_EID, SUM, DT, DOC_DATE, COMISS_DATE, PAYMENT_NUMBER, SOURCE_TYPE) values (s_x_mv_oebs_receipts_2.NEXTVAL, 'Б-323110159-1', 10000, date'2020-01-31',date'2020-01-31', null, '8884323110159' ,'PAYCASH');insert into x_yt_ar_direct_domain_stats (ID,IS_GRAY,DOMAIN,IS_BLACKLIST,SERVICE_ID,COST,BILLING_EXPORT_ID,FROM_DT,TILL_DT,SERVICE_ORDER_ID) values(s_x_yt_ar_direct_domain_stats.NEXTVAL, 0, 'a323110159', 0,7,3330000000,77323110159,  date'2020-01-01',to_date('2020-01-31'||' '||'23:59:59','YYYY-MM-DD HH24:MI:SS'),77323110159);</v>
      </c>
    </row>
    <row r="166" spans="1:73" s="195" customFormat="1" ht="15" thickBot="1" x14ac:dyDescent="0.4">
      <c r="A166" s="127">
        <v>38</v>
      </c>
      <c r="B166" s="178"/>
      <c r="C166" s="129" t="str">
        <f t="shared" si="138"/>
        <v>12310000038</v>
      </c>
      <c r="D166" s="129" t="str">
        <f t="shared" si="139"/>
        <v>12310000038/20</v>
      </c>
      <c r="E166" s="130" t="str">
        <f t="shared" si="140"/>
        <v>2020-01-01</v>
      </c>
      <c r="F166" s="130" t="str">
        <f t="shared" si="141"/>
        <v>2021-01-01</v>
      </c>
      <c r="G166" s="131" t="str">
        <f t="shared" si="142"/>
        <v>212310000038</v>
      </c>
      <c r="H166" s="132">
        <f t="shared" si="184"/>
        <v>23</v>
      </c>
      <c r="I166" s="133">
        <v>3</v>
      </c>
      <c r="J166" s="134">
        <f t="shared" si="164"/>
        <v>323110160</v>
      </c>
      <c r="K166" s="129" t="str">
        <f t="shared" si="143"/>
        <v>Б-323110160-1</v>
      </c>
      <c r="L166" s="130" t="str">
        <f t="shared" si="185"/>
        <v>2020-01-01</v>
      </c>
      <c r="M166" s="129" t="s">
        <v>87</v>
      </c>
      <c r="N166" s="135">
        <f t="shared" si="145"/>
        <v>20000</v>
      </c>
      <c r="O166" s="129" t="s">
        <v>88</v>
      </c>
      <c r="P166" s="133">
        <v>1</v>
      </c>
      <c r="Q166" s="129">
        <v>20</v>
      </c>
      <c r="R166" s="219">
        <f t="shared" si="186"/>
        <v>7</v>
      </c>
      <c r="S166" s="219">
        <v>7</v>
      </c>
      <c r="T166" s="134" t="str">
        <f t="shared" si="146"/>
        <v>43231101601</v>
      </c>
      <c r="U166" s="137" t="str">
        <f t="shared" si="147"/>
        <v>432311016011</v>
      </c>
      <c r="V166" s="129">
        <v>1</v>
      </c>
      <c r="W166" s="130" t="str">
        <f t="shared" ca="1" si="187"/>
        <v>2020-01-09</v>
      </c>
      <c r="X166" s="129"/>
      <c r="Y166" s="139">
        <v>20000</v>
      </c>
      <c r="Z166" s="139">
        <f t="shared" si="191"/>
        <v>3333.3333333333321</v>
      </c>
      <c r="AA166" s="42">
        <v>0</v>
      </c>
      <c r="AB166" s="186" t="s">
        <v>89</v>
      </c>
      <c r="AC166" s="185">
        <f t="shared" si="149"/>
        <v>20000</v>
      </c>
      <c r="AD166" s="45">
        <v>0</v>
      </c>
      <c r="AE166" s="52" t="str">
        <f t="shared" ref="AE166:AE171" si="192">4&amp;J166</f>
        <v>4323110160</v>
      </c>
      <c r="AF166" s="187">
        <f t="shared" si="169"/>
        <v>16666.666666666668</v>
      </c>
      <c r="AG166" s="240"/>
      <c r="AH166" s="58">
        <f t="shared" si="151"/>
        <v>16666.666666666668</v>
      </c>
      <c r="AI166" s="60">
        <f t="shared" si="173"/>
        <v>20000</v>
      </c>
      <c r="AJ166" s="49" t="str">
        <f t="shared" si="188"/>
        <v>2020-01-31</v>
      </c>
      <c r="AK166" s="189" t="str">
        <f t="shared" si="153"/>
        <v>8884323110160</v>
      </c>
      <c r="AL166" s="45" t="str">
        <f t="shared" si="154"/>
        <v>123100000381</v>
      </c>
      <c r="AM166" s="190"/>
      <c r="AN166" s="190"/>
      <c r="AO166" s="45" t="s">
        <v>89</v>
      </c>
      <c r="AP166" s="145" t="s">
        <v>89</v>
      </c>
      <c r="AQ166" s="45"/>
      <c r="AR166" s="45"/>
      <c r="AS166" s="146" t="str">
        <f t="shared" si="155"/>
        <v>8884323110160</v>
      </c>
      <c r="AT166" s="143" t="str">
        <f t="shared" si="156"/>
        <v>55323110160</v>
      </c>
      <c r="AU166" s="137" t="str">
        <f t="shared" si="157"/>
        <v>99323110160</v>
      </c>
      <c r="AV166" s="137">
        <f t="shared" si="158"/>
        <v>7</v>
      </c>
      <c r="AW166" s="137" t="str">
        <f t="shared" si="159"/>
        <v>77323110160</v>
      </c>
      <c r="AX166" s="147" t="str">
        <f t="shared" si="160"/>
        <v>774323110160</v>
      </c>
      <c r="AY166" s="183">
        <v>0</v>
      </c>
      <c r="AZ166" s="183">
        <v>0</v>
      </c>
      <c r="BA166" s="43" t="str">
        <f t="shared" si="189"/>
        <v>2020-01-01</v>
      </c>
      <c r="BB166" s="43" t="str">
        <f t="shared" si="190"/>
        <v>2020-01-31</v>
      </c>
      <c r="BC166" s="148" t="s">
        <v>90</v>
      </c>
      <c r="BD166" s="131" t="str">
        <f t="shared" si="163"/>
        <v>a323110160</v>
      </c>
      <c r="BE166" s="143"/>
      <c r="BF166" s="189"/>
      <c r="BG166" s="186"/>
      <c r="BH166" s="174"/>
      <c r="BI166" s="174"/>
      <c r="BJ166" s="174"/>
      <c r="BK166" s="174"/>
      <c r="BL166" s="149"/>
      <c r="BM166" s="149"/>
      <c r="BN166" s="149"/>
      <c r="BO166" s="345">
        <f>SUM(AF162:AF169)</f>
        <v>208333.33333333331</v>
      </c>
      <c r="BP166" s="328"/>
      <c r="BQ166" s="242"/>
      <c r="BR166" s="242"/>
      <c r="BS166" s="242"/>
      <c r="BU166" s="357" t="str">
        <f t="shared" ca="1" si="168"/>
        <v>insert into x_t_invoice (TMP_ID,ID,DT, CLIENT_ID,EXTERNAL_ID,CONTRACT_ID,TOTAL_SUM,CURRENCY,DISCOUNT_TYPE,COMMISSION_TYPE,TYPE,LOYAL_CLIENTS,NDS,NDS_PCT,PERSON_ID) values (s_x_t_invoice.NEXTVAL, 323110160, date'2020-01-01',212310000038,'Б-323110160-1',12310000038,20000,'RUR',7,7,'y_invoice',0,1,20, 774323110160);insert into x_t_person (TMP_ID,ID) values (s_x_t_person.NEXTVAL, 774323110160);insert into x_t_act_internal(TMP_ID,ID,DT,CLIENT_ID,INVOICE_ID,HIDDEN,AMOUNT,EXTERNAL_ID,PAYMENT_TERM_DT,IS_LOYAL,TYPE) values (s_x_t_act_internal.NEXTVAL, 43231101601,date'2020-01-09',212310000038, 323110160    ,1,  20000  ,'432311016011',null, 0,'generic');insert into x_t_act_trans(TMP_ID, ACT_ID, CONSUME_ID, AMOUNT, AMOUNT_NDS, AMOUNT_NSP, NETTING, COMMISSION_TYPE) values (s_x_t_act_trans.NEXTVAL, 43231101601,  55323110160, 20000, 3333.33333333333,  0,null, 7);insert into x_t_consume (TMP_ID, ID, PARENT_ORDER_ID) values (s_x_t_consume.NEXTVAL, 55323110160,  99323110160);insert into x_t_order(TMP_ID, ID, SERVICE_ID, SERVICE_ORDER_ID, CLIENT_ID) values (s_x_t_order.NEXTVAL, 99323110160,  7,  77323110160,  4323110160 );insert into x_mv_oebs_receipts_2(TMP_ID, INVOICE_EID, SUM, DT, DOC_DATE, COMISS_DATE, PAYMENT_NUMBER, SOURCE_TYPE) values (s_x_mv_oebs_receipts_2.NEXTVAL, 'Б-323110160-1', 20000, date'2020-01-31',date'2020-01-31', null, '8884323110160' ,'PAYCASH');insert into x_yt_ar_direct_domain_stats (ID,IS_GRAY,DOMAIN,IS_BLACKLIST,SERVICE_ID,COST,BILLING_EXPORT_ID,FROM_DT,TILL_DT,SERVICE_ORDER_ID) values(s_x_yt_ar_direct_domain_stats.NEXTVAL, 0, 'a323110160', 0,7,3330000000,77323110160,  date'2020-01-01',to_date('2020-01-31'||' '||'23:59:59','YYYY-MM-DD HH24:MI:SS'),77323110160);</v>
      </c>
    </row>
    <row r="167" spans="1:73" s="195" customFormat="1" x14ac:dyDescent="0.35">
      <c r="A167" s="127">
        <v>38</v>
      </c>
      <c r="B167" s="178"/>
      <c r="C167" s="129" t="str">
        <f t="shared" si="138"/>
        <v>12310000038</v>
      </c>
      <c r="D167" s="129" t="str">
        <f t="shared" si="139"/>
        <v>12310000038/20</v>
      </c>
      <c r="E167" s="130" t="str">
        <f t="shared" si="140"/>
        <v>2020-01-01</v>
      </c>
      <c r="F167" s="130" t="str">
        <f t="shared" si="141"/>
        <v>2021-01-01</v>
      </c>
      <c r="G167" s="131" t="str">
        <f t="shared" si="142"/>
        <v>212310000038</v>
      </c>
      <c r="H167" s="132">
        <f t="shared" si="184"/>
        <v>23</v>
      </c>
      <c r="I167" s="133">
        <v>3</v>
      </c>
      <c r="J167" s="134">
        <f t="shared" si="164"/>
        <v>323110161</v>
      </c>
      <c r="K167" s="129" t="str">
        <f t="shared" si="143"/>
        <v>Б-323110161-1</v>
      </c>
      <c r="L167" s="130" t="str">
        <f t="shared" si="185"/>
        <v>2020-01-01</v>
      </c>
      <c r="M167" s="129" t="s">
        <v>87</v>
      </c>
      <c r="N167" s="135">
        <f t="shared" si="145"/>
        <v>20000</v>
      </c>
      <c r="O167" s="129" t="s">
        <v>88</v>
      </c>
      <c r="P167" s="133">
        <v>1</v>
      </c>
      <c r="Q167" s="129">
        <v>20</v>
      </c>
      <c r="R167" s="219">
        <f t="shared" si="186"/>
        <v>7</v>
      </c>
      <c r="S167" s="219">
        <v>7</v>
      </c>
      <c r="T167" s="134" t="str">
        <f t="shared" si="146"/>
        <v>43231101611</v>
      </c>
      <c r="U167" s="137" t="str">
        <f t="shared" si="147"/>
        <v>432311016111</v>
      </c>
      <c r="V167" s="129">
        <v>1</v>
      </c>
      <c r="W167" s="130" t="str">
        <f t="shared" ca="1" si="187"/>
        <v>2020-01-03</v>
      </c>
      <c r="X167" s="129"/>
      <c r="Y167" s="139">
        <v>20000</v>
      </c>
      <c r="Z167" s="139">
        <f t="shared" si="191"/>
        <v>3333.3333333333321</v>
      </c>
      <c r="AA167" s="42">
        <v>0</v>
      </c>
      <c r="AB167" s="186" t="s">
        <v>89</v>
      </c>
      <c r="AC167" s="185">
        <f t="shared" si="149"/>
        <v>20000</v>
      </c>
      <c r="AD167" s="45">
        <v>0</v>
      </c>
      <c r="AE167" s="52" t="str">
        <f t="shared" si="192"/>
        <v>4323110161</v>
      </c>
      <c r="AF167" s="187">
        <f t="shared" si="169"/>
        <v>16666.666666666668</v>
      </c>
      <c r="AG167" s="240"/>
      <c r="AH167" s="58">
        <f t="shared" si="151"/>
        <v>16666.666666666668</v>
      </c>
      <c r="AI167" s="60">
        <f t="shared" si="173"/>
        <v>20000</v>
      </c>
      <c r="AJ167" s="49" t="str">
        <f t="shared" si="188"/>
        <v>2020-01-31</v>
      </c>
      <c r="AK167" s="189" t="str">
        <f t="shared" si="153"/>
        <v>8884323110161</v>
      </c>
      <c r="AL167" s="45" t="str">
        <f t="shared" si="154"/>
        <v>123100000381</v>
      </c>
      <c r="AM167" s="190"/>
      <c r="AN167" s="190"/>
      <c r="AO167" s="45" t="s">
        <v>89</v>
      </c>
      <c r="AP167" s="145" t="s">
        <v>89</v>
      </c>
      <c r="AQ167" s="45"/>
      <c r="AR167" s="45"/>
      <c r="AS167" s="146" t="str">
        <f t="shared" si="155"/>
        <v>8884323110161</v>
      </c>
      <c r="AT167" s="143" t="str">
        <f t="shared" si="156"/>
        <v>55323110161</v>
      </c>
      <c r="AU167" s="137" t="str">
        <f t="shared" si="157"/>
        <v>99323110161</v>
      </c>
      <c r="AV167" s="137">
        <f t="shared" si="158"/>
        <v>7</v>
      </c>
      <c r="AW167" s="137" t="str">
        <f t="shared" si="159"/>
        <v>77323110161</v>
      </c>
      <c r="AX167" s="147" t="str">
        <f t="shared" si="160"/>
        <v>774323110161</v>
      </c>
      <c r="AY167" s="183">
        <v>0</v>
      </c>
      <c r="AZ167" s="183">
        <v>0</v>
      </c>
      <c r="BA167" s="43" t="str">
        <f t="shared" si="189"/>
        <v>2020-01-01</v>
      </c>
      <c r="BB167" s="43" t="str">
        <f t="shared" si="190"/>
        <v>2020-01-31</v>
      </c>
      <c r="BC167" s="148" t="s">
        <v>90</v>
      </c>
      <c r="BD167" s="131" t="str">
        <f t="shared" si="163"/>
        <v>a323110161</v>
      </c>
      <c r="BE167" s="143"/>
      <c r="BF167" s="189"/>
      <c r="BG167" s="186"/>
      <c r="BH167" s="246"/>
      <c r="BI167" s="246"/>
      <c r="BJ167" s="246"/>
      <c r="BK167" s="246"/>
      <c r="BL167" s="149"/>
      <c r="BM167" s="149"/>
      <c r="BN167" s="149"/>
      <c r="BO167" s="345"/>
      <c r="BP167" s="328"/>
      <c r="BQ167" s="242"/>
      <c r="BR167" s="242"/>
      <c r="BS167" s="242"/>
      <c r="BU167" s="357" t="str">
        <f t="shared" ca="1" si="168"/>
        <v>insert into x_t_invoice (TMP_ID,ID,DT, CLIENT_ID,EXTERNAL_ID,CONTRACT_ID,TOTAL_SUM,CURRENCY,DISCOUNT_TYPE,COMMISSION_TYPE,TYPE,LOYAL_CLIENTS,NDS,NDS_PCT,PERSON_ID) values (s_x_t_invoice.NEXTVAL, 323110161, date'2020-01-01',212310000038,'Б-323110161-1',12310000038,20000,'RUR',7,7,'y_invoice',0,1,20, 774323110161);insert into x_t_person (TMP_ID,ID) values (s_x_t_person.NEXTVAL, 774323110161);insert into x_t_act_internal(TMP_ID,ID,DT,CLIENT_ID,INVOICE_ID,HIDDEN,AMOUNT,EXTERNAL_ID,PAYMENT_TERM_DT,IS_LOYAL,TYPE) values (s_x_t_act_internal.NEXTVAL, 43231101611,date'2020-01-03',212310000038, 323110161    ,1,  20000  ,'432311016111',null, 0,'generic');insert into x_t_act_trans(TMP_ID, ACT_ID, CONSUME_ID, AMOUNT, AMOUNT_NDS, AMOUNT_NSP, NETTING, COMMISSION_TYPE) values (s_x_t_act_trans.NEXTVAL, 43231101611,  55323110161, 20000, 3333.33333333333,  0,null, 7);insert into x_t_consume (TMP_ID, ID, PARENT_ORDER_ID) values (s_x_t_consume.NEXTVAL, 55323110161,  99323110161);insert into x_t_order(TMP_ID, ID, SERVICE_ID, SERVICE_ORDER_ID, CLIENT_ID) values (s_x_t_order.NEXTVAL, 99323110161,  7,  77323110161,  4323110161 );insert into x_mv_oebs_receipts_2(TMP_ID, INVOICE_EID, SUM, DT, DOC_DATE, COMISS_DATE, PAYMENT_NUMBER, SOURCE_TYPE) values (s_x_mv_oebs_receipts_2.NEXTVAL, 'Б-323110161-1', 20000, date'2020-01-31',date'2020-01-31', null, '8884323110161' ,'PAYCASH');insert into x_yt_ar_direct_domain_stats (ID,IS_GRAY,DOMAIN,IS_BLACKLIST,SERVICE_ID,COST,BILLING_EXPORT_ID,FROM_DT,TILL_DT,SERVICE_ORDER_ID) values(s_x_yt_ar_direct_domain_stats.NEXTVAL, 0, 'a323110161', 0,7,3330000000,77323110161,  date'2020-01-01',to_date('2020-01-31'||' '||'23:59:59','YYYY-MM-DD HH24:MI:SS'),77323110161);</v>
      </c>
    </row>
    <row r="168" spans="1:73" s="195" customFormat="1" x14ac:dyDescent="0.35">
      <c r="A168" s="127">
        <v>38</v>
      </c>
      <c r="B168" s="178"/>
      <c r="C168" s="129" t="str">
        <f t="shared" si="138"/>
        <v>12310000038</v>
      </c>
      <c r="D168" s="129" t="str">
        <f t="shared" si="139"/>
        <v>12310000038/20</v>
      </c>
      <c r="E168" s="130" t="str">
        <f t="shared" si="140"/>
        <v>2020-01-01</v>
      </c>
      <c r="F168" s="130" t="str">
        <f t="shared" si="141"/>
        <v>2021-01-01</v>
      </c>
      <c r="G168" s="131" t="str">
        <f t="shared" si="142"/>
        <v>212310000038</v>
      </c>
      <c r="H168" s="132">
        <f t="shared" si="184"/>
        <v>23</v>
      </c>
      <c r="I168" s="133">
        <v>3</v>
      </c>
      <c r="J168" s="134">
        <f t="shared" si="164"/>
        <v>323110162</v>
      </c>
      <c r="K168" s="129" t="str">
        <f t="shared" si="143"/>
        <v>Б-323110162-1</v>
      </c>
      <c r="L168" s="130" t="str">
        <f t="shared" si="185"/>
        <v>2020-01-01</v>
      </c>
      <c r="M168" s="129" t="s">
        <v>87</v>
      </c>
      <c r="N168" s="135">
        <f t="shared" si="145"/>
        <v>20000</v>
      </c>
      <c r="O168" s="129" t="s">
        <v>88</v>
      </c>
      <c r="P168" s="133">
        <v>1</v>
      </c>
      <c r="Q168" s="129">
        <v>20</v>
      </c>
      <c r="R168" s="224">
        <v>1</v>
      </c>
      <c r="S168" s="224">
        <v>1</v>
      </c>
      <c r="T168" s="134" t="str">
        <f t="shared" si="146"/>
        <v>43231101621</v>
      </c>
      <c r="U168" s="137" t="str">
        <f t="shared" si="147"/>
        <v>432311016211</v>
      </c>
      <c r="V168" s="129">
        <v>1</v>
      </c>
      <c r="W168" s="130" t="str">
        <f t="shared" ca="1" si="187"/>
        <v>2020-01-08</v>
      </c>
      <c r="X168" s="129"/>
      <c r="Y168" s="139">
        <v>20000</v>
      </c>
      <c r="Z168" s="139">
        <f t="shared" si="191"/>
        <v>3333.3333333333321</v>
      </c>
      <c r="AA168" s="42">
        <v>0</v>
      </c>
      <c r="AB168" s="186" t="s">
        <v>89</v>
      </c>
      <c r="AC168" s="185">
        <f t="shared" si="149"/>
        <v>20000</v>
      </c>
      <c r="AD168" s="45">
        <v>0</v>
      </c>
      <c r="AE168" s="52" t="str">
        <f t="shared" si="192"/>
        <v>4323110162</v>
      </c>
      <c r="AF168" s="187">
        <f t="shared" si="169"/>
        <v>16666.666666666668</v>
      </c>
      <c r="AG168" s="283">
        <f>SUM(AF162:AF169)</f>
        <v>208333.33333333331</v>
      </c>
      <c r="AH168" s="58">
        <f t="shared" si="151"/>
        <v>16666.666666666668</v>
      </c>
      <c r="AI168" s="60">
        <f t="shared" si="173"/>
        <v>20000</v>
      </c>
      <c r="AJ168" s="49" t="str">
        <f t="shared" si="188"/>
        <v>2020-01-31</v>
      </c>
      <c r="AK168" s="189" t="str">
        <f t="shared" si="153"/>
        <v>8884323110162</v>
      </c>
      <c r="AL168" s="45" t="str">
        <f t="shared" si="154"/>
        <v>123100000381</v>
      </c>
      <c r="AM168" s="190"/>
      <c r="AN168" s="190"/>
      <c r="AO168" s="45" t="s">
        <v>89</v>
      </c>
      <c r="AP168" s="145" t="s">
        <v>89</v>
      </c>
      <c r="AQ168" s="45"/>
      <c r="AR168" s="45"/>
      <c r="AS168" s="146" t="str">
        <f t="shared" si="155"/>
        <v>8884323110162</v>
      </c>
      <c r="AT168" s="143" t="str">
        <f t="shared" si="156"/>
        <v>55323110162</v>
      </c>
      <c r="AU168" s="137" t="str">
        <f t="shared" si="157"/>
        <v>99323110162</v>
      </c>
      <c r="AV168" s="137">
        <f t="shared" si="158"/>
        <v>1</v>
      </c>
      <c r="AW168" s="137" t="str">
        <f t="shared" si="159"/>
        <v>77323110162</v>
      </c>
      <c r="AX168" s="147" t="str">
        <f t="shared" si="160"/>
        <v>774323110162</v>
      </c>
      <c r="AY168" s="183">
        <v>0</v>
      </c>
      <c r="AZ168" s="183">
        <v>0</v>
      </c>
      <c r="BA168" s="43" t="str">
        <f t="shared" si="189"/>
        <v>2020-01-01</v>
      </c>
      <c r="BB168" s="43" t="str">
        <f t="shared" si="190"/>
        <v>2020-01-31</v>
      </c>
      <c r="BC168" s="148" t="s">
        <v>90</v>
      </c>
      <c r="BD168" s="131" t="str">
        <f t="shared" si="163"/>
        <v>a323110162</v>
      </c>
      <c r="BE168" s="143"/>
      <c r="BF168" s="189"/>
      <c r="BG168" s="186"/>
      <c r="BH168" s="149"/>
      <c r="BI168" s="149"/>
      <c r="BJ168" s="149"/>
      <c r="BK168" s="149"/>
      <c r="BL168" s="149"/>
      <c r="BM168" s="149"/>
      <c r="BN168" s="149"/>
      <c r="BO168" s="342"/>
      <c r="BP168" s="328"/>
      <c r="BQ168" s="242"/>
      <c r="BR168" s="242"/>
      <c r="BS168" s="242"/>
      <c r="BU168" s="357" t="str">
        <f t="shared" ca="1" si="168"/>
        <v>insert into x_t_invoice (TMP_ID,ID,DT, CLIENT_ID,EXTERNAL_ID,CONTRACT_ID,TOTAL_SUM,CURRENCY,DISCOUNT_TYPE,COMMISSION_TYPE,TYPE,LOYAL_CLIENTS,NDS,NDS_PCT,PERSON_ID) values (s_x_t_invoice.NEXTVAL, 323110162, date'2020-01-01',212310000038,'Б-323110162-1',12310000038,20000,'RUR',1,1,'y_invoice',0,1,20, 774323110162);insert into x_t_person (TMP_ID,ID) values (s_x_t_person.NEXTVAL, 774323110162);insert into x_t_act_internal(TMP_ID,ID,DT,CLIENT_ID,INVOICE_ID,HIDDEN,AMOUNT,EXTERNAL_ID,PAYMENT_TERM_DT,IS_LOYAL,TYPE) values (s_x_t_act_internal.NEXTVAL, 43231101621,date'2020-01-08',212310000038, 323110162    ,1,  20000  ,'432311016211',null, 0,'generic');insert into x_t_act_trans(TMP_ID, ACT_ID, CONSUME_ID, AMOUNT, AMOUNT_NDS, AMOUNT_NSP, NETTING, COMMISSION_TYPE) values (s_x_t_act_trans.NEXTVAL, 43231101621,  55323110162, 20000, 3333.33333333333,  0,null, 1);insert into x_t_consume (TMP_ID, ID, PARENT_ORDER_ID) values (s_x_t_consume.NEXTVAL, 55323110162,  99323110162);insert into x_t_order(TMP_ID, ID, SERVICE_ID, SERVICE_ORDER_ID, CLIENT_ID) values (s_x_t_order.NEXTVAL, 99323110162,  1,  77323110162,  4323110162 );insert into x_mv_oebs_receipts_2(TMP_ID, INVOICE_EID, SUM, DT, DOC_DATE, COMISS_DATE, PAYMENT_NUMBER, SOURCE_TYPE) values (s_x_mv_oebs_receipts_2.NEXTVAL, 'Б-323110162-1', 20000, date'2020-01-31',date'2020-01-31', null, '8884323110162' ,'PAYCASH');insert into x_yt_ar_direct_domain_stats (ID,IS_GRAY,DOMAIN,IS_BLACKLIST,SERVICE_ID,COST,BILLING_EXPORT_ID,FROM_DT,TILL_DT,SERVICE_ORDER_ID) values(s_x_yt_ar_direct_domain_stats.NEXTVAL, 0, 'a323110162', 0,1,3330000000,77323110162,  date'2020-01-01',to_date('2020-01-31'||' '||'23:59:59','YYYY-MM-DD HH24:MI:SS'),77323110162);</v>
      </c>
    </row>
    <row r="169" spans="1:73" s="305" customFormat="1" x14ac:dyDescent="0.35">
      <c r="A169" s="319">
        <v>38</v>
      </c>
      <c r="B169" s="291"/>
      <c r="C169" s="264" t="str">
        <f t="shared" si="138"/>
        <v>12310000038</v>
      </c>
      <c r="D169" s="264" t="str">
        <f t="shared" si="139"/>
        <v>12310000038/20</v>
      </c>
      <c r="E169" s="261" t="str">
        <f t="shared" si="140"/>
        <v>2020-01-01</v>
      </c>
      <c r="F169" s="261" t="str">
        <f t="shared" si="141"/>
        <v>2021-01-01</v>
      </c>
      <c r="G169" s="279" t="str">
        <f t="shared" si="142"/>
        <v>212310000038</v>
      </c>
      <c r="H169" s="269">
        <f t="shared" si="184"/>
        <v>23</v>
      </c>
      <c r="I169" s="262">
        <v>3</v>
      </c>
      <c r="J169" s="263">
        <f t="shared" si="164"/>
        <v>323110163</v>
      </c>
      <c r="K169" s="264" t="str">
        <f t="shared" si="143"/>
        <v>Б-323110163-1</v>
      </c>
      <c r="L169" s="261" t="str">
        <f t="shared" si="185"/>
        <v>2020-01-01</v>
      </c>
      <c r="M169" s="264" t="s">
        <v>87</v>
      </c>
      <c r="N169" s="265">
        <f t="shared" si="145"/>
        <v>20000</v>
      </c>
      <c r="O169" s="264" t="s">
        <v>88</v>
      </c>
      <c r="P169" s="262">
        <v>1</v>
      </c>
      <c r="Q169" s="264">
        <v>20</v>
      </c>
      <c r="R169" s="263">
        <v>37</v>
      </c>
      <c r="S169" s="263">
        <v>37</v>
      </c>
      <c r="T169" s="263" t="str">
        <f t="shared" si="146"/>
        <v>43231101631</v>
      </c>
      <c r="U169" s="266" t="str">
        <f t="shared" si="147"/>
        <v>432311016311</v>
      </c>
      <c r="V169" s="264">
        <v>1</v>
      </c>
      <c r="W169" s="261" t="str">
        <f t="shared" ca="1" si="187"/>
        <v>2020-01-04</v>
      </c>
      <c r="X169" s="264"/>
      <c r="Y169" s="267">
        <v>20000</v>
      </c>
      <c r="Z169" s="267">
        <f t="shared" si="191"/>
        <v>3333.3333333333321</v>
      </c>
      <c r="AA169" s="292">
        <v>0</v>
      </c>
      <c r="AB169" s="293" t="s">
        <v>89</v>
      </c>
      <c r="AC169" s="294">
        <f t="shared" si="149"/>
        <v>20000</v>
      </c>
      <c r="AD169" s="295">
        <v>0</v>
      </c>
      <c r="AE169" s="270" t="str">
        <f t="shared" si="192"/>
        <v>4323110163</v>
      </c>
      <c r="AF169" s="296">
        <f t="shared" si="169"/>
        <v>16666.666666666668</v>
      </c>
      <c r="AG169" s="297"/>
      <c r="AH169" s="317">
        <f t="shared" si="151"/>
        <v>16666.666666666668</v>
      </c>
      <c r="AI169" s="273">
        <f t="shared" si="173"/>
        <v>20000</v>
      </c>
      <c r="AJ169" s="274" t="str">
        <f t="shared" si="188"/>
        <v>2020-01-31</v>
      </c>
      <c r="AK169" s="298" t="str">
        <f t="shared" si="153"/>
        <v>8884323110163</v>
      </c>
      <c r="AL169" s="295" t="str">
        <f t="shared" si="154"/>
        <v>123100000381</v>
      </c>
      <c r="AM169" s="299"/>
      <c r="AN169" s="299"/>
      <c r="AO169" s="295" t="s">
        <v>89</v>
      </c>
      <c r="AP169" s="320" t="s">
        <v>89</v>
      </c>
      <c r="AQ169" s="295"/>
      <c r="AR169" s="295"/>
      <c r="AS169" s="277" t="str">
        <f t="shared" si="155"/>
        <v>8884323110163</v>
      </c>
      <c r="AT169" s="275" t="str">
        <f t="shared" si="156"/>
        <v>55323110163</v>
      </c>
      <c r="AU169" s="266" t="str">
        <f t="shared" si="157"/>
        <v>99323110163</v>
      </c>
      <c r="AV169" s="266">
        <f t="shared" si="158"/>
        <v>37</v>
      </c>
      <c r="AW169" s="266" t="str">
        <f t="shared" si="159"/>
        <v>77323110163</v>
      </c>
      <c r="AX169" s="321" t="str">
        <f t="shared" si="160"/>
        <v>774323110163</v>
      </c>
      <c r="AY169" s="300">
        <v>0</v>
      </c>
      <c r="AZ169" s="300">
        <v>0</v>
      </c>
      <c r="BA169" s="301" t="str">
        <f t="shared" si="189"/>
        <v>2020-01-01</v>
      </c>
      <c r="BB169" s="301" t="str">
        <f t="shared" si="190"/>
        <v>2020-01-31</v>
      </c>
      <c r="BC169" s="278" t="s">
        <v>90</v>
      </c>
      <c r="BD169" s="279" t="str">
        <f t="shared" si="163"/>
        <v>a323110163</v>
      </c>
      <c r="BE169" s="275"/>
      <c r="BF169" s="298"/>
      <c r="BG169" s="293"/>
      <c r="BH169" s="254"/>
      <c r="BI169" s="254"/>
      <c r="BJ169" s="254"/>
      <c r="BK169" s="254"/>
      <c r="BL169" s="254"/>
      <c r="BM169" s="254"/>
      <c r="BN169" s="254"/>
      <c r="BO169" s="353"/>
      <c r="BP169" s="331"/>
      <c r="BQ169" s="303"/>
      <c r="BR169" s="304"/>
      <c r="BS169" s="304"/>
      <c r="BU169" s="360" t="str">
        <f t="shared" ca="1" si="168"/>
        <v>insert into x_t_invoice (TMP_ID,ID,DT, CLIENT_ID,EXTERNAL_ID,CONTRACT_ID,TOTAL_SUM,CURRENCY,DISCOUNT_TYPE,COMMISSION_TYPE,TYPE,LOYAL_CLIENTS,NDS,NDS_PCT,PERSON_ID) values (s_x_t_invoice.NEXTVAL, 323110163, date'2020-01-01',212310000038,'Б-323110163-1',12310000038,20000,'RUR',37,37,'y_invoice',0,1,20, 774323110163);insert into x_t_person (TMP_ID,ID) values (s_x_t_person.NEXTVAL, 774323110163);insert into x_t_act_internal(TMP_ID,ID,DT,CLIENT_ID,INVOICE_ID,HIDDEN,AMOUNT,EXTERNAL_ID,PAYMENT_TERM_DT,IS_LOYAL,TYPE) values (s_x_t_act_internal.NEXTVAL, 43231101631,date'2020-01-04',212310000038, 323110163    ,1,  20000  ,'432311016311',null, 0,'generic');insert into x_t_act_trans(TMP_ID, ACT_ID, CONSUME_ID, AMOUNT, AMOUNT_NDS, AMOUNT_NSP, NETTING, COMMISSION_TYPE) values (s_x_t_act_trans.NEXTVAL, 43231101631,  55323110163, 20000, 3333.33333333333,  0,null, 37);insert into x_t_consume (TMP_ID, ID, PARENT_ORDER_ID) values (s_x_t_consume.NEXTVAL, 55323110163,  99323110163);insert into x_t_order(TMP_ID, ID, SERVICE_ID, SERVICE_ORDER_ID, CLIENT_ID) values (s_x_t_order.NEXTVAL, 99323110163,  37,  77323110163,  4323110163 );insert into x_mv_oebs_receipts_2(TMP_ID, INVOICE_EID, SUM, DT, DOC_DATE, COMISS_DATE, PAYMENT_NUMBER, SOURCE_TYPE) values (s_x_mv_oebs_receipts_2.NEXTVAL, 'Б-323110163-1', 20000, date'2020-01-31',date'2020-01-31', null, '8884323110163' ,'PAYCASH');insert into x_yt_ar_direct_domain_stats (ID,IS_GRAY,DOMAIN,IS_BLACKLIST,SERVICE_ID,COST,BILLING_EXPORT_ID,FROM_DT,TILL_DT,SERVICE_ORDER_ID) values(s_x_yt_ar_direct_domain_stats.NEXTVAL, 0, 'a323110163', 0,37,3330000000,77323110163,  date'2020-01-01',to_date('2020-01-31'||' '||'23:59:59','YYYY-MM-DD HH24:MI:SS'),77323110163);</v>
      </c>
    </row>
    <row r="170" spans="1:73" s="195" customFormat="1" x14ac:dyDescent="0.35">
      <c r="A170" s="127">
        <v>38</v>
      </c>
      <c r="B170" s="178"/>
      <c r="C170" s="129" t="str">
        <f t="shared" si="138"/>
        <v>12310000038</v>
      </c>
      <c r="D170" s="129" t="str">
        <f t="shared" si="139"/>
        <v>12310000038/20</v>
      </c>
      <c r="E170" s="130" t="str">
        <f t="shared" si="140"/>
        <v>2020-01-01</v>
      </c>
      <c r="F170" s="130" t="str">
        <f t="shared" si="141"/>
        <v>2021-01-01</v>
      </c>
      <c r="G170" s="131" t="str">
        <f t="shared" si="142"/>
        <v>212310000038</v>
      </c>
      <c r="H170" s="132">
        <f t="shared" si="184"/>
        <v>23</v>
      </c>
      <c r="I170" s="133">
        <v>3</v>
      </c>
      <c r="J170" s="134">
        <f t="shared" si="164"/>
        <v>323110164</v>
      </c>
      <c r="K170" s="129" t="str">
        <f t="shared" si="143"/>
        <v>Б-323110164-1</v>
      </c>
      <c r="L170" s="138" t="str">
        <f t="shared" ref="L170:L177" si="193">TEXT(DATE(YEAR($F$2),MONTH($F$2)+1,1),"ГГГГ-ММ-ДД")</f>
        <v>2020-02-01</v>
      </c>
      <c r="M170" s="129" t="s">
        <v>87</v>
      </c>
      <c r="N170" s="135">
        <f t="shared" si="145"/>
        <v>40000</v>
      </c>
      <c r="O170" s="129" t="s">
        <v>88</v>
      </c>
      <c r="P170" s="133">
        <v>1</v>
      </c>
      <c r="Q170" s="129">
        <v>20</v>
      </c>
      <c r="R170" s="219">
        <f t="shared" ref="R170:R175" si="194">S170</f>
        <v>7</v>
      </c>
      <c r="S170" s="219">
        <v>7</v>
      </c>
      <c r="T170" s="134" t="str">
        <f t="shared" si="146"/>
        <v>43231101641</v>
      </c>
      <c r="U170" s="137" t="str">
        <f t="shared" si="147"/>
        <v>432311016411</v>
      </c>
      <c r="V170" s="129">
        <v>1</v>
      </c>
      <c r="W170" s="138" t="str">
        <f t="shared" ref="W170:W177" ca="1" si="195">TEXT(DATE(YEAR($F$2),MONTH($F$2)+1,RANDBETWEEN(1,9)),"ГГГГ-ММ-ДД")</f>
        <v>2020-02-08</v>
      </c>
      <c r="X170" s="129"/>
      <c r="Y170" s="139">
        <v>40000</v>
      </c>
      <c r="Z170" s="139">
        <f>Y170-(Y170/1.2)</f>
        <v>6666.6666666666642</v>
      </c>
      <c r="AA170" s="42">
        <v>0</v>
      </c>
      <c r="AB170" s="186" t="s">
        <v>89</v>
      </c>
      <c r="AC170" s="185">
        <f t="shared" si="149"/>
        <v>40000</v>
      </c>
      <c r="AD170" s="45">
        <v>0</v>
      </c>
      <c r="AE170" s="255" t="str">
        <f t="shared" si="192"/>
        <v>4323110164</v>
      </c>
      <c r="AF170" s="187">
        <f t="shared" si="169"/>
        <v>33333.333333333336</v>
      </c>
      <c r="AG170" s="290">
        <f>(Y170+Y171)/SUM(Y170:Y175)</f>
        <v>0.7142857142857143</v>
      </c>
      <c r="AH170" s="58">
        <f t="shared" si="151"/>
        <v>33333.333333333336</v>
      </c>
      <c r="AI170" s="60">
        <f t="shared" si="173"/>
        <v>40000</v>
      </c>
      <c r="AJ170" s="112" t="str">
        <f t="shared" ref="AJ170:AJ177" si="196">TEXT(DATE(YEAR($F$2),MONTH($F$2)+2,0),"ГГГГ-ММ-ДД")</f>
        <v>2020-02-29</v>
      </c>
      <c r="AK170" s="189" t="str">
        <f t="shared" si="153"/>
        <v>8884323110164</v>
      </c>
      <c r="AL170" s="102" t="str">
        <f>C170&amp;2</f>
        <v>123100000382</v>
      </c>
      <c r="AM170" s="256" t="str">
        <f>TEXT(DATE(YEAR($F$2),MONTH($F$2)+1,1),"ГГГГ-ММ-ДД")</f>
        <v>2020-02-01</v>
      </c>
      <c r="AN170" s="256" t="str">
        <f>TEXT(DATE(YEAR($F$2),MONTH($F$2)+2,0),"ГГГГ-ММ-ДД")</f>
        <v>2020-02-29</v>
      </c>
      <c r="AO170" s="102">
        <v>1</v>
      </c>
      <c r="AP170" s="102" t="str">
        <f>"99"&amp;AE170</f>
        <v>994323110164</v>
      </c>
      <c r="AQ170" s="45"/>
      <c r="AR170" s="45"/>
      <c r="AS170" s="146" t="str">
        <f t="shared" si="155"/>
        <v>8884323110164</v>
      </c>
      <c r="AT170" s="143" t="str">
        <f t="shared" si="156"/>
        <v>55323110164</v>
      </c>
      <c r="AU170" s="137" t="str">
        <f t="shared" si="157"/>
        <v>99323110164</v>
      </c>
      <c r="AV170" s="137">
        <f t="shared" si="158"/>
        <v>7</v>
      </c>
      <c r="AW170" s="137" t="str">
        <f t="shared" si="159"/>
        <v>77323110164</v>
      </c>
      <c r="AX170" s="147" t="str">
        <f t="shared" si="160"/>
        <v>774323110164</v>
      </c>
      <c r="AY170" s="183">
        <v>0</v>
      </c>
      <c r="AZ170" s="183">
        <v>0</v>
      </c>
      <c r="BA170" s="138" t="str">
        <f t="shared" ref="BA170:BA177" si="197">TEXT(DATE(YEAR($F$2),MONTH($F$2)+1,1),"ГГГГ-ММ-ДД")</f>
        <v>2020-02-01</v>
      </c>
      <c r="BB170" s="138" t="str">
        <f t="shared" ref="BB170:BB177" si="198">TEXT(DATE(YEAR($F$2),MONTH($F$2)+2,0),"ГГГГ-ММ-ДД")</f>
        <v>2020-02-29</v>
      </c>
      <c r="BC170" s="148" t="s">
        <v>90</v>
      </c>
      <c r="BD170" s="131" t="str">
        <f t="shared" si="163"/>
        <v>a323110164</v>
      </c>
      <c r="BE170" s="143"/>
      <c r="BF170" s="189"/>
      <c r="BG170" s="186"/>
      <c r="BH170" s="149"/>
      <c r="BI170" s="149"/>
      <c r="BJ170" s="149"/>
      <c r="BK170" s="149"/>
      <c r="BL170" s="149"/>
      <c r="BM170" s="149"/>
      <c r="BN170" s="149"/>
      <c r="BO170" s="342" t="s">
        <v>190</v>
      </c>
      <c r="BP170" s="328">
        <v>7</v>
      </c>
      <c r="BQ170" s="242">
        <f>SUM(AF170:AF175)</f>
        <v>175000</v>
      </c>
      <c r="BR170" s="242" t="s">
        <v>152</v>
      </c>
      <c r="BS170" s="242" t="str">
        <f>BR170</f>
        <v>-</v>
      </c>
      <c r="BU170" s="357" t="str">
        <f t="shared" ca="1" si="168"/>
        <v>insert into x_t_invoice (TMP_ID,ID,DT, CLIENT_ID,EXTERNAL_ID,CONTRACT_ID,TOTAL_SUM,CURRENCY,DISCOUNT_TYPE,COMMISSION_TYPE,TYPE,LOYAL_CLIENTS,NDS,NDS_PCT,PERSON_ID) values (s_x_t_invoice.NEXTVAL, 323110164, date'2020-02-01',212310000038,'Б-323110164-1',12310000038,40000,'RUR',7,7,'y_invoice',0,1,20, 774323110164);insert into x_t_person (TMP_ID,ID) values (s_x_t_person.NEXTVAL, 774323110164);insert into x_t_act_internal(TMP_ID,ID,DT,CLIENT_ID,INVOICE_ID,HIDDEN,AMOUNT,EXTERNAL_ID,PAYMENT_TERM_DT,IS_LOYAL,TYPE) values (s_x_t_act_internal.NEXTVAL, 43231101641,date'2020-02-08',212310000038, 323110164    ,1,  40000  ,'432311016411',null, 0,'generic');insert into x_t_act_trans(TMP_ID, ACT_ID, CONSUME_ID, AMOUNT, AMOUNT_NDS, AMOUNT_NSP, NETTING, COMMISSION_TYPE) values (s_x_t_act_trans.NEXTVAL, 43231101641,  55323110164, 40000, 6666.66666666666,  0,null, 7);insert into x_t_consume (TMP_ID, ID, PARENT_ORDER_ID) values (s_x_t_consume.NEXTVAL, 55323110164,  99323110164);insert into x_t_order(TMP_ID, ID, SERVICE_ID, SERVICE_ORDER_ID, CLIENT_ID) values (s_x_t_order.NEXTVAL, 99323110164,  7,  77323110164,  4323110164 );insert into x_mv_oebs_receipts_2(TMP_ID, INVOICE_EID, SUM, DT, DOC_DATE, COMISS_DATE, PAYMENT_NUMBER, SOURCE_TYPE) values (s_x_mv_oebs_receipts_2.NEXTVAL, 'Б-323110164-1', 40000, date'2020-02-29',date'2020-02-29', null, '8884323110164' ,'PAYCASH');insert into x_mv_ui_contract_apex (TMP_ID,CONTRACT_ID,CONTRACT_EID,DT,FINISH_DT,CLIENT_ID,AGENCY_ID) values (s_x_mv_ui_contract_apex.NEXTVAL, 12310000038, '12310000038/20',date'2020-02-01', date'2020-02-29',994323110164,212310000038 );insert into x_mv_contract_signed_attr (TMP_ID,CONTRACT_ID,COLLATERAL_ID,CODE,KEY_NUM,COLLATERAL_DT,VALUE_NUM) values (s_x_mv_contract_signed_attr.NEXTVAL, 12310000038, 123100000382,'BRAND_CLIENTS' , 4323110164, date'2020-02-01',  1);insert into x_yt_ar_direct_domain_stats (ID,IS_GRAY,DOMAIN,IS_BLACKLIST,SERVICE_ID,COST,BILLING_EXPORT_ID,FROM_DT,TILL_DT,SERVICE_ORDER_ID) values(s_x_yt_ar_direct_domain_stats.NEXTVAL, 0, 'a323110164', 0,7,3330000000,77323110164,  date'2020-02-01',to_date('2020-02-29'||' '||'23:59:59','YYYY-MM-DD HH24:MI:SS'),77323110164);</v>
      </c>
    </row>
    <row r="171" spans="1:73" s="195" customFormat="1" x14ac:dyDescent="0.35">
      <c r="A171" s="127">
        <v>38</v>
      </c>
      <c r="B171" s="178"/>
      <c r="C171" s="129" t="str">
        <f t="shared" si="138"/>
        <v>12310000038</v>
      </c>
      <c r="D171" s="129" t="str">
        <f t="shared" si="139"/>
        <v>12310000038/20</v>
      </c>
      <c r="E171" s="130" t="str">
        <f t="shared" si="140"/>
        <v>2020-01-01</v>
      </c>
      <c r="F171" s="130" t="str">
        <f t="shared" si="141"/>
        <v>2021-01-01</v>
      </c>
      <c r="G171" s="131" t="str">
        <f t="shared" si="142"/>
        <v>212310000038</v>
      </c>
      <c r="H171" s="132">
        <f t="shared" si="184"/>
        <v>23</v>
      </c>
      <c r="I171" s="133">
        <v>3</v>
      </c>
      <c r="J171" s="134">
        <f t="shared" si="164"/>
        <v>323110165</v>
      </c>
      <c r="K171" s="129" t="str">
        <f t="shared" si="143"/>
        <v>Б-323110165-1</v>
      </c>
      <c r="L171" s="138" t="str">
        <f t="shared" si="193"/>
        <v>2020-02-01</v>
      </c>
      <c r="M171" s="129" t="s">
        <v>87</v>
      </c>
      <c r="N171" s="135">
        <f t="shared" si="145"/>
        <v>110000</v>
      </c>
      <c r="O171" s="129" t="s">
        <v>88</v>
      </c>
      <c r="P171" s="133">
        <v>1</v>
      </c>
      <c r="Q171" s="129">
        <v>20</v>
      </c>
      <c r="R171" s="219">
        <f t="shared" si="194"/>
        <v>7</v>
      </c>
      <c r="S171" s="219">
        <v>7</v>
      </c>
      <c r="T171" s="134" t="str">
        <f t="shared" si="146"/>
        <v>43231101651</v>
      </c>
      <c r="U171" s="137" t="str">
        <f t="shared" si="147"/>
        <v>432311016511</v>
      </c>
      <c r="V171" s="129">
        <v>1</v>
      </c>
      <c r="W171" s="138" t="str">
        <f t="shared" ca="1" si="195"/>
        <v>2020-02-05</v>
      </c>
      <c r="X171" s="129"/>
      <c r="Y171" s="139">
        <v>110000</v>
      </c>
      <c r="Z171" s="139">
        <f t="shared" ref="Z171:Z177" si="199">Y171-(Y171/1.2)</f>
        <v>18333.333333333328</v>
      </c>
      <c r="AA171" s="42">
        <v>0</v>
      </c>
      <c r="AB171" s="186" t="s">
        <v>89</v>
      </c>
      <c r="AC171" s="185">
        <f t="shared" si="149"/>
        <v>110000</v>
      </c>
      <c r="AD171" s="45">
        <v>0</v>
      </c>
      <c r="AE171" s="255" t="str">
        <f t="shared" si="192"/>
        <v>4323110165</v>
      </c>
      <c r="AF171" s="187">
        <f t="shared" si="169"/>
        <v>91666.666666666672</v>
      </c>
      <c r="AG171" s="240"/>
      <c r="AH171" s="58">
        <f t="shared" si="151"/>
        <v>91666.666666666672</v>
      </c>
      <c r="AI171" s="60">
        <f t="shared" si="173"/>
        <v>110000</v>
      </c>
      <c r="AJ171" s="112" t="str">
        <f t="shared" si="196"/>
        <v>2020-02-29</v>
      </c>
      <c r="AK171" s="189" t="str">
        <f t="shared" si="153"/>
        <v>8884323110165</v>
      </c>
      <c r="AL171" s="102" t="str">
        <f t="shared" ref="AL171:AL177" si="200">C171&amp;2</f>
        <v>123100000382</v>
      </c>
      <c r="AM171" s="256" t="str">
        <f>TEXT(DATE(YEAR($F$2),MONTH($F$2)+1,1),"ГГГГ-ММ-ДД")</f>
        <v>2020-02-01</v>
      </c>
      <c r="AN171" s="256" t="str">
        <f>TEXT(DATE(YEAR($F$2),MONTH($F$2)+2,0),"ГГГГ-ММ-ДД")</f>
        <v>2020-02-29</v>
      </c>
      <c r="AO171" s="102">
        <v>1</v>
      </c>
      <c r="AP171" s="102" t="str">
        <f>AP170</f>
        <v>994323110164</v>
      </c>
      <c r="AQ171" s="45"/>
      <c r="AR171" s="45"/>
      <c r="AS171" s="146" t="str">
        <f t="shared" si="155"/>
        <v>8884323110165</v>
      </c>
      <c r="AT171" s="143" t="str">
        <f t="shared" si="156"/>
        <v>55323110165</v>
      </c>
      <c r="AU171" s="137" t="str">
        <f t="shared" si="157"/>
        <v>99323110165</v>
      </c>
      <c r="AV171" s="137">
        <f t="shared" si="158"/>
        <v>7</v>
      </c>
      <c r="AW171" s="137" t="str">
        <f t="shared" si="159"/>
        <v>77323110165</v>
      </c>
      <c r="AX171" s="147" t="str">
        <f t="shared" si="160"/>
        <v>774323110165</v>
      </c>
      <c r="AY171" s="183">
        <v>0</v>
      </c>
      <c r="AZ171" s="183">
        <v>0</v>
      </c>
      <c r="BA171" s="138" t="str">
        <f t="shared" si="197"/>
        <v>2020-02-01</v>
      </c>
      <c r="BB171" s="138" t="str">
        <f t="shared" si="198"/>
        <v>2020-02-29</v>
      </c>
      <c r="BC171" s="148" t="s">
        <v>90</v>
      </c>
      <c r="BD171" s="131" t="str">
        <f t="shared" si="163"/>
        <v>a323110165</v>
      </c>
      <c r="BE171" s="143"/>
      <c r="BF171" s="189"/>
      <c r="BG171" s="186"/>
      <c r="BH171" s="149"/>
      <c r="BI171" s="149"/>
      <c r="BJ171" s="149"/>
      <c r="BK171" s="149"/>
      <c r="BL171" s="149"/>
      <c r="BM171" s="149"/>
      <c r="BN171" s="149"/>
      <c r="BO171" s="342"/>
      <c r="BP171" s="328">
        <v>1</v>
      </c>
      <c r="BQ171" s="242">
        <f>AF176</f>
        <v>16666.666666666668</v>
      </c>
      <c r="BR171" s="242">
        <f>BQ171*0.13</f>
        <v>2166.666666666667</v>
      </c>
      <c r="BS171" s="242">
        <f>BR171</f>
        <v>2166.666666666667</v>
      </c>
      <c r="BU171" s="357" t="str">
        <f t="shared" ca="1" si="168"/>
        <v>insert into x_t_invoice (TMP_ID,ID,DT, CLIENT_ID,EXTERNAL_ID,CONTRACT_ID,TOTAL_SUM,CURRENCY,DISCOUNT_TYPE,COMMISSION_TYPE,TYPE,LOYAL_CLIENTS,NDS,NDS_PCT,PERSON_ID) values (s_x_t_invoice.NEXTVAL, 323110165, date'2020-02-01',212310000038,'Б-323110165-1',12310000038,110000,'RUR',7,7,'y_invoice',0,1,20, 774323110165);insert into x_t_person (TMP_ID,ID) values (s_x_t_person.NEXTVAL, 774323110165);insert into x_t_act_internal(TMP_ID,ID,DT,CLIENT_ID,INVOICE_ID,HIDDEN,AMOUNT,EXTERNAL_ID,PAYMENT_TERM_DT,IS_LOYAL,TYPE) values (s_x_t_act_internal.NEXTVAL, 43231101651,date'2020-02-05',212310000038, 323110165    ,1,  110000  ,'432311016511',null, 0,'generic');insert into x_t_act_trans(TMP_ID, ACT_ID, CONSUME_ID, AMOUNT, AMOUNT_NDS, AMOUNT_NSP, NETTING, COMMISSION_TYPE) values (s_x_t_act_trans.NEXTVAL, 43231101651,  55323110165, 110000, 18333.3333333333,  0,null, 7);insert into x_t_consume (TMP_ID, ID, PARENT_ORDER_ID) values (s_x_t_consume.NEXTVAL, 55323110165,  99323110165);insert into x_t_order(TMP_ID, ID, SERVICE_ID, SERVICE_ORDER_ID, CLIENT_ID) values (s_x_t_order.NEXTVAL, 99323110165,  7,  77323110165,  4323110165 );insert into x_mv_oebs_receipts_2(TMP_ID, INVOICE_EID, SUM, DT, DOC_DATE, COMISS_DATE, PAYMENT_NUMBER, SOURCE_TYPE) values (s_x_mv_oebs_receipts_2.NEXTVAL, 'Б-323110165-1', 110000, date'2020-02-29',date'2020-02-29', null, '8884323110165' ,'PAYCASH');insert into x_mv_contract_signed_attr (TMP_ID,CONTRACT_ID,COLLATERAL_ID,CODE,KEY_NUM,COLLATERAL_DT,VALUE_NUM) values (s_x_mv_contract_signed_attr.NEXTVAL, 12310000038, 123100000382,'BRAND_CLIENTS' , 4323110165, date'2020-02-01',  1);insert into x_yt_ar_direct_domain_stats (ID,IS_GRAY,DOMAIN,IS_BLACKLIST,SERVICE_ID,COST,BILLING_EXPORT_ID,FROM_DT,TILL_DT,SERVICE_ORDER_ID) values(s_x_yt_ar_direct_domain_stats.NEXTVAL, 0, 'a323110165', 0,7,3330000000,77323110165,  date'2020-02-01',to_date('2020-02-29'||' '||'23:59:59','YYYY-MM-DD HH24:MI:SS'),77323110165);</v>
      </c>
    </row>
    <row r="172" spans="1:73" s="195" customFormat="1" x14ac:dyDescent="0.35">
      <c r="A172" s="127">
        <v>38</v>
      </c>
      <c r="B172" s="178"/>
      <c r="C172" s="129" t="str">
        <f t="shared" si="138"/>
        <v>12310000038</v>
      </c>
      <c r="D172" s="129" t="str">
        <f t="shared" si="139"/>
        <v>12310000038/20</v>
      </c>
      <c r="E172" s="130" t="str">
        <f t="shared" si="140"/>
        <v>2020-01-01</v>
      </c>
      <c r="F172" s="130" t="str">
        <f t="shared" si="141"/>
        <v>2021-01-01</v>
      </c>
      <c r="G172" s="131" t="str">
        <f t="shared" si="142"/>
        <v>212310000038</v>
      </c>
      <c r="H172" s="132">
        <f t="shared" si="184"/>
        <v>23</v>
      </c>
      <c r="I172" s="133">
        <v>3</v>
      </c>
      <c r="J172" s="134">
        <f t="shared" si="164"/>
        <v>323110166</v>
      </c>
      <c r="K172" s="129" t="str">
        <f t="shared" si="143"/>
        <v>Б-323110166-1</v>
      </c>
      <c r="L172" s="138" t="str">
        <f t="shared" si="193"/>
        <v>2020-02-01</v>
      </c>
      <c r="M172" s="129" t="s">
        <v>87</v>
      </c>
      <c r="N172" s="135">
        <f t="shared" si="145"/>
        <v>10000</v>
      </c>
      <c r="O172" s="129" t="s">
        <v>88</v>
      </c>
      <c r="P172" s="133">
        <v>1</v>
      </c>
      <c r="Q172" s="129">
        <v>20</v>
      </c>
      <c r="R172" s="219">
        <f t="shared" si="194"/>
        <v>7</v>
      </c>
      <c r="S172" s="219">
        <v>7</v>
      </c>
      <c r="T172" s="134" t="str">
        <f t="shared" si="146"/>
        <v>43231101661</v>
      </c>
      <c r="U172" s="137" t="str">
        <f t="shared" si="147"/>
        <v>432311016611</v>
      </c>
      <c r="V172" s="129">
        <v>1</v>
      </c>
      <c r="W172" s="138" t="str">
        <f t="shared" ca="1" si="195"/>
        <v>2020-02-03</v>
      </c>
      <c r="X172" s="129"/>
      <c r="Y172" s="139">
        <v>10000</v>
      </c>
      <c r="Z172" s="139">
        <f t="shared" si="199"/>
        <v>1666.6666666666661</v>
      </c>
      <c r="AA172" s="42">
        <v>0</v>
      </c>
      <c r="AB172" s="186" t="s">
        <v>89</v>
      </c>
      <c r="AC172" s="185">
        <f t="shared" si="149"/>
        <v>10000</v>
      </c>
      <c r="AD172" s="45">
        <v>0</v>
      </c>
      <c r="AE172" s="52" t="str">
        <f>4&amp;J172</f>
        <v>4323110166</v>
      </c>
      <c r="AF172" s="187">
        <f t="shared" si="169"/>
        <v>8333.3333333333339</v>
      </c>
      <c r="AG172" s="240"/>
      <c r="AH172" s="58">
        <f t="shared" si="151"/>
        <v>8333.3333333333339</v>
      </c>
      <c r="AI172" s="60">
        <f t="shared" si="173"/>
        <v>10000</v>
      </c>
      <c r="AJ172" s="112" t="str">
        <f t="shared" si="196"/>
        <v>2020-02-29</v>
      </c>
      <c r="AK172" s="189" t="str">
        <f t="shared" si="153"/>
        <v>8884323110166</v>
      </c>
      <c r="AL172" s="102" t="str">
        <f t="shared" si="200"/>
        <v>123100000382</v>
      </c>
      <c r="AM172" s="190"/>
      <c r="AN172" s="190"/>
      <c r="AO172" s="45" t="s">
        <v>89</v>
      </c>
      <c r="AP172" s="145" t="s">
        <v>89</v>
      </c>
      <c r="AQ172" s="45"/>
      <c r="AR172" s="45"/>
      <c r="AS172" s="146" t="str">
        <f t="shared" si="155"/>
        <v>8884323110166</v>
      </c>
      <c r="AT172" s="143" t="str">
        <f t="shared" si="156"/>
        <v>55323110166</v>
      </c>
      <c r="AU172" s="137" t="str">
        <f t="shared" si="157"/>
        <v>99323110166</v>
      </c>
      <c r="AV172" s="137">
        <f t="shared" si="158"/>
        <v>7</v>
      </c>
      <c r="AW172" s="137" t="str">
        <f t="shared" si="159"/>
        <v>77323110166</v>
      </c>
      <c r="AX172" s="147" t="str">
        <f t="shared" si="160"/>
        <v>774323110166</v>
      </c>
      <c r="AY172" s="183">
        <v>0</v>
      </c>
      <c r="AZ172" s="183">
        <v>0</v>
      </c>
      <c r="BA172" s="138" t="str">
        <f t="shared" si="197"/>
        <v>2020-02-01</v>
      </c>
      <c r="BB172" s="138" t="str">
        <f t="shared" si="198"/>
        <v>2020-02-29</v>
      </c>
      <c r="BC172" s="148" t="s">
        <v>90</v>
      </c>
      <c r="BD172" s="131" t="str">
        <f t="shared" si="163"/>
        <v>a323110166</v>
      </c>
      <c r="BE172" s="143"/>
      <c r="BF172" s="189"/>
      <c r="BG172" s="186"/>
      <c r="BH172" s="149"/>
      <c r="BI172" s="149"/>
      <c r="BJ172" s="149"/>
      <c r="BK172" s="149"/>
      <c r="BL172" s="149"/>
      <c r="BM172" s="149"/>
      <c r="BN172" s="149"/>
      <c r="BO172" s="342"/>
      <c r="BP172" s="328">
        <v>37</v>
      </c>
      <c r="BQ172" s="242">
        <f>AF177</f>
        <v>16666.666666666668</v>
      </c>
      <c r="BR172" s="242">
        <f>BQ172*0.13</f>
        <v>2166.666666666667</v>
      </c>
      <c r="BS172" s="242">
        <f>BR172</f>
        <v>2166.666666666667</v>
      </c>
      <c r="BU172" s="357" t="str">
        <f t="shared" ca="1" si="168"/>
        <v>insert into x_t_invoice (TMP_ID,ID,DT, CLIENT_ID,EXTERNAL_ID,CONTRACT_ID,TOTAL_SUM,CURRENCY,DISCOUNT_TYPE,COMMISSION_TYPE,TYPE,LOYAL_CLIENTS,NDS,NDS_PCT,PERSON_ID) values (s_x_t_invoice.NEXTVAL, 323110166, date'2020-02-01',212310000038,'Б-323110166-1',12310000038,10000,'RUR',7,7,'y_invoice',0,1,20, 774323110166);insert into x_t_person (TMP_ID,ID) values (s_x_t_person.NEXTVAL, 774323110166);insert into x_t_act_internal(TMP_ID,ID,DT,CLIENT_ID,INVOICE_ID,HIDDEN,AMOUNT,EXTERNAL_ID,PAYMENT_TERM_DT,IS_LOYAL,TYPE) values (s_x_t_act_internal.NEXTVAL, 43231101661,date'2020-02-03',212310000038, 323110166    ,1,  10000  ,'432311016611',null, 0,'generic');insert into x_t_act_trans(TMP_ID, ACT_ID, CONSUME_ID, AMOUNT, AMOUNT_NDS, AMOUNT_NSP, NETTING, COMMISSION_TYPE) values (s_x_t_act_trans.NEXTVAL, 43231101661,  55323110166, 10000, 1666.66666666667,  0,null, 7);insert into x_t_consume (TMP_ID, ID, PARENT_ORDER_ID) values (s_x_t_consume.NEXTVAL, 55323110166,  99323110166);insert into x_t_order(TMP_ID, ID, SERVICE_ID, SERVICE_ORDER_ID, CLIENT_ID) values (s_x_t_order.NEXTVAL, 99323110166,  7,  77323110166,  4323110166 );insert into x_mv_oebs_receipts_2(TMP_ID, INVOICE_EID, SUM, DT, DOC_DATE, COMISS_DATE, PAYMENT_NUMBER, SOURCE_TYPE) values (s_x_mv_oebs_receipts_2.NEXTVAL, 'Б-323110166-1', 10000, date'2020-02-29',date'2020-02-29', null, '8884323110166' ,'PAYCASH');insert into x_yt_ar_direct_domain_stats (ID,IS_GRAY,DOMAIN,IS_BLACKLIST,SERVICE_ID,COST,BILLING_EXPORT_ID,FROM_DT,TILL_DT,SERVICE_ORDER_ID) values(s_x_yt_ar_direct_domain_stats.NEXTVAL, 0, 'a323110166', 0,7,3330000000,77323110166,  date'2020-02-01',to_date('2020-02-29'||' '||'23:59:59','YYYY-MM-DD HH24:MI:SS'),77323110166);</v>
      </c>
    </row>
    <row r="173" spans="1:73" s="195" customFormat="1" x14ac:dyDescent="0.35">
      <c r="A173" s="127">
        <v>38</v>
      </c>
      <c r="B173" s="178"/>
      <c r="C173" s="129" t="str">
        <f t="shared" si="138"/>
        <v>12310000038</v>
      </c>
      <c r="D173" s="129" t="str">
        <f t="shared" si="139"/>
        <v>12310000038/20</v>
      </c>
      <c r="E173" s="130" t="str">
        <f t="shared" si="140"/>
        <v>2020-01-01</v>
      </c>
      <c r="F173" s="130" t="str">
        <f t="shared" si="141"/>
        <v>2021-01-01</v>
      </c>
      <c r="G173" s="131" t="str">
        <f t="shared" si="142"/>
        <v>212310000038</v>
      </c>
      <c r="H173" s="132">
        <f t="shared" si="184"/>
        <v>23</v>
      </c>
      <c r="I173" s="133">
        <v>3</v>
      </c>
      <c r="J173" s="134">
        <f t="shared" si="164"/>
        <v>323110167</v>
      </c>
      <c r="K173" s="129" t="str">
        <f t="shared" si="143"/>
        <v>Б-323110167-1</v>
      </c>
      <c r="L173" s="138" t="str">
        <f t="shared" si="193"/>
        <v>2020-02-01</v>
      </c>
      <c r="M173" s="129" t="s">
        <v>87</v>
      </c>
      <c r="N173" s="135">
        <f t="shared" si="145"/>
        <v>10000</v>
      </c>
      <c r="O173" s="129" t="s">
        <v>88</v>
      </c>
      <c r="P173" s="133">
        <v>1</v>
      </c>
      <c r="Q173" s="129">
        <v>20</v>
      </c>
      <c r="R173" s="219">
        <f t="shared" si="194"/>
        <v>7</v>
      </c>
      <c r="S173" s="219">
        <v>7</v>
      </c>
      <c r="T173" s="134" t="str">
        <f t="shared" si="146"/>
        <v>43231101671</v>
      </c>
      <c r="U173" s="137" t="str">
        <f t="shared" si="147"/>
        <v>432311016711</v>
      </c>
      <c r="V173" s="129">
        <v>1</v>
      </c>
      <c r="W173" s="138" t="str">
        <f t="shared" ca="1" si="195"/>
        <v>2020-02-09</v>
      </c>
      <c r="X173" s="129"/>
      <c r="Y173" s="139">
        <v>10000</v>
      </c>
      <c r="Z173" s="139">
        <f t="shared" si="199"/>
        <v>1666.6666666666661</v>
      </c>
      <c r="AA173" s="42">
        <v>0</v>
      </c>
      <c r="AB173" s="186" t="s">
        <v>89</v>
      </c>
      <c r="AC173" s="185">
        <f t="shared" si="149"/>
        <v>10000</v>
      </c>
      <c r="AD173" s="45">
        <v>0</v>
      </c>
      <c r="AE173" s="52" t="str">
        <f>4&amp;J173</f>
        <v>4323110167</v>
      </c>
      <c r="AF173" s="187">
        <f t="shared" si="169"/>
        <v>8333.3333333333339</v>
      </c>
      <c r="AG173" s="240"/>
      <c r="AH173" s="58">
        <f t="shared" si="151"/>
        <v>8333.3333333333339</v>
      </c>
      <c r="AI173" s="60">
        <f t="shared" si="173"/>
        <v>10000</v>
      </c>
      <c r="AJ173" s="112" t="str">
        <f t="shared" si="196"/>
        <v>2020-02-29</v>
      </c>
      <c r="AK173" s="189" t="str">
        <f t="shared" si="153"/>
        <v>8884323110167</v>
      </c>
      <c r="AL173" s="102" t="str">
        <f t="shared" si="200"/>
        <v>123100000382</v>
      </c>
      <c r="AM173" s="190"/>
      <c r="AN173" s="190"/>
      <c r="AO173" s="45" t="s">
        <v>89</v>
      </c>
      <c r="AP173" s="145" t="s">
        <v>89</v>
      </c>
      <c r="AQ173" s="45"/>
      <c r="AR173" s="45"/>
      <c r="AS173" s="146" t="str">
        <f t="shared" si="155"/>
        <v>8884323110167</v>
      </c>
      <c r="AT173" s="143" t="str">
        <f t="shared" si="156"/>
        <v>55323110167</v>
      </c>
      <c r="AU173" s="137" t="str">
        <f t="shared" si="157"/>
        <v>99323110167</v>
      </c>
      <c r="AV173" s="137">
        <f t="shared" si="158"/>
        <v>7</v>
      </c>
      <c r="AW173" s="137" t="str">
        <f t="shared" si="159"/>
        <v>77323110167</v>
      </c>
      <c r="AX173" s="147" t="str">
        <f t="shared" si="160"/>
        <v>774323110167</v>
      </c>
      <c r="AY173" s="183">
        <v>0</v>
      </c>
      <c r="AZ173" s="183">
        <v>0</v>
      </c>
      <c r="BA173" s="138" t="str">
        <f t="shared" si="197"/>
        <v>2020-02-01</v>
      </c>
      <c r="BB173" s="138" t="str">
        <f t="shared" si="198"/>
        <v>2020-02-29</v>
      </c>
      <c r="BC173" s="148" t="s">
        <v>90</v>
      </c>
      <c r="BD173" s="131" t="str">
        <f t="shared" si="163"/>
        <v>a323110167</v>
      </c>
      <c r="BE173" s="143"/>
      <c r="BF173" s="189"/>
      <c r="BG173" s="186"/>
      <c r="BH173" s="149"/>
      <c r="BI173" s="149"/>
      <c r="BJ173" s="149"/>
      <c r="BK173" s="149"/>
      <c r="BL173" s="149"/>
      <c r="BM173" s="149"/>
      <c r="BN173" s="149"/>
      <c r="BO173" s="343"/>
      <c r="BP173" s="330"/>
      <c r="BU173" s="357" t="str">
        <f t="shared" ca="1" si="168"/>
        <v>insert into x_t_invoice (TMP_ID,ID,DT, CLIENT_ID,EXTERNAL_ID,CONTRACT_ID,TOTAL_SUM,CURRENCY,DISCOUNT_TYPE,COMMISSION_TYPE,TYPE,LOYAL_CLIENTS,NDS,NDS_PCT,PERSON_ID) values (s_x_t_invoice.NEXTVAL, 323110167, date'2020-02-01',212310000038,'Б-323110167-1',12310000038,10000,'RUR',7,7,'y_invoice',0,1,20, 774323110167);insert into x_t_person (TMP_ID,ID) values (s_x_t_person.NEXTVAL, 774323110167);insert into x_t_act_internal(TMP_ID,ID,DT,CLIENT_ID,INVOICE_ID,HIDDEN,AMOUNT,EXTERNAL_ID,PAYMENT_TERM_DT,IS_LOYAL,TYPE) values (s_x_t_act_internal.NEXTVAL, 43231101671,date'2020-02-09',212310000038, 323110167    ,1,  10000  ,'432311016711',null, 0,'generic');insert into x_t_act_trans(TMP_ID, ACT_ID, CONSUME_ID, AMOUNT, AMOUNT_NDS, AMOUNT_NSP, NETTING, COMMISSION_TYPE) values (s_x_t_act_trans.NEXTVAL, 43231101671,  55323110167, 10000, 1666.66666666667,  0,null, 7);insert into x_t_consume (TMP_ID, ID, PARENT_ORDER_ID) values (s_x_t_consume.NEXTVAL, 55323110167,  99323110167);insert into x_t_order(TMP_ID, ID, SERVICE_ID, SERVICE_ORDER_ID, CLIENT_ID) values (s_x_t_order.NEXTVAL, 99323110167,  7,  77323110167,  4323110167 );insert into x_mv_oebs_receipts_2(TMP_ID, INVOICE_EID, SUM, DT, DOC_DATE, COMISS_DATE, PAYMENT_NUMBER, SOURCE_TYPE) values (s_x_mv_oebs_receipts_2.NEXTVAL, 'Б-323110167-1', 10000, date'2020-02-29',date'2020-02-29', null, '8884323110167' ,'PAYCASH');insert into x_yt_ar_direct_domain_stats (ID,IS_GRAY,DOMAIN,IS_BLACKLIST,SERVICE_ID,COST,BILLING_EXPORT_ID,FROM_DT,TILL_DT,SERVICE_ORDER_ID) values(s_x_yt_ar_direct_domain_stats.NEXTVAL, 0, 'a323110167', 0,7,3330000000,77323110167,  date'2020-02-01',to_date('2020-02-29'||' '||'23:59:59','YYYY-MM-DD HH24:MI:SS'),77323110167);</v>
      </c>
    </row>
    <row r="174" spans="1:73" s="195" customFormat="1" ht="15" thickBot="1" x14ac:dyDescent="0.4">
      <c r="A174" s="127">
        <v>38</v>
      </c>
      <c r="B174" s="178"/>
      <c r="C174" s="129" t="str">
        <f t="shared" si="138"/>
        <v>12310000038</v>
      </c>
      <c r="D174" s="129" t="str">
        <f t="shared" si="139"/>
        <v>12310000038/20</v>
      </c>
      <c r="E174" s="130" t="str">
        <f t="shared" si="140"/>
        <v>2020-01-01</v>
      </c>
      <c r="F174" s="130" t="str">
        <f t="shared" si="141"/>
        <v>2021-01-01</v>
      </c>
      <c r="G174" s="131" t="str">
        <f t="shared" si="142"/>
        <v>212310000038</v>
      </c>
      <c r="H174" s="132">
        <f t="shared" si="184"/>
        <v>23</v>
      </c>
      <c r="I174" s="133">
        <v>3</v>
      </c>
      <c r="J174" s="134">
        <f t="shared" si="164"/>
        <v>323110168</v>
      </c>
      <c r="K174" s="129" t="str">
        <f t="shared" si="143"/>
        <v>Б-323110168-1</v>
      </c>
      <c r="L174" s="138" t="str">
        <f t="shared" si="193"/>
        <v>2020-02-01</v>
      </c>
      <c r="M174" s="129" t="s">
        <v>87</v>
      </c>
      <c r="N174" s="135">
        <f t="shared" si="145"/>
        <v>20000</v>
      </c>
      <c r="O174" s="129" t="s">
        <v>88</v>
      </c>
      <c r="P174" s="133">
        <v>1</v>
      </c>
      <c r="Q174" s="129">
        <v>20</v>
      </c>
      <c r="R174" s="219">
        <f t="shared" si="194"/>
        <v>7</v>
      </c>
      <c r="S174" s="219">
        <v>7</v>
      </c>
      <c r="T174" s="134" t="str">
        <f t="shared" si="146"/>
        <v>43231101681</v>
      </c>
      <c r="U174" s="137" t="str">
        <f t="shared" si="147"/>
        <v>432311016811</v>
      </c>
      <c r="V174" s="129">
        <v>1</v>
      </c>
      <c r="W174" s="138" t="str">
        <f t="shared" ca="1" si="195"/>
        <v>2020-02-06</v>
      </c>
      <c r="X174" s="129"/>
      <c r="Y174" s="139">
        <v>20000</v>
      </c>
      <c r="Z174" s="139">
        <f t="shared" si="199"/>
        <v>3333.3333333333321</v>
      </c>
      <c r="AA174" s="42">
        <v>0</v>
      </c>
      <c r="AB174" s="186" t="s">
        <v>89</v>
      </c>
      <c r="AC174" s="185">
        <f t="shared" si="149"/>
        <v>20000</v>
      </c>
      <c r="AD174" s="45">
        <v>0</v>
      </c>
      <c r="AE174" s="52" t="str">
        <f t="shared" ref="AE174:AE179" si="201">4&amp;J174</f>
        <v>4323110168</v>
      </c>
      <c r="AF174" s="187">
        <f t="shared" si="169"/>
        <v>16666.666666666668</v>
      </c>
      <c r="AG174" s="240"/>
      <c r="AH174" s="58">
        <f t="shared" si="151"/>
        <v>16666.666666666668</v>
      </c>
      <c r="AI174" s="60">
        <f t="shared" si="173"/>
        <v>20000</v>
      </c>
      <c r="AJ174" s="112" t="str">
        <f t="shared" si="196"/>
        <v>2020-02-29</v>
      </c>
      <c r="AK174" s="189" t="str">
        <f t="shared" si="153"/>
        <v>8884323110168</v>
      </c>
      <c r="AL174" s="102" t="str">
        <f t="shared" si="200"/>
        <v>123100000382</v>
      </c>
      <c r="AM174" s="190"/>
      <c r="AN174" s="190"/>
      <c r="AO174" s="45" t="s">
        <v>89</v>
      </c>
      <c r="AP174" s="145" t="s">
        <v>89</v>
      </c>
      <c r="AQ174" s="45"/>
      <c r="AR174" s="45"/>
      <c r="AS174" s="146" t="str">
        <f t="shared" si="155"/>
        <v>8884323110168</v>
      </c>
      <c r="AT174" s="143" t="str">
        <f t="shared" si="156"/>
        <v>55323110168</v>
      </c>
      <c r="AU174" s="137" t="str">
        <f t="shared" si="157"/>
        <v>99323110168</v>
      </c>
      <c r="AV174" s="137">
        <f t="shared" si="158"/>
        <v>7</v>
      </c>
      <c r="AW174" s="137" t="str">
        <f t="shared" si="159"/>
        <v>77323110168</v>
      </c>
      <c r="AX174" s="147" t="str">
        <f t="shared" si="160"/>
        <v>774323110168</v>
      </c>
      <c r="AY174" s="183">
        <v>0</v>
      </c>
      <c r="AZ174" s="183">
        <v>0</v>
      </c>
      <c r="BA174" s="138" t="str">
        <f t="shared" si="197"/>
        <v>2020-02-01</v>
      </c>
      <c r="BB174" s="138" t="str">
        <f t="shared" si="198"/>
        <v>2020-02-29</v>
      </c>
      <c r="BC174" s="148" t="s">
        <v>90</v>
      </c>
      <c r="BD174" s="131" t="str">
        <f t="shared" si="163"/>
        <v>a323110168</v>
      </c>
      <c r="BE174" s="143"/>
      <c r="BF174" s="189"/>
      <c r="BG174" s="186"/>
      <c r="BH174" s="174"/>
      <c r="BI174" s="174"/>
      <c r="BJ174" s="174"/>
      <c r="BK174" s="174"/>
      <c r="BL174" s="149"/>
      <c r="BM174" s="149"/>
      <c r="BN174" s="149"/>
      <c r="BO174" s="345"/>
      <c r="BP174" s="328"/>
      <c r="BQ174" s="242"/>
      <c r="BR174" s="242"/>
      <c r="BS174" s="242"/>
      <c r="BU174" s="357" t="str">
        <f t="shared" ca="1" si="168"/>
        <v>insert into x_t_invoice (TMP_ID,ID,DT, CLIENT_ID,EXTERNAL_ID,CONTRACT_ID,TOTAL_SUM,CURRENCY,DISCOUNT_TYPE,COMMISSION_TYPE,TYPE,LOYAL_CLIENTS,NDS,NDS_PCT,PERSON_ID) values (s_x_t_invoice.NEXTVAL, 323110168, date'2020-02-01',212310000038,'Б-323110168-1',12310000038,20000,'RUR',7,7,'y_invoice',0,1,20, 774323110168);insert into x_t_person (TMP_ID,ID) values (s_x_t_person.NEXTVAL, 774323110168);insert into x_t_act_internal(TMP_ID,ID,DT,CLIENT_ID,INVOICE_ID,HIDDEN,AMOUNT,EXTERNAL_ID,PAYMENT_TERM_DT,IS_LOYAL,TYPE) values (s_x_t_act_internal.NEXTVAL, 43231101681,date'2020-02-06',212310000038, 323110168    ,1,  20000  ,'432311016811',null, 0,'generic');insert into x_t_act_trans(TMP_ID, ACT_ID, CONSUME_ID, AMOUNT, AMOUNT_NDS, AMOUNT_NSP, NETTING, COMMISSION_TYPE) values (s_x_t_act_trans.NEXTVAL, 43231101681,  55323110168, 20000, 3333.33333333333,  0,null, 7);insert into x_t_consume (TMP_ID, ID, PARENT_ORDER_ID) values (s_x_t_consume.NEXTVAL, 55323110168,  99323110168);insert into x_t_order(TMP_ID, ID, SERVICE_ID, SERVICE_ORDER_ID, CLIENT_ID) values (s_x_t_order.NEXTVAL, 99323110168,  7,  77323110168,  4323110168 );insert into x_mv_oebs_receipts_2(TMP_ID, INVOICE_EID, SUM, DT, DOC_DATE, COMISS_DATE, PAYMENT_NUMBER, SOURCE_TYPE) values (s_x_mv_oebs_receipts_2.NEXTVAL, 'Б-323110168-1', 20000, date'2020-02-29',date'2020-02-29', null, '8884323110168' ,'PAYCASH');insert into x_yt_ar_direct_domain_stats (ID,IS_GRAY,DOMAIN,IS_BLACKLIST,SERVICE_ID,COST,BILLING_EXPORT_ID,FROM_DT,TILL_DT,SERVICE_ORDER_ID) values(s_x_yt_ar_direct_domain_stats.NEXTVAL, 0, 'a323110168', 0,7,3330000000,77323110168,  date'2020-02-01',to_date('2020-02-29'||' '||'23:59:59','YYYY-MM-DD HH24:MI:SS'),77323110168);</v>
      </c>
    </row>
    <row r="175" spans="1:73" s="195" customFormat="1" x14ac:dyDescent="0.35">
      <c r="A175" s="127">
        <v>38</v>
      </c>
      <c r="B175" s="178"/>
      <c r="C175" s="129" t="str">
        <f t="shared" si="138"/>
        <v>12310000038</v>
      </c>
      <c r="D175" s="129" t="str">
        <f t="shared" si="139"/>
        <v>12310000038/20</v>
      </c>
      <c r="E175" s="130" t="str">
        <f t="shared" si="140"/>
        <v>2020-01-01</v>
      </c>
      <c r="F175" s="130" t="str">
        <f t="shared" si="141"/>
        <v>2021-01-01</v>
      </c>
      <c r="G175" s="131" t="str">
        <f t="shared" si="142"/>
        <v>212310000038</v>
      </c>
      <c r="H175" s="132">
        <f t="shared" si="184"/>
        <v>23</v>
      </c>
      <c r="I175" s="133">
        <v>3</v>
      </c>
      <c r="J175" s="134">
        <f t="shared" si="164"/>
        <v>323110169</v>
      </c>
      <c r="K175" s="129" t="str">
        <f t="shared" si="143"/>
        <v>Б-323110169-1</v>
      </c>
      <c r="L175" s="138" t="str">
        <f t="shared" si="193"/>
        <v>2020-02-01</v>
      </c>
      <c r="M175" s="129" t="s">
        <v>87</v>
      </c>
      <c r="N175" s="135">
        <f t="shared" si="145"/>
        <v>20000</v>
      </c>
      <c r="O175" s="129" t="s">
        <v>88</v>
      </c>
      <c r="P175" s="133">
        <v>1</v>
      </c>
      <c r="Q175" s="129">
        <v>20</v>
      </c>
      <c r="R175" s="219">
        <f t="shared" si="194"/>
        <v>7</v>
      </c>
      <c r="S175" s="219">
        <v>7</v>
      </c>
      <c r="T175" s="134" t="str">
        <f t="shared" si="146"/>
        <v>43231101691</v>
      </c>
      <c r="U175" s="137" t="str">
        <f t="shared" si="147"/>
        <v>432311016911</v>
      </c>
      <c r="V175" s="129">
        <v>1</v>
      </c>
      <c r="W175" s="138" t="str">
        <f t="shared" ca="1" si="195"/>
        <v>2020-02-05</v>
      </c>
      <c r="X175" s="129"/>
      <c r="Y175" s="139">
        <v>20000</v>
      </c>
      <c r="Z175" s="139">
        <f t="shared" si="199"/>
        <v>3333.3333333333321</v>
      </c>
      <c r="AA175" s="42">
        <v>0</v>
      </c>
      <c r="AB175" s="186" t="s">
        <v>89</v>
      </c>
      <c r="AC175" s="185">
        <f t="shared" si="149"/>
        <v>20000</v>
      </c>
      <c r="AD175" s="45">
        <v>0</v>
      </c>
      <c r="AE175" s="52" t="str">
        <f t="shared" si="201"/>
        <v>4323110169</v>
      </c>
      <c r="AF175" s="187">
        <f t="shared" si="169"/>
        <v>16666.666666666668</v>
      </c>
      <c r="AG175" s="240"/>
      <c r="AH175" s="58">
        <f t="shared" si="151"/>
        <v>16666.666666666668</v>
      </c>
      <c r="AI175" s="60">
        <f t="shared" si="173"/>
        <v>20000</v>
      </c>
      <c r="AJ175" s="112" t="str">
        <f t="shared" si="196"/>
        <v>2020-02-29</v>
      </c>
      <c r="AK175" s="189" t="str">
        <f t="shared" si="153"/>
        <v>8884323110169</v>
      </c>
      <c r="AL175" s="102" t="str">
        <f t="shared" si="200"/>
        <v>123100000382</v>
      </c>
      <c r="AM175" s="190"/>
      <c r="AN175" s="190"/>
      <c r="AO175" s="45" t="s">
        <v>89</v>
      </c>
      <c r="AP175" s="145" t="s">
        <v>89</v>
      </c>
      <c r="AQ175" s="45"/>
      <c r="AR175" s="45"/>
      <c r="AS175" s="146" t="str">
        <f t="shared" si="155"/>
        <v>8884323110169</v>
      </c>
      <c r="AT175" s="143" t="str">
        <f t="shared" si="156"/>
        <v>55323110169</v>
      </c>
      <c r="AU175" s="137" t="str">
        <f t="shared" si="157"/>
        <v>99323110169</v>
      </c>
      <c r="AV175" s="137">
        <f t="shared" si="158"/>
        <v>7</v>
      </c>
      <c r="AW175" s="137" t="str">
        <f t="shared" si="159"/>
        <v>77323110169</v>
      </c>
      <c r="AX175" s="147" t="str">
        <f t="shared" si="160"/>
        <v>774323110169</v>
      </c>
      <c r="AY175" s="183">
        <v>0</v>
      </c>
      <c r="AZ175" s="183">
        <v>0</v>
      </c>
      <c r="BA175" s="138" t="str">
        <f t="shared" si="197"/>
        <v>2020-02-01</v>
      </c>
      <c r="BB175" s="138" t="str">
        <f t="shared" si="198"/>
        <v>2020-02-29</v>
      </c>
      <c r="BC175" s="148" t="s">
        <v>90</v>
      </c>
      <c r="BD175" s="131" t="str">
        <f t="shared" si="163"/>
        <v>a323110169</v>
      </c>
      <c r="BE175" s="143"/>
      <c r="BF175" s="189"/>
      <c r="BG175" s="186"/>
      <c r="BH175" s="246"/>
      <c r="BI175" s="246"/>
      <c r="BJ175" s="246"/>
      <c r="BK175" s="246"/>
      <c r="BL175" s="149"/>
      <c r="BM175" s="149"/>
      <c r="BN175" s="149"/>
      <c r="BO175" s="345"/>
      <c r="BP175" s="328"/>
      <c r="BQ175" s="242"/>
      <c r="BR175" s="242"/>
      <c r="BS175" s="242"/>
      <c r="BU175" s="357" t="str">
        <f t="shared" ca="1" si="168"/>
        <v>insert into x_t_invoice (TMP_ID,ID,DT, CLIENT_ID,EXTERNAL_ID,CONTRACT_ID,TOTAL_SUM,CURRENCY,DISCOUNT_TYPE,COMMISSION_TYPE,TYPE,LOYAL_CLIENTS,NDS,NDS_PCT,PERSON_ID) values (s_x_t_invoice.NEXTVAL, 323110169, date'2020-02-01',212310000038,'Б-323110169-1',12310000038,20000,'RUR',7,7,'y_invoice',0,1,20, 774323110169);insert into x_t_person (TMP_ID,ID) values (s_x_t_person.NEXTVAL, 774323110169);insert into x_t_act_internal(TMP_ID,ID,DT,CLIENT_ID,INVOICE_ID,HIDDEN,AMOUNT,EXTERNAL_ID,PAYMENT_TERM_DT,IS_LOYAL,TYPE) values (s_x_t_act_internal.NEXTVAL, 43231101691,date'2020-02-05',212310000038, 323110169    ,1,  20000  ,'432311016911',null, 0,'generic');insert into x_t_act_trans(TMP_ID, ACT_ID, CONSUME_ID, AMOUNT, AMOUNT_NDS, AMOUNT_NSP, NETTING, COMMISSION_TYPE) values (s_x_t_act_trans.NEXTVAL, 43231101691,  55323110169, 20000, 3333.33333333333,  0,null, 7);insert into x_t_consume (TMP_ID, ID, PARENT_ORDER_ID) values (s_x_t_consume.NEXTVAL, 55323110169,  99323110169);insert into x_t_order(TMP_ID, ID, SERVICE_ID, SERVICE_ORDER_ID, CLIENT_ID) values (s_x_t_order.NEXTVAL, 99323110169,  7,  77323110169,  4323110169 );insert into x_mv_oebs_receipts_2(TMP_ID, INVOICE_EID, SUM, DT, DOC_DATE, COMISS_DATE, PAYMENT_NUMBER, SOURCE_TYPE) values (s_x_mv_oebs_receipts_2.NEXTVAL, 'Б-323110169-1', 20000, date'2020-02-29',date'2020-02-29', null, '8884323110169' ,'PAYCASH');insert into x_yt_ar_direct_domain_stats (ID,IS_GRAY,DOMAIN,IS_BLACKLIST,SERVICE_ID,COST,BILLING_EXPORT_ID,FROM_DT,TILL_DT,SERVICE_ORDER_ID) values(s_x_yt_ar_direct_domain_stats.NEXTVAL, 0, 'a323110169', 0,7,3330000000,77323110169,  date'2020-02-01',to_date('2020-02-29'||' '||'23:59:59','YYYY-MM-DD HH24:MI:SS'),77323110169);</v>
      </c>
    </row>
    <row r="176" spans="1:73" s="195" customFormat="1" x14ac:dyDescent="0.35">
      <c r="A176" s="127">
        <v>38</v>
      </c>
      <c r="B176" s="178"/>
      <c r="C176" s="129" t="str">
        <f t="shared" si="138"/>
        <v>12310000038</v>
      </c>
      <c r="D176" s="129" t="str">
        <f t="shared" si="139"/>
        <v>12310000038/20</v>
      </c>
      <c r="E176" s="130" t="str">
        <f t="shared" si="140"/>
        <v>2020-01-01</v>
      </c>
      <c r="F176" s="130" t="str">
        <f t="shared" si="141"/>
        <v>2021-01-01</v>
      </c>
      <c r="G176" s="131" t="str">
        <f t="shared" si="142"/>
        <v>212310000038</v>
      </c>
      <c r="H176" s="132">
        <f t="shared" si="184"/>
        <v>23</v>
      </c>
      <c r="I176" s="133">
        <v>3</v>
      </c>
      <c r="J176" s="134">
        <f t="shared" si="164"/>
        <v>323110170</v>
      </c>
      <c r="K176" s="129" t="str">
        <f t="shared" si="143"/>
        <v>Б-323110170-1</v>
      </c>
      <c r="L176" s="138" t="str">
        <f t="shared" si="193"/>
        <v>2020-02-01</v>
      </c>
      <c r="M176" s="129" t="s">
        <v>87</v>
      </c>
      <c r="N176" s="135">
        <f t="shared" si="145"/>
        <v>20000</v>
      </c>
      <c r="O176" s="129" t="s">
        <v>88</v>
      </c>
      <c r="P176" s="133">
        <v>1</v>
      </c>
      <c r="Q176" s="129">
        <v>20</v>
      </c>
      <c r="R176" s="224">
        <v>1</v>
      </c>
      <c r="S176" s="224">
        <v>1</v>
      </c>
      <c r="T176" s="134" t="str">
        <f t="shared" si="146"/>
        <v>43231101701</v>
      </c>
      <c r="U176" s="137" t="str">
        <f t="shared" si="147"/>
        <v>432311017011</v>
      </c>
      <c r="V176" s="129">
        <v>1</v>
      </c>
      <c r="W176" s="138" t="str">
        <f t="shared" ca="1" si="195"/>
        <v>2020-02-01</v>
      </c>
      <c r="X176" s="129"/>
      <c r="Y176" s="139">
        <v>20000</v>
      </c>
      <c r="Z176" s="139">
        <f t="shared" si="199"/>
        <v>3333.3333333333321</v>
      </c>
      <c r="AA176" s="42">
        <v>0</v>
      </c>
      <c r="AB176" s="186" t="s">
        <v>89</v>
      </c>
      <c r="AC176" s="185">
        <f t="shared" si="149"/>
        <v>20000</v>
      </c>
      <c r="AD176" s="45">
        <v>0</v>
      </c>
      <c r="AE176" s="52" t="str">
        <f t="shared" si="201"/>
        <v>4323110170</v>
      </c>
      <c r="AF176" s="187">
        <f t="shared" si="169"/>
        <v>16666.666666666668</v>
      </c>
      <c r="AG176" s="283">
        <f>SUM(AF170:AF177)</f>
        <v>208333.33333333331</v>
      </c>
      <c r="AH176" s="58">
        <f t="shared" si="151"/>
        <v>16666.666666666668</v>
      </c>
      <c r="AI176" s="60">
        <f t="shared" si="173"/>
        <v>20000</v>
      </c>
      <c r="AJ176" s="112" t="str">
        <f t="shared" si="196"/>
        <v>2020-02-29</v>
      </c>
      <c r="AK176" s="189" t="str">
        <f t="shared" si="153"/>
        <v>8884323110170</v>
      </c>
      <c r="AL176" s="102" t="str">
        <f t="shared" si="200"/>
        <v>123100000382</v>
      </c>
      <c r="AM176" s="190"/>
      <c r="AN176" s="190"/>
      <c r="AO176" s="45" t="s">
        <v>89</v>
      </c>
      <c r="AP176" s="145" t="s">
        <v>89</v>
      </c>
      <c r="AQ176" s="45"/>
      <c r="AR176" s="45"/>
      <c r="AS176" s="146" t="str">
        <f t="shared" si="155"/>
        <v>8884323110170</v>
      </c>
      <c r="AT176" s="143" t="str">
        <f t="shared" si="156"/>
        <v>55323110170</v>
      </c>
      <c r="AU176" s="137" t="str">
        <f t="shared" si="157"/>
        <v>99323110170</v>
      </c>
      <c r="AV176" s="137">
        <f t="shared" si="158"/>
        <v>1</v>
      </c>
      <c r="AW176" s="137" t="str">
        <f t="shared" si="159"/>
        <v>77323110170</v>
      </c>
      <c r="AX176" s="147" t="str">
        <f t="shared" si="160"/>
        <v>774323110170</v>
      </c>
      <c r="AY176" s="183">
        <v>0</v>
      </c>
      <c r="AZ176" s="183">
        <v>0</v>
      </c>
      <c r="BA176" s="138" t="str">
        <f t="shared" si="197"/>
        <v>2020-02-01</v>
      </c>
      <c r="BB176" s="138" t="str">
        <f t="shared" si="198"/>
        <v>2020-02-29</v>
      </c>
      <c r="BC176" s="148" t="s">
        <v>90</v>
      </c>
      <c r="BD176" s="131" t="str">
        <f t="shared" si="163"/>
        <v>a323110170</v>
      </c>
      <c r="BE176" s="143"/>
      <c r="BF176" s="189"/>
      <c r="BG176" s="186"/>
      <c r="BH176" s="149"/>
      <c r="BI176" s="149"/>
      <c r="BJ176" s="149"/>
      <c r="BK176" s="149"/>
      <c r="BL176" s="149"/>
      <c r="BM176" s="149"/>
      <c r="BN176" s="149"/>
      <c r="BO176" s="342"/>
      <c r="BP176" s="328"/>
      <c r="BQ176" s="242"/>
      <c r="BR176" s="242"/>
      <c r="BS176" s="242"/>
      <c r="BU176" s="357" t="str">
        <f t="shared" ca="1" si="168"/>
        <v>insert into x_t_invoice (TMP_ID,ID,DT, CLIENT_ID,EXTERNAL_ID,CONTRACT_ID,TOTAL_SUM,CURRENCY,DISCOUNT_TYPE,COMMISSION_TYPE,TYPE,LOYAL_CLIENTS,NDS,NDS_PCT,PERSON_ID) values (s_x_t_invoice.NEXTVAL, 323110170, date'2020-02-01',212310000038,'Б-323110170-1',12310000038,20000,'RUR',1,1,'y_invoice',0,1,20, 774323110170);insert into x_t_person (TMP_ID,ID) values (s_x_t_person.NEXTVAL, 774323110170);insert into x_t_act_internal(TMP_ID,ID,DT,CLIENT_ID,INVOICE_ID,HIDDEN,AMOUNT,EXTERNAL_ID,PAYMENT_TERM_DT,IS_LOYAL,TYPE) values (s_x_t_act_internal.NEXTVAL, 43231101701,date'2020-02-01',212310000038, 323110170    ,1,  20000  ,'432311017011',null, 0,'generic');insert into x_t_act_trans(TMP_ID, ACT_ID, CONSUME_ID, AMOUNT, AMOUNT_NDS, AMOUNT_NSP, NETTING, COMMISSION_TYPE) values (s_x_t_act_trans.NEXTVAL, 43231101701,  55323110170, 20000, 3333.33333333333,  0,null, 1);insert into x_t_consume (TMP_ID, ID, PARENT_ORDER_ID) values (s_x_t_consume.NEXTVAL, 55323110170,  99323110170);insert into x_t_order(TMP_ID, ID, SERVICE_ID, SERVICE_ORDER_ID, CLIENT_ID) values (s_x_t_order.NEXTVAL, 99323110170,  1,  77323110170,  4323110170 );insert into x_mv_oebs_receipts_2(TMP_ID, INVOICE_EID, SUM, DT, DOC_DATE, COMISS_DATE, PAYMENT_NUMBER, SOURCE_TYPE) values (s_x_mv_oebs_receipts_2.NEXTVAL, 'Б-323110170-1', 20000, date'2020-02-29',date'2020-02-29', null, '8884323110170' ,'PAYCASH');insert into x_yt_ar_direct_domain_stats (ID,IS_GRAY,DOMAIN,IS_BLACKLIST,SERVICE_ID,COST,BILLING_EXPORT_ID,FROM_DT,TILL_DT,SERVICE_ORDER_ID) values(s_x_yt_ar_direct_domain_stats.NEXTVAL, 0, 'a323110170', 0,1,3330000000,77323110170,  date'2020-02-01',to_date('2020-02-29'||' '||'23:59:59','YYYY-MM-DD HH24:MI:SS'),77323110170);</v>
      </c>
    </row>
    <row r="177" spans="1:73" s="215" customFormat="1" ht="15" thickBot="1" x14ac:dyDescent="0.4">
      <c r="A177" s="152">
        <v>38</v>
      </c>
      <c r="B177" s="199"/>
      <c r="C177" s="154" t="str">
        <f t="shared" si="138"/>
        <v>12310000038</v>
      </c>
      <c r="D177" s="154" t="str">
        <f t="shared" si="139"/>
        <v>12310000038/20</v>
      </c>
      <c r="E177" s="155" t="str">
        <f t="shared" si="140"/>
        <v>2020-01-01</v>
      </c>
      <c r="F177" s="155" t="str">
        <f t="shared" si="141"/>
        <v>2021-01-01</v>
      </c>
      <c r="G177" s="156" t="str">
        <f t="shared" si="142"/>
        <v>212310000038</v>
      </c>
      <c r="H177" s="157">
        <f t="shared" si="184"/>
        <v>23</v>
      </c>
      <c r="I177" s="158">
        <v>3</v>
      </c>
      <c r="J177" s="159">
        <f t="shared" si="164"/>
        <v>323110171</v>
      </c>
      <c r="K177" s="154" t="str">
        <f t="shared" si="143"/>
        <v>Б-323110171-1</v>
      </c>
      <c r="L177" s="225" t="str">
        <f t="shared" si="193"/>
        <v>2020-02-01</v>
      </c>
      <c r="M177" s="154" t="s">
        <v>87</v>
      </c>
      <c r="N177" s="160">
        <f t="shared" si="145"/>
        <v>20000</v>
      </c>
      <c r="O177" s="154" t="s">
        <v>88</v>
      </c>
      <c r="P177" s="158">
        <v>1</v>
      </c>
      <c r="Q177" s="154">
        <v>20</v>
      </c>
      <c r="R177" s="159">
        <v>37</v>
      </c>
      <c r="S177" s="159">
        <v>37</v>
      </c>
      <c r="T177" s="159" t="str">
        <f t="shared" si="146"/>
        <v>43231101711</v>
      </c>
      <c r="U177" s="171" t="str">
        <f t="shared" si="147"/>
        <v>432311017111</v>
      </c>
      <c r="V177" s="154">
        <v>1</v>
      </c>
      <c r="W177" s="225" t="str">
        <f t="shared" ca="1" si="195"/>
        <v>2020-02-02</v>
      </c>
      <c r="X177" s="154"/>
      <c r="Y177" s="226">
        <v>20000</v>
      </c>
      <c r="Z177" s="226">
        <f t="shared" si="199"/>
        <v>3333.3333333333321</v>
      </c>
      <c r="AA177" s="76">
        <v>0</v>
      </c>
      <c r="AB177" s="206" t="s">
        <v>89</v>
      </c>
      <c r="AC177" s="205">
        <f t="shared" si="149"/>
        <v>20000</v>
      </c>
      <c r="AD177" s="79">
        <v>0</v>
      </c>
      <c r="AE177" s="81" t="str">
        <f t="shared" si="201"/>
        <v>4323110171</v>
      </c>
      <c r="AF177" s="207">
        <f t="shared" si="169"/>
        <v>16666.666666666668</v>
      </c>
      <c r="AG177" s="208"/>
      <c r="AH177" s="91">
        <f t="shared" si="151"/>
        <v>16666.666666666668</v>
      </c>
      <c r="AI177" s="93">
        <f t="shared" si="173"/>
        <v>20000</v>
      </c>
      <c r="AJ177" s="114" t="str">
        <f t="shared" si="196"/>
        <v>2020-02-29</v>
      </c>
      <c r="AK177" s="209" t="str">
        <f t="shared" si="153"/>
        <v>8884323110171</v>
      </c>
      <c r="AL177" s="103" t="str">
        <f t="shared" si="200"/>
        <v>123100000382</v>
      </c>
      <c r="AM177" s="210"/>
      <c r="AN177" s="210"/>
      <c r="AO177" s="79" t="s">
        <v>89</v>
      </c>
      <c r="AP177" s="169" t="s">
        <v>89</v>
      </c>
      <c r="AQ177" s="79"/>
      <c r="AR177" s="79"/>
      <c r="AS177" s="170" t="str">
        <f t="shared" si="155"/>
        <v>8884323110171</v>
      </c>
      <c r="AT177" s="167" t="str">
        <f t="shared" si="156"/>
        <v>55323110171</v>
      </c>
      <c r="AU177" s="171" t="str">
        <f t="shared" si="157"/>
        <v>99323110171</v>
      </c>
      <c r="AV177" s="171">
        <f t="shared" si="158"/>
        <v>37</v>
      </c>
      <c r="AW177" s="171" t="str">
        <f t="shared" si="159"/>
        <v>77323110171</v>
      </c>
      <c r="AX177" s="172" t="str">
        <f t="shared" si="160"/>
        <v>774323110171</v>
      </c>
      <c r="AY177" s="203">
        <v>0</v>
      </c>
      <c r="AZ177" s="203">
        <v>0</v>
      </c>
      <c r="BA177" s="225" t="str">
        <f t="shared" si="197"/>
        <v>2020-02-01</v>
      </c>
      <c r="BB177" s="225" t="str">
        <f t="shared" si="198"/>
        <v>2020-02-29</v>
      </c>
      <c r="BC177" s="173" t="s">
        <v>90</v>
      </c>
      <c r="BD177" s="156" t="str">
        <f t="shared" si="163"/>
        <v>a323110171</v>
      </c>
      <c r="BE177" s="167"/>
      <c r="BF177" s="209"/>
      <c r="BG177" s="206"/>
      <c r="BH177" s="245"/>
      <c r="BI177" s="245"/>
      <c r="BJ177" s="245"/>
      <c r="BK177" s="245"/>
      <c r="BL177" s="174"/>
      <c r="BM177" s="174"/>
      <c r="BN177" s="174"/>
      <c r="BO177" s="341"/>
      <c r="BP177" s="329"/>
      <c r="BQ177" s="202"/>
      <c r="BR177" s="214"/>
      <c r="BS177" s="214"/>
      <c r="BU177" s="358" t="str">
        <f t="shared" ca="1" si="168"/>
        <v>insert into x_t_invoice (TMP_ID,ID,DT, CLIENT_ID,EXTERNAL_ID,CONTRACT_ID,TOTAL_SUM,CURRENCY,DISCOUNT_TYPE,COMMISSION_TYPE,TYPE,LOYAL_CLIENTS,NDS,NDS_PCT,PERSON_ID) values (s_x_t_invoice.NEXTVAL, 323110171, date'2020-02-01',212310000038,'Б-323110171-1',12310000038,20000,'RUR',37,37,'y_invoice',0,1,20, 774323110171);insert into x_t_person (TMP_ID,ID) values (s_x_t_person.NEXTVAL, 774323110171);insert into x_t_act_internal(TMP_ID,ID,DT,CLIENT_ID,INVOICE_ID,HIDDEN,AMOUNT,EXTERNAL_ID,PAYMENT_TERM_DT,IS_LOYAL,TYPE) values (s_x_t_act_internal.NEXTVAL, 43231101711,date'2020-02-02',212310000038, 323110171    ,1,  20000  ,'432311017111',null, 0,'generic');insert into x_t_act_trans(TMP_ID, ACT_ID, CONSUME_ID, AMOUNT, AMOUNT_NDS, AMOUNT_NSP, NETTING, COMMISSION_TYPE) values (s_x_t_act_trans.NEXTVAL, 43231101711,  55323110171, 20000, 3333.33333333333,  0,null, 37);insert into x_t_consume (TMP_ID, ID, PARENT_ORDER_ID) values (s_x_t_consume.NEXTVAL, 55323110171,  99323110171);insert into x_t_order(TMP_ID, ID, SERVICE_ID, SERVICE_ORDER_ID, CLIENT_ID) values (s_x_t_order.NEXTVAL, 99323110171,  37,  77323110171,  4323110171 );insert into x_mv_oebs_receipts_2(TMP_ID, INVOICE_EID, SUM, DT, DOC_DATE, COMISS_DATE, PAYMENT_NUMBER, SOURCE_TYPE) values (s_x_mv_oebs_receipts_2.NEXTVAL, 'Б-323110171-1', 20000, date'2020-02-29',date'2020-02-29', null, '8884323110171' ,'PAYCASH');insert into x_yt_ar_direct_domain_stats (ID,IS_GRAY,DOMAIN,IS_BLACKLIST,SERVICE_ID,COST,BILLING_EXPORT_ID,FROM_DT,TILL_DT,SERVICE_ORDER_ID) values(s_x_yt_ar_direct_domain_stats.NEXTVAL, 0, 'a323110171', 0,37,3330000000,77323110171,  date'2020-02-01',to_date('2020-02-29'||' '||'23:59:59','YYYY-MM-DD HH24:MI:SS'),77323110171);</v>
      </c>
    </row>
    <row r="178" spans="1:73" s="195" customFormat="1" x14ac:dyDescent="0.35">
      <c r="A178" s="127">
        <v>39</v>
      </c>
      <c r="B178" s="178"/>
      <c r="C178" s="129" t="str">
        <f t="shared" si="138"/>
        <v>12310000039</v>
      </c>
      <c r="D178" s="129" t="str">
        <f t="shared" si="139"/>
        <v>12310000039/20</v>
      </c>
      <c r="E178" s="130" t="str">
        <f t="shared" si="140"/>
        <v>2020-01-01</v>
      </c>
      <c r="F178" s="130" t="str">
        <f t="shared" si="141"/>
        <v>2021-01-01</v>
      </c>
      <c r="G178" s="131" t="str">
        <f t="shared" si="142"/>
        <v>212310000039</v>
      </c>
      <c r="H178" s="132">
        <f t="shared" si="184"/>
        <v>23</v>
      </c>
      <c r="I178" s="133">
        <v>3</v>
      </c>
      <c r="J178" s="134">
        <f t="shared" si="164"/>
        <v>323110172</v>
      </c>
      <c r="K178" s="129" t="str">
        <f t="shared" si="143"/>
        <v>Б-323110172-1</v>
      </c>
      <c r="L178" s="130" t="str">
        <f t="shared" ref="L178:L185" si="202">TEXT(DATE(YEAR($F$2),MONTH($F$2),1),"ГГГГ-ММ-ДД")</f>
        <v>2020-01-01</v>
      </c>
      <c r="M178" s="129" t="s">
        <v>87</v>
      </c>
      <c r="N178" s="135">
        <f t="shared" si="145"/>
        <v>40000</v>
      </c>
      <c r="O178" s="129" t="s">
        <v>88</v>
      </c>
      <c r="P178" s="133">
        <v>1</v>
      </c>
      <c r="Q178" s="129">
        <v>20</v>
      </c>
      <c r="R178" s="219">
        <f t="shared" ref="R178:R183" si="203">S178</f>
        <v>7</v>
      </c>
      <c r="S178" s="219">
        <v>7</v>
      </c>
      <c r="T178" s="134" t="str">
        <f t="shared" si="146"/>
        <v>43231101721</v>
      </c>
      <c r="U178" s="137" t="str">
        <f t="shared" si="147"/>
        <v>432311017211</v>
      </c>
      <c r="V178" s="129">
        <v>1</v>
      </c>
      <c r="W178" s="130" t="str">
        <f t="shared" ref="W178:W185" ca="1" si="204">TEXT(DATE(YEAR($F$2),MONTH($F$2),RANDBETWEEN(1,9)),"ГГГГ-ММ-ДД")</f>
        <v>2020-01-06</v>
      </c>
      <c r="X178" s="129"/>
      <c r="Y178" s="139">
        <v>40000</v>
      </c>
      <c r="Z178" s="139">
        <f>Y178-(Y178/1.2)</f>
        <v>6666.6666666666642</v>
      </c>
      <c r="AA178" s="42">
        <v>0</v>
      </c>
      <c r="AB178" s="186" t="s">
        <v>89</v>
      </c>
      <c r="AC178" s="185">
        <f t="shared" si="149"/>
        <v>40000</v>
      </c>
      <c r="AD178" s="45">
        <v>0</v>
      </c>
      <c r="AE178" s="255" t="str">
        <f t="shared" si="201"/>
        <v>4323110172</v>
      </c>
      <c r="AF178" s="187">
        <f t="shared" si="169"/>
        <v>33333.333333333336</v>
      </c>
      <c r="AG178" s="290">
        <f>(Y178+Y179)/SUM(Y178:Y183)</f>
        <v>0.70149253731343286</v>
      </c>
      <c r="AH178" s="58">
        <f t="shared" si="151"/>
        <v>33333.333333333336</v>
      </c>
      <c r="AI178" s="60">
        <f t="shared" si="173"/>
        <v>40000</v>
      </c>
      <c r="AJ178" s="49" t="str">
        <f t="shared" ref="AJ178:AJ185" si="205">TEXT(DATE(YEAR($F$2),MONTH($F$2)+1,0),"ГГГГ-ММ-ДД")</f>
        <v>2020-01-31</v>
      </c>
      <c r="AK178" s="189" t="str">
        <f t="shared" si="153"/>
        <v>8884323110172</v>
      </c>
      <c r="AL178" s="45" t="str">
        <f t="shared" si="154"/>
        <v>123100000391</v>
      </c>
      <c r="AM178" s="256" t="str">
        <f>TEXT(DATE(YEAR($F$2),MONTH($F$2),1),"ГГГГ-ММ-ДД")</f>
        <v>2020-01-01</v>
      </c>
      <c r="AN178" s="256" t="str">
        <f>TEXT(DATE(YEAR($F$2),MONTH($F$2)+1,0),"ГГГГ-ММ-ДД")</f>
        <v>2020-01-31</v>
      </c>
      <c r="AO178" s="102">
        <v>1</v>
      </c>
      <c r="AP178" s="102" t="str">
        <f>"99"&amp;AE178</f>
        <v>994323110172</v>
      </c>
      <c r="AQ178" s="45"/>
      <c r="AR178" s="45"/>
      <c r="AS178" s="146" t="str">
        <f t="shared" si="155"/>
        <v>8884323110172</v>
      </c>
      <c r="AT178" s="143" t="str">
        <f t="shared" si="156"/>
        <v>55323110172</v>
      </c>
      <c r="AU178" s="137" t="str">
        <f t="shared" si="157"/>
        <v>99323110172</v>
      </c>
      <c r="AV178" s="137">
        <f t="shared" si="158"/>
        <v>7</v>
      </c>
      <c r="AW178" s="137" t="str">
        <f t="shared" si="159"/>
        <v>77323110172</v>
      </c>
      <c r="AX178" s="147" t="str">
        <f t="shared" si="160"/>
        <v>774323110172</v>
      </c>
      <c r="AY178" s="183">
        <v>0</v>
      </c>
      <c r="AZ178" s="183">
        <v>0</v>
      </c>
      <c r="BA178" s="43" t="str">
        <f t="shared" ref="BA178:BA185" si="206">TEXT(DATE(YEAR($F$2),MONTH($F$2),1),"ГГГГ-ММ-ДД")</f>
        <v>2020-01-01</v>
      </c>
      <c r="BB178" s="43" t="str">
        <f t="shared" ref="BB178:BB185" si="207">TEXT(DATE(YEAR($F$2),MONTH($F$2)+1,0),"ГГГГ-ММ-ДД")</f>
        <v>2020-01-31</v>
      </c>
      <c r="BC178" s="148" t="s">
        <v>90</v>
      </c>
      <c r="BD178" s="131" t="str">
        <f t="shared" si="163"/>
        <v>a323110172</v>
      </c>
      <c r="BE178" s="143"/>
      <c r="BF178" s="189"/>
      <c r="BG178" s="186"/>
      <c r="BH178" s="306"/>
      <c r="BI178" s="306"/>
      <c r="BJ178" s="306"/>
      <c r="BK178" s="306"/>
      <c r="BL178" s="149"/>
      <c r="BM178" s="149"/>
      <c r="BN178" s="149"/>
      <c r="BO178" s="340" t="s">
        <v>187</v>
      </c>
      <c r="BP178" s="328">
        <v>7</v>
      </c>
      <c r="BQ178" s="242">
        <f>SUM(AF178:AF183)</f>
        <v>167499.99999999997</v>
      </c>
      <c r="BR178" s="242">
        <f>BQ178*0.06</f>
        <v>10049.999999999998</v>
      </c>
      <c r="BS178" s="242">
        <f>BR178</f>
        <v>10049.999999999998</v>
      </c>
      <c r="BU178" s="357" t="str">
        <f t="shared" ca="1" si="168"/>
        <v>insert into x_t_contract2(TMP_ID,ID,EXTERNAL_ID,CLIENT_ID) values(s_x_t_contract2.NEXTVAL, 12310000039, '12310000039/20',212310000039);insert into x_t_contract_collateral(TMP_ID,ID,CONTRACT2_ID,DT,IS_SIGNED) values(s_x_t_contract_collateral.NEXTVAL, 123100000391, 12310000039, date'2020-01-01', date'2020-01-01');insert into x_mv_contract_signed_attr (TMP_ID,CONTRACT_ID,COLLATERAL_ID,CODE,VALUE_DT) values (s_x_mv_contract_signed_attr.NEXTVAL, 12310000039, 123100000391,'FINISH_DT' ,date'2021-01-01');insert into x_mv_contract_signed_attr_hist(TMP_ID,VALUE_NUM,UPDATE_DT,CONTRACT2_ID,CODE,CL_DT,STAMP,DT) values(s_x_mv_contract_signed_attr_hist.NEXTVAL, 1, date'2020-01-01', 12310000039,'FIRM',date'2020-01-01',8884323110172,date'2020-01-01');insert into x_mv_contract_signed_attr_hist(TMP_ID,VALUE_NUM,UPDATE_DT,CONTRACT2_ID,CODE,CL_DT,STAMP,DT) values(s_x_mv_contract_signed_attr_hist.NEXTVAL, 23, date'2020-01-01', 12310000039,'WHOLESALE_AGENT_PREMIUM_AWARDS_SCALE_TYPE',date'2020-01-01',8884323110172,date'2020-01-01');insert into x_mv_contract_signed_attr_hist(TMP_ID,VALUE_NUM,UPDATE_DT,CONTRACT2_ID,CODE,CL_DT,STAMP,DT) values(s_x_mv_contract_signed_attr_hist.NEXTVAL, 3, date'2020-01-01', 12310000039,'PAYMENT_TYPE',date'2020-01-01',8884323110172,date'2020-01-01');insert into x_t_invoice (TMP_ID,ID,DT, CLIENT_ID,EXTERNAL_ID,CONTRACT_ID,TOTAL_SUM,CURRENCY,DISCOUNT_TYPE,COMMISSION_TYPE,TYPE,LOYAL_CLIENTS,NDS,NDS_PCT,PERSON_ID) values (s_x_t_invoice.NEXTVAL, 323110172, date'2020-01-01',212310000039,'Б-323110172-1',12310000039,40000,'RUR',7,7,'y_invoice',0,1,20, 774323110172);insert into x_t_person (TMP_ID,ID) values (s_x_t_person.NEXTVAL, 774323110172);insert into x_t_act_internal(TMP_ID,ID,DT,CLIENT_ID,INVOICE_ID,HIDDEN,AMOUNT,EXTERNAL_ID,PAYMENT_TERM_DT,IS_LOYAL,TYPE) values (s_x_t_act_internal.NEXTVAL, 43231101721,date'2020-01-06',212310000039, 323110172    ,1,  40000  ,'432311017211',null, 0,'generic');insert into x_t_act_trans(TMP_ID, ACT_ID, CONSUME_ID, AMOUNT, AMOUNT_NDS, AMOUNT_NSP, NETTING, COMMISSION_TYPE) values (s_x_t_act_trans.NEXTVAL, 43231101721,  55323110172, 40000, 6666.66666666666,  0,null, 7);insert into x_t_consume (TMP_ID, ID, PARENT_ORDER_ID) values (s_x_t_consume.NEXTVAL, 55323110172,  99323110172);insert into x_t_order(TMP_ID, ID, SERVICE_ID, SERVICE_ORDER_ID, CLIENT_ID) values (s_x_t_order.NEXTVAL, 99323110172,  7,  77323110172,  4323110172 );insert into x_mv_oebs_receipts_2(TMP_ID, INVOICE_EID, SUM, DT, DOC_DATE, COMISS_DATE, PAYMENT_NUMBER, SOURCE_TYPE) values (s_x_mv_oebs_receipts_2.NEXTVAL, 'Б-323110172-1', 40000, date'2020-01-31',date'2020-01-31', null, '8884323110172' ,'PAYCASH');insert into x_mv_ui_contract_apex (TMP_ID,CONTRACT_ID,CONTRACT_EID,DT,FINISH_DT,CLIENT_ID,AGENCY_ID) values (s_x_mv_ui_contract_apex.NEXTVAL, 12310000039, '12310000039/20',date'2020-01-01', date'2020-01-31',994323110172,212310000039 );insert into x_mv_contract_signed_attr (TMP_ID,CONTRACT_ID,COLLATERAL_ID,CODE,KEY_NUM,COLLATERAL_DT,VALUE_NUM) values (s_x_mv_contract_signed_attr.NEXTVAL, 12310000039, 123100000391,'BRAND_CLIENTS' , 4323110172, date'2020-01-01',  1);insert into x_yt_ar_direct_domain_stats (ID,IS_GRAY,DOMAIN,IS_BLACKLIST,SERVICE_ID,COST,BILLING_EXPORT_ID,FROM_DT,TILL_DT,SERVICE_ORDER_ID) values(s_x_yt_ar_direct_domain_stats.NEXTVAL, 0, 'a323110172', 0,7,3330000000,77323110172,  date'2020-01-01',to_date('2020-01-31'||' '||'23:59:59','YYYY-MM-DD HH24:MI:SS'),77323110172);</v>
      </c>
    </row>
    <row r="179" spans="1:73" s="195" customFormat="1" x14ac:dyDescent="0.35">
      <c r="A179" s="127">
        <v>39</v>
      </c>
      <c r="B179" s="178"/>
      <c r="C179" s="129" t="str">
        <f t="shared" si="138"/>
        <v>12310000039</v>
      </c>
      <c r="D179" s="129" t="str">
        <f t="shared" si="139"/>
        <v>12310000039/20</v>
      </c>
      <c r="E179" s="130" t="str">
        <f t="shared" si="140"/>
        <v>2020-01-01</v>
      </c>
      <c r="F179" s="130" t="str">
        <f t="shared" si="141"/>
        <v>2021-01-01</v>
      </c>
      <c r="G179" s="131" t="str">
        <f t="shared" si="142"/>
        <v>212310000039</v>
      </c>
      <c r="H179" s="132">
        <f t="shared" si="184"/>
        <v>23</v>
      </c>
      <c r="I179" s="133">
        <v>3</v>
      </c>
      <c r="J179" s="134">
        <f t="shared" si="164"/>
        <v>323110173</v>
      </c>
      <c r="K179" s="129" t="str">
        <f t="shared" si="143"/>
        <v>Б-323110173-1</v>
      </c>
      <c r="L179" s="130" t="str">
        <f t="shared" si="202"/>
        <v>2020-01-01</v>
      </c>
      <c r="M179" s="129" t="s">
        <v>87</v>
      </c>
      <c r="N179" s="135">
        <f t="shared" si="145"/>
        <v>101000</v>
      </c>
      <c r="O179" s="129" t="s">
        <v>88</v>
      </c>
      <c r="P179" s="133">
        <v>1</v>
      </c>
      <c r="Q179" s="129">
        <v>20</v>
      </c>
      <c r="R179" s="219">
        <f t="shared" si="203"/>
        <v>7</v>
      </c>
      <c r="S179" s="219">
        <v>7</v>
      </c>
      <c r="T179" s="134" t="str">
        <f t="shared" si="146"/>
        <v>43231101731</v>
      </c>
      <c r="U179" s="137" t="str">
        <f t="shared" si="147"/>
        <v>432311017311</v>
      </c>
      <c r="V179" s="129">
        <v>1</v>
      </c>
      <c r="W179" s="130" t="str">
        <f t="shared" ca="1" si="204"/>
        <v>2020-01-08</v>
      </c>
      <c r="X179" s="129"/>
      <c r="Y179" s="139">
        <v>101000</v>
      </c>
      <c r="Z179" s="139">
        <f t="shared" ref="Z179:Z185" si="208">Y179-(Y179/1.2)</f>
        <v>16833.333333333328</v>
      </c>
      <c r="AA179" s="42">
        <v>0</v>
      </c>
      <c r="AB179" s="186" t="s">
        <v>89</v>
      </c>
      <c r="AC179" s="185">
        <f t="shared" si="149"/>
        <v>101000</v>
      </c>
      <c r="AD179" s="45">
        <v>0</v>
      </c>
      <c r="AE179" s="255" t="str">
        <f t="shared" si="201"/>
        <v>4323110173</v>
      </c>
      <c r="AF179" s="187">
        <f t="shared" si="169"/>
        <v>84166.666666666672</v>
      </c>
      <c r="AG179" s="240"/>
      <c r="AH179" s="58">
        <f t="shared" si="151"/>
        <v>84166.666666666672</v>
      </c>
      <c r="AI179" s="60">
        <f t="shared" si="173"/>
        <v>101000</v>
      </c>
      <c r="AJ179" s="49" t="str">
        <f t="shared" si="205"/>
        <v>2020-01-31</v>
      </c>
      <c r="AK179" s="189" t="str">
        <f t="shared" si="153"/>
        <v>8884323110173</v>
      </c>
      <c r="AL179" s="45" t="str">
        <f t="shared" si="154"/>
        <v>123100000391</v>
      </c>
      <c r="AM179" s="256" t="str">
        <f>TEXT(DATE(YEAR($F$2),MONTH($F$2),1),"ГГГГ-ММ-ДД")</f>
        <v>2020-01-01</v>
      </c>
      <c r="AN179" s="256" t="str">
        <f>TEXT(DATE(YEAR($F$2),MONTH($F$2)+1,0),"ГГГГ-ММ-ДД")</f>
        <v>2020-01-31</v>
      </c>
      <c r="AO179" s="102">
        <v>1</v>
      </c>
      <c r="AP179" s="102" t="str">
        <f>AP178</f>
        <v>994323110172</v>
      </c>
      <c r="AQ179" s="45"/>
      <c r="AR179" s="45"/>
      <c r="AS179" s="146" t="str">
        <f t="shared" si="155"/>
        <v>8884323110173</v>
      </c>
      <c r="AT179" s="143" t="str">
        <f t="shared" si="156"/>
        <v>55323110173</v>
      </c>
      <c r="AU179" s="137" t="str">
        <f t="shared" si="157"/>
        <v>99323110173</v>
      </c>
      <c r="AV179" s="137">
        <f t="shared" si="158"/>
        <v>7</v>
      </c>
      <c r="AW179" s="137" t="str">
        <f t="shared" si="159"/>
        <v>77323110173</v>
      </c>
      <c r="AX179" s="147" t="str">
        <f t="shared" si="160"/>
        <v>774323110173</v>
      </c>
      <c r="AY179" s="183">
        <v>0</v>
      </c>
      <c r="AZ179" s="183">
        <v>0</v>
      </c>
      <c r="BA179" s="43" t="str">
        <f t="shared" si="206"/>
        <v>2020-01-01</v>
      </c>
      <c r="BB179" s="43" t="str">
        <f t="shared" si="207"/>
        <v>2020-01-31</v>
      </c>
      <c r="BC179" s="148" t="s">
        <v>90</v>
      </c>
      <c r="BD179" s="131" t="str">
        <f t="shared" si="163"/>
        <v>a323110173</v>
      </c>
      <c r="BE179" s="143"/>
      <c r="BF179" s="189"/>
      <c r="BG179" s="186"/>
      <c r="BH179" s="149"/>
      <c r="BI179" s="149"/>
      <c r="BJ179" s="149"/>
      <c r="BK179" s="149"/>
      <c r="BL179" s="149"/>
      <c r="BM179" s="149"/>
      <c r="BN179" s="149"/>
      <c r="BO179" s="342"/>
      <c r="BP179" s="328">
        <v>1</v>
      </c>
      <c r="BQ179" s="242">
        <f>AF184</f>
        <v>17500</v>
      </c>
      <c r="BR179" s="242">
        <f>BQ179*0.13</f>
        <v>2275</v>
      </c>
      <c r="BS179" s="242">
        <f>BR179</f>
        <v>2275</v>
      </c>
      <c r="BU179" s="357" t="str">
        <f t="shared" ca="1" si="168"/>
        <v>insert into x_t_invoice (TMP_ID,ID,DT, CLIENT_ID,EXTERNAL_ID,CONTRACT_ID,TOTAL_SUM,CURRENCY,DISCOUNT_TYPE,COMMISSION_TYPE,TYPE,LOYAL_CLIENTS,NDS,NDS_PCT,PERSON_ID) values (s_x_t_invoice.NEXTVAL, 323110173, date'2020-01-01',212310000039,'Б-323110173-1',12310000039,101000,'RUR',7,7,'y_invoice',0,1,20, 774323110173);insert into x_t_person (TMP_ID,ID) values (s_x_t_person.NEXTVAL, 774323110173);insert into x_t_act_internal(TMP_ID,ID,DT,CLIENT_ID,INVOICE_ID,HIDDEN,AMOUNT,EXTERNAL_ID,PAYMENT_TERM_DT,IS_LOYAL,TYPE) values (s_x_t_act_internal.NEXTVAL, 43231101731,date'2020-01-08',212310000039, 323110173    ,1,  101000  ,'432311017311',null, 0,'generic');insert into x_t_act_trans(TMP_ID, ACT_ID, CONSUME_ID, AMOUNT, AMOUNT_NDS, AMOUNT_NSP, NETTING, COMMISSION_TYPE) values (s_x_t_act_trans.NEXTVAL, 43231101731,  55323110173, 101000, 16833.3333333333,  0,null, 7);insert into x_t_consume (TMP_ID, ID, PARENT_ORDER_ID) values (s_x_t_consume.NEXTVAL, 55323110173,  99323110173);insert into x_t_order(TMP_ID, ID, SERVICE_ID, SERVICE_ORDER_ID, CLIENT_ID) values (s_x_t_order.NEXTVAL, 99323110173,  7,  77323110173,  4323110173 );insert into x_mv_oebs_receipts_2(TMP_ID, INVOICE_EID, SUM, DT, DOC_DATE, COMISS_DATE, PAYMENT_NUMBER, SOURCE_TYPE) values (s_x_mv_oebs_receipts_2.NEXTVAL, 'Б-323110173-1', 101000, date'2020-01-31',date'2020-01-31', null, '8884323110173' ,'PAYCASH');insert into x_mv_contract_signed_attr (TMP_ID,CONTRACT_ID,COLLATERAL_ID,CODE,KEY_NUM,COLLATERAL_DT,VALUE_NUM) values (s_x_mv_contract_signed_attr.NEXTVAL, 12310000039, 123100000391,'BRAND_CLIENTS' , 4323110173, date'2020-01-01',  1);insert into x_yt_ar_direct_domain_stats (ID,IS_GRAY,DOMAIN,IS_BLACKLIST,SERVICE_ID,COST,BILLING_EXPORT_ID,FROM_DT,TILL_DT,SERVICE_ORDER_ID) values(s_x_yt_ar_direct_domain_stats.NEXTVAL, 0, 'a323110173', 0,7,3330000000,77323110173,  date'2020-01-01',to_date('2020-01-31'||' '||'23:59:59','YYYY-MM-DD HH24:MI:SS'),77323110173);</v>
      </c>
    </row>
    <row r="180" spans="1:73" s="195" customFormat="1" x14ac:dyDescent="0.35">
      <c r="A180" s="127">
        <v>39</v>
      </c>
      <c r="B180" s="178"/>
      <c r="C180" s="129" t="str">
        <f t="shared" ref="C180:C193" si="209">$H$2&amp;$C$2&amp;$D$2&amp;"00000"&amp;A180</f>
        <v>12310000039</v>
      </c>
      <c r="D180" s="129" t="str">
        <f t="shared" ref="D180:D193" si="210">C180&amp;"/"&amp;MID(YEAR($F$2),3,2)</f>
        <v>12310000039/20</v>
      </c>
      <c r="E180" s="130" t="str">
        <f t="shared" ref="E180:E193" si="211">TEXT(DATE(YEAR($F$2),MONTH($F$2),1),"ГГГГ-ММ-ДД")</f>
        <v>2020-01-01</v>
      </c>
      <c r="F180" s="130" t="str">
        <f t="shared" ref="F180:F193" si="212">TEXT(DATE(YEAR($F$2)+1,MONTH($F$2),1),"ГГГГ-ММ-ДД")</f>
        <v>2021-01-01</v>
      </c>
      <c r="G180" s="131" t="str">
        <f t="shared" ref="G180:G193" si="213">$I$2&amp;C180</f>
        <v>212310000039</v>
      </c>
      <c r="H180" s="132">
        <f t="shared" si="184"/>
        <v>23</v>
      </c>
      <c r="I180" s="133">
        <v>3</v>
      </c>
      <c r="J180" s="134">
        <f t="shared" si="164"/>
        <v>323110174</v>
      </c>
      <c r="K180" s="129" t="str">
        <f t="shared" ref="K180:K193" si="214">"Б-"&amp;J180&amp;"-1"</f>
        <v>Б-323110174-1</v>
      </c>
      <c r="L180" s="130" t="str">
        <f t="shared" si="202"/>
        <v>2020-01-01</v>
      </c>
      <c r="M180" s="129" t="s">
        <v>87</v>
      </c>
      <c r="N180" s="135">
        <f t="shared" ref="N180:N193" si="215">Y180</f>
        <v>10000</v>
      </c>
      <c r="O180" s="129" t="s">
        <v>88</v>
      </c>
      <c r="P180" s="133">
        <v>1</v>
      </c>
      <c r="Q180" s="129">
        <v>20</v>
      </c>
      <c r="R180" s="219">
        <f t="shared" si="203"/>
        <v>7</v>
      </c>
      <c r="S180" s="219">
        <v>7</v>
      </c>
      <c r="T180" s="134" t="str">
        <f t="shared" ref="T180:T193" si="216">$K$2&amp;J180&amp;"1"</f>
        <v>43231101741</v>
      </c>
      <c r="U180" s="137" t="str">
        <f t="shared" ref="U180:U193" si="217">T180&amp;1</f>
        <v>432311017411</v>
      </c>
      <c r="V180" s="129">
        <v>1</v>
      </c>
      <c r="W180" s="130" t="str">
        <f t="shared" ca="1" si="204"/>
        <v>2020-01-05</v>
      </c>
      <c r="X180" s="129"/>
      <c r="Y180" s="139">
        <v>10000</v>
      </c>
      <c r="Z180" s="139">
        <f t="shared" si="208"/>
        <v>1666.6666666666661</v>
      </c>
      <c r="AA180" s="42">
        <v>0</v>
      </c>
      <c r="AB180" s="186" t="s">
        <v>89</v>
      </c>
      <c r="AC180" s="185">
        <f t="shared" ref="AC180:AC193" si="218">N180</f>
        <v>10000</v>
      </c>
      <c r="AD180" s="45">
        <v>0</v>
      </c>
      <c r="AE180" s="52" t="str">
        <f>4&amp;J180</f>
        <v>4323110174</v>
      </c>
      <c r="AF180" s="187">
        <f t="shared" si="169"/>
        <v>8333.3333333333339</v>
      </c>
      <c r="AG180" s="240"/>
      <c r="AH180" s="58">
        <f t="shared" ref="AH180:AH193" si="219">AI180/(1+Q180/100)</f>
        <v>8333.3333333333339</v>
      </c>
      <c r="AI180" s="60">
        <f t="shared" si="173"/>
        <v>10000</v>
      </c>
      <c r="AJ180" s="49" t="str">
        <f t="shared" si="205"/>
        <v>2020-01-31</v>
      </c>
      <c r="AK180" s="189" t="str">
        <f t="shared" ref="AK180:AK193" si="220">"888"&amp;AE180</f>
        <v>8884323110174</v>
      </c>
      <c r="AL180" s="45" t="str">
        <f t="shared" ref="AL180:AL185" si="221">C180&amp;1</f>
        <v>123100000391</v>
      </c>
      <c r="AM180" s="190"/>
      <c r="AN180" s="190"/>
      <c r="AO180" s="45" t="s">
        <v>89</v>
      </c>
      <c r="AP180" s="145" t="s">
        <v>89</v>
      </c>
      <c r="AQ180" s="45"/>
      <c r="AR180" s="45"/>
      <c r="AS180" s="146" t="str">
        <f t="shared" ref="AS180:AS193" si="222">AK180</f>
        <v>8884323110174</v>
      </c>
      <c r="AT180" s="143" t="str">
        <f t="shared" ref="AT180:AT193" si="223">"55"&amp;J180</f>
        <v>55323110174</v>
      </c>
      <c r="AU180" s="137" t="str">
        <f t="shared" ref="AU180:AU193" si="224">"99"&amp;J180</f>
        <v>99323110174</v>
      </c>
      <c r="AV180" s="137">
        <f t="shared" ref="AV180:AV193" si="225">S180</f>
        <v>7</v>
      </c>
      <c r="AW180" s="137" t="str">
        <f t="shared" ref="AW180:AW193" si="226">"77"&amp;J180</f>
        <v>77323110174</v>
      </c>
      <c r="AX180" s="147" t="str">
        <f t="shared" ref="AX180:AX193" si="227">"77"&amp;AE180</f>
        <v>774323110174</v>
      </c>
      <c r="AY180" s="183">
        <v>0</v>
      </c>
      <c r="AZ180" s="183">
        <v>0</v>
      </c>
      <c r="BA180" s="43" t="str">
        <f t="shared" si="206"/>
        <v>2020-01-01</v>
      </c>
      <c r="BB180" s="43" t="str">
        <f t="shared" si="207"/>
        <v>2020-01-31</v>
      </c>
      <c r="BC180" s="148" t="s">
        <v>90</v>
      </c>
      <c r="BD180" s="131" t="str">
        <f t="shared" ref="BD180:BD193" si="228">"a"&amp;J180</f>
        <v>a323110174</v>
      </c>
      <c r="BE180" s="143"/>
      <c r="BF180" s="189"/>
      <c r="BG180" s="186"/>
      <c r="BH180" s="149"/>
      <c r="BI180" s="149"/>
      <c r="BJ180" s="149"/>
      <c r="BK180" s="149"/>
      <c r="BL180" s="149"/>
      <c r="BM180" s="149"/>
      <c r="BN180" s="149"/>
      <c r="BO180" s="342" t="s">
        <v>188</v>
      </c>
      <c r="BP180" s="328">
        <v>37</v>
      </c>
      <c r="BQ180" s="242">
        <f>AF185</f>
        <v>16666.666666666668</v>
      </c>
      <c r="BR180" s="242">
        <f>BQ180*0.13</f>
        <v>2166.666666666667</v>
      </c>
      <c r="BS180" s="242">
        <f>BR180</f>
        <v>2166.666666666667</v>
      </c>
      <c r="BU180" s="357" t="str">
        <f t="shared" ca="1" si="168"/>
        <v>insert into x_t_invoice (TMP_ID,ID,DT, CLIENT_ID,EXTERNAL_ID,CONTRACT_ID,TOTAL_SUM,CURRENCY,DISCOUNT_TYPE,COMMISSION_TYPE,TYPE,LOYAL_CLIENTS,NDS,NDS_PCT,PERSON_ID) values (s_x_t_invoice.NEXTVAL, 323110174, date'2020-01-01',212310000039,'Б-323110174-1',12310000039,10000,'RUR',7,7,'y_invoice',0,1,20, 774323110174);insert into x_t_person (TMP_ID,ID) values (s_x_t_person.NEXTVAL, 774323110174);insert into x_t_act_internal(TMP_ID,ID,DT,CLIENT_ID,INVOICE_ID,HIDDEN,AMOUNT,EXTERNAL_ID,PAYMENT_TERM_DT,IS_LOYAL,TYPE) values (s_x_t_act_internal.NEXTVAL, 43231101741,date'2020-01-05',212310000039, 323110174    ,1,  10000  ,'432311017411',null, 0,'generic');insert into x_t_act_trans(TMP_ID, ACT_ID, CONSUME_ID, AMOUNT, AMOUNT_NDS, AMOUNT_NSP, NETTING, COMMISSION_TYPE) values (s_x_t_act_trans.NEXTVAL, 43231101741,  55323110174, 10000, 1666.66666666667,  0,null, 7);insert into x_t_consume (TMP_ID, ID, PARENT_ORDER_ID) values (s_x_t_consume.NEXTVAL, 55323110174,  99323110174);insert into x_t_order(TMP_ID, ID, SERVICE_ID, SERVICE_ORDER_ID, CLIENT_ID) values (s_x_t_order.NEXTVAL, 99323110174,  7,  77323110174,  4323110174 );insert into x_mv_oebs_receipts_2(TMP_ID, INVOICE_EID, SUM, DT, DOC_DATE, COMISS_DATE, PAYMENT_NUMBER, SOURCE_TYPE) values (s_x_mv_oebs_receipts_2.NEXTVAL, 'Б-323110174-1', 10000, date'2020-01-31',date'2020-01-31', null, '8884323110174' ,'PAYCASH');insert into x_yt_ar_direct_domain_stats (ID,IS_GRAY,DOMAIN,IS_BLACKLIST,SERVICE_ID,COST,BILLING_EXPORT_ID,FROM_DT,TILL_DT,SERVICE_ORDER_ID) values(s_x_yt_ar_direct_domain_stats.NEXTVAL, 0, 'a323110174', 0,7,3330000000,77323110174,  date'2020-01-01',to_date('2020-01-31'||' '||'23:59:59','YYYY-MM-DD HH24:MI:SS'),77323110174);</v>
      </c>
    </row>
    <row r="181" spans="1:73" s="195" customFormat="1" x14ac:dyDescent="0.35">
      <c r="A181" s="127">
        <v>39</v>
      </c>
      <c r="B181" s="178"/>
      <c r="C181" s="129" t="str">
        <f t="shared" si="209"/>
        <v>12310000039</v>
      </c>
      <c r="D181" s="129" t="str">
        <f t="shared" si="210"/>
        <v>12310000039/20</v>
      </c>
      <c r="E181" s="130" t="str">
        <f t="shared" si="211"/>
        <v>2020-01-01</v>
      </c>
      <c r="F181" s="130" t="str">
        <f t="shared" si="212"/>
        <v>2021-01-01</v>
      </c>
      <c r="G181" s="131" t="str">
        <f t="shared" si="213"/>
        <v>212310000039</v>
      </c>
      <c r="H181" s="132">
        <f t="shared" si="184"/>
        <v>23</v>
      </c>
      <c r="I181" s="133">
        <v>3</v>
      </c>
      <c r="J181" s="134">
        <f t="shared" ref="J181:J193" si="229">J180+1</f>
        <v>323110175</v>
      </c>
      <c r="K181" s="129" t="str">
        <f t="shared" si="214"/>
        <v>Б-323110175-1</v>
      </c>
      <c r="L181" s="130" t="str">
        <f t="shared" si="202"/>
        <v>2020-01-01</v>
      </c>
      <c r="M181" s="129" t="s">
        <v>87</v>
      </c>
      <c r="N181" s="135">
        <f t="shared" si="215"/>
        <v>10000</v>
      </c>
      <c r="O181" s="129" t="s">
        <v>88</v>
      </c>
      <c r="P181" s="133">
        <v>1</v>
      </c>
      <c r="Q181" s="129">
        <v>20</v>
      </c>
      <c r="R181" s="219">
        <f t="shared" si="203"/>
        <v>7</v>
      </c>
      <c r="S181" s="219">
        <v>7</v>
      </c>
      <c r="T181" s="134" t="str">
        <f t="shared" si="216"/>
        <v>43231101751</v>
      </c>
      <c r="U181" s="137" t="str">
        <f t="shared" si="217"/>
        <v>432311017511</v>
      </c>
      <c r="V181" s="129">
        <v>1</v>
      </c>
      <c r="W181" s="130" t="str">
        <f t="shared" ca="1" si="204"/>
        <v>2020-01-08</v>
      </c>
      <c r="X181" s="129"/>
      <c r="Y181" s="139">
        <v>10000</v>
      </c>
      <c r="Z181" s="139">
        <f t="shared" si="208"/>
        <v>1666.6666666666661</v>
      </c>
      <c r="AA181" s="42">
        <v>0</v>
      </c>
      <c r="AB181" s="186" t="s">
        <v>89</v>
      </c>
      <c r="AC181" s="185">
        <f t="shared" si="218"/>
        <v>10000</v>
      </c>
      <c r="AD181" s="45">
        <v>0</v>
      </c>
      <c r="AE181" s="52" t="str">
        <f>4&amp;J181</f>
        <v>4323110175</v>
      </c>
      <c r="AF181" s="187">
        <f t="shared" si="169"/>
        <v>8333.3333333333339</v>
      </c>
      <c r="AG181" s="240"/>
      <c r="AH181" s="58">
        <f t="shared" si="219"/>
        <v>8333.3333333333339</v>
      </c>
      <c r="AI181" s="60">
        <f t="shared" si="173"/>
        <v>10000</v>
      </c>
      <c r="AJ181" s="49" t="str">
        <f t="shared" si="205"/>
        <v>2020-01-31</v>
      </c>
      <c r="AK181" s="189" t="str">
        <f t="shared" si="220"/>
        <v>8884323110175</v>
      </c>
      <c r="AL181" s="45" t="str">
        <f t="shared" si="221"/>
        <v>123100000391</v>
      </c>
      <c r="AM181" s="190"/>
      <c r="AN181" s="190"/>
      <c r="AO181" s="45" t="s">
        <v>89</v>
      </c>
      <c r="AP181" s="145" t="s">
        <v>89</v>
      </c>
      <c r="AQ181" s="45"/>
      <c r="AR181" s="45"/>
      <c r="AS181" s="146" t="str">
        <f t="shared" si="222"/>
        <v>8884323110175</v>
      </c>
      <c r="AT181" s="143" t="str">
        <f t="shared" si="223"/>
        <v>55323110175</v>
      </c>
      <c r="AU181" s="137" t="str">
        <f t="shared" si="224"/>
        <v>99323110175</v>
      </c>
      <c r="AV181" s="137">
        <f t="shared" si="225"/>
        <v>7</v>
      </c>
      <c r="AW181" s="137" t="str">
        <f t="shared" si="226"/>
        <v>77323110175</v>
      </c>
      <c r="AX181" s="147" t="str">
        <f t="shared" si="227"/>
        <v>774323110175</v>
      </c>
      <c r="AY181" s="183">
        <v>0</v>
      </c>
      <c r="AZ181" s="183">
        <v>0</v>
      </c>
      <c r="BA181" s="43" t="str">
        <f t="shared" si="206"/>
        <v>2020-01-01</v>
      </c>
      <c r="BB181" s="43" t="str">
        <f t="shared" si="207"/>
        <v>2020-01-31</v>
      </c>
      <c r="BC181" s="148" t="s">
        <v>90</v>
      </c>
      <c r="BD181" s="131" t="str">
        <f t="shared" si="228"/>
        <v>a323110175</v>
      </c>
      <c r="BE181" s="143"/>
      <c r="BF181" s="189"/>
      <c r="BG181" s="186"/>
      <c r="BH181" s="149"/>
      <c r="BI181" s="149"/>
      <c r="BJ181" s="149"/>
      <c r="BK181" s="149"/>
      <c r="BL181" s="149"/>
      <c r="BM181" s="149"/>
      <c r="BN181" s="149"/>
      <c r="BO181" s="343" t="s">
        <v>189</v>
      </c>
      <c r="BP181" s="330"/>
      <c r="BU181" s="357" t="str">
        <f t="shared" ca="1" si="168"/>
        <v>insert into x_t_invoice (TMP_ID,ID,DT, CLIENT_ID,EXTERNAL_ID,CONTRACT_ID,TOTAL_SUM,CURRENCY,DISCOUNT_TYPE,COMMISSION_TYPE,TYPE,LOYAL_CLIENTS,NDS,NDS_PCT,PERSON_ID) values (s_x_t_invoice.NEXTVAL, 323110175, date'2020-01-01',212310000039,'Б-323110175-1',12310000039,10000,'RUR',7,7,'y_invoice',0,1,20, 774323110175);insert into x_t_person (TMP_ID,ID) values (s_x_t_person.NEXTVAL, 774323110175);insert into x_t_act_internal(TMP_ID,ID,DT,CLIENT_ID,INVOICE_ID,HIDDEN,AMOUNT,EXTERNAL_ID,PAYMENT_TERM_DT,IS_LOYAL,TYPE) values (s_x_t_act_internal.NEXTVAL, 43231101751,date'2020-01-08',212310000039, 323110175    ,1,  10000  ,'432311017511',null, 0,'generic');insert into x_t_act_trans(TMP_ID, ACT_ID, CONSUME_ID, AMOUNT, AMOUNT_NDS, AMOUNT_NSP, NETTING, COMMISSION_TYPE) values (s_x_t_act_trans.NEXTVAL, 43231101751,  55323110175, 10000, 1666.66666666667,  0,null, 7);insert into x_t_consume (TMP_ID, ID, PARENT_ORDER_ID) values (s_x_t_consume.NEXTVAL, 55323110175,  99323110175);insert into x_t_order(TMP_ID, ID, SERVICE_ID, SERVICE_ORDER_ID, CLIENT_ID) values (s_x_t_order.NEXTVAL, 99323110175,  7,  77323110175,  4323110175 );insert into x_mv_oebs_receipts_2(TMP_ID, INVOICE_EID, SUM, DT, DOC_DATE, COMISS_DATE, PAYMENT_NUMBER, SOURCE_TYPE) values (s_x_mv_oebs_receipts_2.NEXTVAL, 'Б-323110175-1', 10000, date'2020-01-31',date'2020-01-31', null, '8884323110175' ,'PAYCASH');insert into x_yt_ar_direct_domain_stats (ID,IS_GRAY,DOMAIN,IS_BLACKLIST,SERVICE_ID,COST,BILLING_EXPORT_ID,FROM_DT,TILL_DT,SERVICE_ORDER_ID) values(s_x_yt_ar_direct_domain_stats.NEXTVAL, 0, 'a323110175', 0,7,3330000000,77323110175,  date'2020-01-01',to_date('2020-01-31'||' '||'23:59:59','YYYY-MM-DD HH24:MI:SS'),77323110175);</v>
      </c>
    </row>
    <row r="182" spans="1:73" s="195" customFormat="1" x14ac:dyDescent="0.35">
      <c r="A182" s="127">
        <v>39</v>
      </c>
      <c r="B182" s="178"/>
      <c r="C182" s="129" t="str">
        <f t="shared" si="209"/>
        <v>12310000039</v>
      </c>
      <c r="D182" s="129" t="str">
        <f t="shared" si="210"/>
        <v>12310000039/20</v>
      </c>
      <c r="E182" s="130" t="str">
        <f t="shared" si="211"/>
        <v>2020-01-01</v>
      </c>
      <c r="F182" s="130" t="str">
        <f t="shared" si="212"/>
        <v>2021-01-01</v>
      </c>
      <c r="G182" s="131" t="str">
        <f t="shared" si="213"/>
        <v>212310000039</v>
      </c>
      <c r="H182" s="132">
        <f t="shared" si="184"/>
        <v>23</v>
      </c>
      <c r="I182" s="133">
        <v>3</v>
      </c>
      <c r="J182" s="134">
        <f t="shared" si="229"/>
        <v>323110176</v>
      </c>
      <c r="K182" s="129" t="str">
        <f t="shared" si="214"/>
        <v>Б-323110176-1</v>
      </c>
      <c r="L182" s="130" t="str">
        <f t="shared" si="202"/>
        <v>2020-01-01</v>
      </c>
      <c r="M182" s="129" t="s">
        <v>87</v>
      </c>
      <c r="N182" s="135">
        <f t="shared" si="215"/>
        <v>20000</v>
      </c>
      <c r="O182" s="129" t="s">
        <v>88</v>
      </c>
      <c r="P182" s="133">
        <v>1</v>
      </c>
      <c r="Q182" s="129">
        <v>20</v>
      </c>
      <c r="R182" s="219">
        <f t="shared" si="203"/>
        <v>7</v>
      </c>
      <c r="S182" s="219">
        <v>7</v>
      </c>
      <c r="T182" s="134" t="str">
        <f t="shared" si="216"/>
        <v>43231101761</v>
      </c>
      <c r="U182" s="137" t="str">
        <f t="shared" si="217"/>
        <v>432311017611</v>
      </c>
      <c r="V182" s="129">
        <v>1</v>
      </c>
      <c r="W182" s="130" t="str">
        <f t="shared" ca="1" si="204"/>
        <v>2020-01-01</v>
      </c>
      <c r="X182" s="129"/>
      <c r="Y182" s="139">
        <v>20000</v>
      </c>
      <c r="Z182" s="139">
        <f t="shared" si="208"/>
        <v>3333.3333333333321</v>
      </c>
      <c r="AA182" s="42">
        <v>0</v>
      </c>
      <c r="AB182" s="186" t="s">
        <v>89</v>
      </c>
      <c r="AC182" s="185">
        <f t="shared" si="218"/>
        <v>20000</v>
      </c>
      <c r="AD182" s="45">
        <v>0</v>
      </c>
      <c r="AE182" s="52" t="str">
        <f t="shared" ref="AE182:AE238" si="230">4&amp;J182</f>
        <v>4323110176</v>
      </c>
      <c r="AF182" s="187">
        <f t="shared" si="169"/>
        <v>16666.666666666668</v>
      </c>
      <c r="AG182" s="240"/>
      <c r="AH182" s="58">
        <f t="shared" si="219"/>
        <v>16666.666666666668</v>
      </c>
      <c r="AI182" s="60">
        <f t="shared" si="173"/>
        <v>20000</v>
      </c>
      <c r="AJ182" s="49" t="str">
        <f t="shared" si="205"/>
        <v>2020-01-31</v>
      </c>
      <c r="AK182" s="189" t="str">
        <f t="shared" si="220"/>
        <v>8884323110176</v>
      </c>
      <c r="AL182" s="45" t="str">
        <f t="shared" si="221"/>
        <v>123100000391</v>
      </c>
      <c r="AM182" s="190"/>
      <c r="AN182" s="190"/>
      <c r="AO182" s="45" t="s">
        <v>89</v>
      </c>
      <c r="AP182" s="145" t="s">
        <v>89</v>
      </c>
      <c r="AQ182" s="45"/>
      <c r="AR182" s="45"/>
      <c r="AS182" s="146" t="str">
        <f t="shared" si="222"/>
        <v>8884323110176</v>
      </c>
      <c r="AT182" s="143" t="str">
        <f t="shared" si="223"/>
        <v>55323110176</v>
      </c>
      <c r="AU182" s="137" t="str">
        <f t="shared" si="224"/>
        <v>99323110176</v>
      </c>
      <c r="AV182" s="137">
        <f t="shared" si="225"/>
        <v>7</v>
      </c>
      <c r="AW182" s="137" t="str">
        <f t="shared" si="226"/>
        <v>77323110176</v>
      </c>
      <c r="AX182" s="147" t="str">
        <f t="shared" si="227"/>
        <v>774323110176</v>
      </c>
      <c r="AY182" s="183">
        <v>0</v>
      </c>
      <c r="AZ182" s="183">
        <v>0</v>
      </c>
      <c r="BA182" s="43" t="str">
        <f t="shared" si="206"/>
        <v>2020-01-01</v>
      </c>
      <c r="BB182" s="43" t="str">
        <f t="shared" si="207"/>
        <v>2020-01-31</v>
      </c>
      <c r="BC182" s="148" t="s">
        <v>90</v>
      </c>
      <c r="BD182" s="131" t="str">
        <f t="shared" si="228"/>
        <v>a323110176</v>
      </c>
      <c r="BE182" s="143"/>
      <c r="BF182" s="189"/>
      <c r="BG182" s="186"/>
      <c r="BH182" s="149"/>
      <c r="BI182" s="149"/>
      <c r="BJ182" s="149"/>
      <c r="BK182" s="149"/>
      <c r="BL182" s="149"/>
      <c r="BM182" s="149"/>
      <c r="BN182" s="149"/>
      <c r="BO182" s="345">
        <f>SUM(AF178:AF185)</f>
        <v>201666.66666666663</v>
      </c>
      <c r="BP182" s="328"/>
      <c r="BQ182" s="242"/>
      <c r="BR182" s="242"/>
      <c r="BS182" s="242"/>
      <c r="BU182" s="357" t="str">
        <f t="shared" ca="1" si="168"/>
        <v>insert into x_t_invoice (TMP_ID,ID,DT, CLIENT_ID,EXTERNAL_ID,CONTRACT_ID,TOTAL_SUM,CURRENCY,DISCOUNT_TYPE,COMMISSION_TYPE,TYPE,LOYAL_CLIENTS,NDS,NDS_PCT,PERSON_ID) values (s_x_t_invoice.NEXTVAL, 323110176, date'2020-01-01',212310000039,'Б-323110176-1',12310000039,20000,'RUR',7,7,'y_invoice',0,1,20, 774323110176);insert into x_t_person (TMP_ID,ID) values (s_x_t_person.NEXTVAL, 774323110176);insert into x_t_act_internal(TMP_ID,ID,DT,CLIENT_ID,INVOICE_ID,HIDDEN,AMOUNT,EXTERNAL_ID,PAYMENT_TERM_DT,IS_LOYAL,TYPE) values (s_x_t_act_internal.NEXTVAL, 43231101761,date'2020-01-01',212310000039, 323110176    ,1,  20000  ,'432311017611',null, 0,'generic');insert into x_t_act_trans(TMP_ID, ACT_ID, CONSUME_ID, AMOUNT, AMOUNT_NDS, AMOUNT_NSP, NETTING, COMMISSION_TYPE) values (s_x_t_act_trans.NEXTVAL, 43231101761,  55323110176, 20000, 3333.33333333333,  0,null, 7);insert into x_t_consume (TMP_ID, ID, PARENT_ORDER_ID) values (s_x_t_consume.NEXTVAL, 55323110176,  99323110176);insert into x_t_order(TMP_ID, ID, SERVICE_ID, SERVICE_ORDER_ID, CLIENT_ID) values (s_x_t_order.NEXTVAL, 99323110176,  7,  77323110176,  4323110176 );insert into x_mv_oebs_receipts_2(TMP_ID, INVOICE_EID, SUM, DT, DOC_DATE, COMISS_DATE, PAYMENT_NUMBER, SOURCE_TYPE) values (s_x_mv_oebs_receipts_2.NEXTVAL, 'Б-323110176-1', 20000, date'2020-01-31',date'2020-01-31', null, '8884323110176' ,'PAYCASH');insert into x_yt_ar_direct_domain_stats (ID,IS_GRAY,DOMAIN,IS_BLACKLIST,SERVICE_ID,COST,BILLING_EXPORT_ID,FROM_DT,TILL_DT,SERVICE_ORDER_ID) values(s_x_yt_ar_direct_domain_stats.NEXTVAL, 0, 'a323110176', 0,7,3330000000,77323110176,  date'2020-01-01',to_date('2020-01-31'||' '||'23:59:59','YYYY-MM-DD HH24:MI:SS'),77323110176);</v>
      </c>
    </row>
    <row r="183" spans="1:73" s="195" customFormat="1" x14ac:dyDescent="0.35">
      <c r="A183" s="127">
        <v>39</v>
      </c>
      <c r="B183" s="178"/>
      <c r="C183" s="129" t="str">
        <f t="shared" si="209"/>
        <v>12310000039</v>
      </c>
      <c r="D183" s="129" t="str">
        <f t="shared" si="210"/>
        <v>12310000039/20</v>
      </c>
      <c r="E183" s="130" t="str">
        <f t="shared" si="211"/>
        <v>2020-01-01</v>
      </c>
      <c r="F183" s="130" t="str">
        <f t="shared" si="212"/>
        <v>2021-01-01</v>
      </c>
      <c r="G183" s="131" t="str">
        <f t="shared" si="213"/>
        <v>212310000039</v>
      </c>
      <c r="H183" s="132">
        <f t="shared" si="184"/>
        <v>23</v>
      </c>
      <c r="I183" s="133">
        <v>3</v>
      </c>
      <c r="J183" s="134">
        <f t="shared" si="229"/>
        <v>323110177</v>
      </c>
      <c r="K183" s="129" t="str">
        <f t="shared" si="214"/>
        <v>Б-323110177-1</v>
      </c>
      <c r="L183" s="130" t="str">
        <f t="shared" si="202"/>
        <v>2020-01-01</v>
      </c>
      <c r="M183" s="129" t="s">
        <v>87</v>
      </c>
      <c r="N183" s="135">
        <f t="shared" si="215"/>
        <v>20000</v>
      </c>
      <c r="O183" s="129" t="s">
        <v>88</v>
      </c>
      <c r="P183" s="133">
        <v>1</v>
      </c>
      <c r="Q183" s="129">
        <v>20</v>
      </c>
      <c r="R183" s="219">
        <f t="shared" si="203"/>
        <v>7</v>
      </c>
      <c r="S183" s="219">
        <v>7</v>
      </c>
      <c r="T183" s="134" t="str">
        <f t="shared" si="216"/>
        <v>43231101771</v>
      </c>
      <c r="U183" s="137" t="str">
        <f t="shared" si="217"/>
        <v>432311017711</v>
      </c>
      <c r="V183" s="129">
        <v>1</v>
      </c>
      <c r="W183" s="130" t="str">
        <f t="shared" ca="1" si="204"/>
        <v>2020-01-08</v>
      </c>
      <c r="X183" s="129"/>
      <c r="Y183" s="139">
        <v>20000</v>
      </c>
      <c r="Z183" s="139">
        <f t="shared" si="208"/>
        <v>3333.3333333333321</v>
      </c>
      <c r="AA183" s="42">
        <v>0</v>
      </c>
      <c r="AB183" s="186" t="s">
        <v>89</v>
      </c>
      <c r="AC183" s="185">
        <f t="shared" si="218"/>
        <v>20000</v>
      </c>
      <c r="AD183" s="45">
        <v>0</v>
      </c>
      <c r="AE183" s="52" t="str">
        <f t="shared" si="230"/>
        <v>4323110177</v>
      </c>
      <c r="AF183" s="187">
        <f t="shared" si="169"/>
        <v>16666.666666666668</v>
      </c>
      <c r="AG183" s="252"/>
      <c r="AH183" s="58">
        <f t="shared" si="219"/>
        <v>16666.666666666668</v>
      </c>
      <c r="AI183" s="60">
        <f t="shared" si="173"/>
        <v>20000</v>
      </c>
      <c r="AJ183" s="49" t="str">
        <f t="shared" si="205"/>
        <v>2020-01-31</v>
      </c>
      <c r="AK183" s="189" t="str">
        <f t="shared" si="220"/>
        <v>8884323110177</v>
      </c>
      <c r="AL183" s="45" t="str">
        <f t="shared" si="221"/>
        <v>123100000391</v>
      </c>
      <c r="AM183" s="190"/>
      <c r="AN183" s="190"/>
      <c r="AO183" s="45" t="s">
        <v>89</v>
      </c>
      <c r="AP183" s="145" t="s">
        <v>89</v>
      </c>
      <c r="AQ183" s="45"/>
      <c r="AR183" s="45"/>
      <c r="AS183" s="146" t="str">
        <f t="shared" si="222"/>
        <v>8884323110177</v>
      </c>
      <c r="AT183" s="143" t="str">
        <f t="shared" si="223"/>
        <v>55323110177</v>
      </c>
      <c r="AU183" s="137" t="str">
        <f t="shared" si="224"/>
        <v>99323110177</v>
      </c>
      <c r="AV183" s="137">
        <f t="shared" si="225"/>
        <v>7</v>
      </c>
      <c r="AW183" s="137" t="str">
        <f t="shared" si="226"/>
        <v>77323110177</v>
      </c>
      <c r="AX183" s="147" t="str">
        <f t="shared" si="227"/>
        <v>774323110177</v>
      </c>
      <c r="AY183" s="183">
        <v>0</v>
      </c>
      <c r="AZ183" s="183">
        <v>0</v>
      </c>
      <c r="BA183" s="43" t="str">
        <f t="shared" si="206"/>
        <v>2020-01-01</v>
      </c>
      <c r="BB183" s="43" t="str">
        <f t="shared" si="207"/>
        <v>2020-01-31</v>
      </c>
      <c r="BC183" s="148" t="s">
        <v>90</v>
      </c>
      <c r="BD183" s="131" t="str">
        <f t="shared" si="228"/>
        <v>a323110177</v>
      </c>
      <c r="BE183" s="143"/>
      <c r="BF183" s="189"/>
      <c r="BG183" s="186"/>
      <c r="BH183" s="149"/>
      <c r="BI183" s="149"/>
      <c r="BJ183" s="149"/>
      <c r="BK183" s="149"/>
      <c r="BL183" s="149"/>
      <c r="BM183" s="149"/>
      <c r="BN183" s="149"/>
      <c r="BO183" s="345"/>
      <c r="BP183" s="328"/>
      <c r="BQ183" s="242"/>
      <c r="BR183" s="242"/>
      <c r="BS183" s="242"/>
      <c r="BU183" s="357" t="str">
        <f t="shared" ca="1" si="168"/>
        <v>insert into x_t_invoice (TMP_ID,ID,DT, CLIENT_ID,EXTERNAL_ID,CONTRACT_ID,TOTAL_SUM,CURRENCY,DISCOUNT_TYPE,COMMISSION_TYPE,TYPE,LOYAL_CLIENTS,NDS,NDS_PCT,PERSON_ID) values (s_x_t_invoice.NEXTVAL, 323110177, date'2020-01-01',212310000039,'Б-323110177-1',12310000039,20000,'RUR',7,7,'y_invoice',0,1,20, 774323110177);insert into x_t_person (TMP_ID,ID) values (s_x_t_person.NEXTVAL, 774323110177);insert into x_t_act_internal(TMP_ID,ID,DT,CLIENT_ID,INVOICE_ID,HIDDEN,AMOUNT,EXTERNAL_ID,PAYMENT_TERM_DT,IS_LOYAL,TYPE) values (s_x_t_act_internal.NEXTVAL, 43231101771,date'2020-01-08',212310000039, 323110177    ,1,  20000  ,'432311017711',null, 0,'generic');insert into x_t_act_trans(TMP_ID, ACT_ID, CONSUME_ID, AMOUNT, AMOUNT_NDS, AMOUNT_NSP, NETTING, COMMISSION_TYPE) values (s_x_t_act_trans.NEXTVAL, 43231101771,  55323110177, 20000, 3333.33333333333,  0,null, 7);insert into x_t_consume (TMP_ID, ID, PARENT_ORDER_ID) values (s_x_t_consume.NEXTVAL, 55323110177,  99323110177);insert into x_t_order(TMP_ID, ID, SERVICE_ID, SERVICE_ORDER_ID, CLIENT_ID) values (s_x_t_order.NEXTVAL, 99323110177,  7,  77323110177,  4323110177 );insert into x_mv_oebs_receipts_2(TMP_ID, INVOICE_EID, SUM, DT, DOC_DATE, COMISS_DATE, PAYMENT_NUMBER, SOURCE_TYPE) values (s_x_mv_oebs_receipts_2.NEXTVAL, 'Б-323110177-1', 20000, date'2020-01-31',date'2020-01-31', null, '8884323110177' ,'PAYCASH');insert into x_yt_ar_direct_domain_stats (ID,IS_GRAY,DOMAIN,IS_BLACKLIST,SERVICE_ID,COST,BILLING_EXPORT_ID,FROM_DT,TILL_DT,SERVICE_ORDER_ID) values(s_x_yt_ar_direct_domain_stats.NEXTVAL, 0, 'a323110177', 0,7,3330000000,77323110177,  date'2020-01-01',to_date('2020-01-31'||' '||'23:59:59','YYYY-MM-DD HH24:MI:SS'),77323110177);</v>
      </c>
    </row>
    <row r="184" spans="1:73" s="195" customFormat="1" x14ac:dyDescent="0.35">
      <c r="A184" s="127">
        <v>39</v>
      </c>
      <c r="B184" s="178"/>
      <c r="C184" s="129" t="str">
        <f t="shared" si="209"/>
        <v>12310000039</v>
      </c>
      <c r="D184" s="129" t="str">
        <f t="shared" si="210"/>
        <v>12310000039/20</v>
      </c>
      <c r="E184" s="130" t="str">
        <f t="shared" si="211"/>
        <v>2020-01-01</v>
      </c>
      <c r="F184" s="130" t="str">
        <f t="shared" si="212"/>
        <v>2021-01-01</v>
      </c>
      <c r="G184" s="131" t="str">
        <f t="shared" si="213"/>
        <v>212310000039</v>
      </c>
      <c r="H184" s="132">
        <f t="shared" si="184"/>
        <v>23</v>
      </c>
      <c r="I184" s="133">
        <v>3</v>
      </c>
      <c r="J184" s="134">
        <f t="shared" si="229"/>
        <v>323110178</v>
      </c>
      <c r="K184" s="129" t="str">
        <f t="shared" si="214"/>
        <v>Б-323110178-1</v>
      </c>
      <c r="L184" s="130" t="str">
        <f t="shared" si="202"/>
        <v>2020-01-01</v>
      </c>
      <c r="M184" s="129" t="s">
        <v>87</v>
      </c>
      <c r="N184" s="135">
        <f t="shared" si="215"/>
        <v>21000</v>
      </c>
      <c r="O184" s="129" t="s">
        <v>88</v>
      </c>
      <c r="P184" s="133">
        <v>1</v>
      </c>
      <c r="Q184" s="129">
        <v>20</v>
      </c>
      <c r="R184" s="224">
        <v>1</v>
      </c>
      <c r="S184" s="224">
        <v>1</v>
      </c>
      <c r="T184" s="134" t="str">
        <f t="shared" si="216"/>
        <v>43231101781</v>
      </c>
      <c r="U184" s="137" t="str">
        <f t="shared" si="217"/>
        <v>432311017811</v>
      </c>
      <c r="V184" s="129">
        <v>1</v>
      </c>
      <c r="W184" s="130" t="str">
        <f t="shared" ca="1" si="204"/>
        <v>2020-01-02</v>
      </c>
      <c r="X184" s="129"/>
      <c r="Y184" s="139">
        <v>21000</v>
      </c>
      <c r="Z184" s="139">
        <f t="shared" si="208"/>
        <v>3500</v>
      </c>
      <c r="AA184" s="42">
        <v>0</v>
      </c>
      <c r="AB184" s="186" t="s">
        <v>89</v>
      </c>
      <c r="AC184" s="185">
        <f t="shared" si="218"/>
        <v>21000</v>
      </c>
      <c r="AD184" s="45">
        <v>0</v>
      </c>
      <c r="AE184" s="52" t="str">
        <f t="shared" si="230"/>
        <v>4323110178</v>
      </c>
      <c r="AF184" s="187">
        <f t="shared" si="169"/>
        <v>17500</v>
      </c>
      <c r="AG184" s="283">
        <f>SUM(AF178:AF185)</f>
        <v>201666.66666666663</v>
      </c>
      <c r="AH184" s="58">
        <f t="shared" si="219"/>
        <v>17500</v>
      </c>
      <c r="AI184" s="60">
        <f t="shared" si="173"/>
        <v>21000</v>
      </c>
      <c r="AJ184" s="49" t="str">
        <f t="shared" si="205"/>
        <v>2020-01-31</v>
      </c>
      <c r="AK184" s="189" t="str">
        <f t="shared" si="220"/>
        <v>8884323110178</v>
      </c>
      <c r="AL184" s="45" t="str">
        <f t="shared" si="221"/>
        <v>123100000391</v>
      </c>
      <c r="AM184" s="190"/>
      <c r="AN184" s="190"/>
      <c r="AO184" s="45" t="s">
        <v>89</v>
      </c>
      <c r="AP184" s="145" t="s">
        <v>89</v>
      </c>
      <c r="AQ184" s="45"/>
      <c r="AR184" s="45"/>
      <c r="AS184" s="146" t="str">
        <f t="shared" si="222"/>
        <v>8884323110178</v>
      </c>
      <c r="AT184" s="143" t="str">
        <f t="shared" si="223"/>
        <v>55323110178</v>
      </c>
      <c r="AU184" s="137" t="str">
        <f t="shared" si="224"/>
        <v>99323110178</v>
      </c>
      <c r="AV184" s="137">
        <f t="shared" si="225"/>
        <v>1</v>
      </c>
      <c r="AW184" s="137" t="str">
        <f t="shared" si="226"/>
        <v>77323110178</v>
      </c>
      <c r="AX184" s="147" t="str">
        <f t="shared" si="227"/>
        <v>774323110178</v>
      </c>
      <c r="AY184" s="183">
        <v>0</v>
      </c>
      <c r="AZ184" s="183">
        <v>0</v>
      </c>
      <c r="BA184" s="43" t="str">
        <f t="shared" si="206"/>
        <v>2020-01-01</v>
      </c>
      <c r="BB184" s="43" t="str">
        <f t="shared" si="207"/>
        <v>2020-01-31</v>
      </c>
      <c r="BC184" s="148" t="s">
        <v>90</v>
      </c>
      <c r="BD184" s="131" t="str">
        <f t="shared" si="228"/>
        <v>a323110178</v>
      </c>
      <c r="BE184" s="143"/>
      <c r="BF184" s="189"/>
      <c r="BG184" s="186"/>
      <c r="BH184" s="149"/>
      <c r="BI184" s="149"/>
      <c r="BJ184" s="149"/>
      <c r="BK184" s="149"/>
      <c r="BL184" s="149"/>
      <c r="BM184" s="149"/>
      <c r="BN184" s="149"/>
      <c r="BO184" s="342"/>
      <c r="BP184" s="328"/>
      <c r="BQ184" s="242"/>
      <c r="BR184" s="242"/>
      <c r="BS184" s="242"/>
      <c r="BU184" s="357" t="str">
        <f t="shared" ca="1" si="168"/>
        <v>insert into x_t_invoice (TMP_ID,ID,DT, CLIENT_ID,EXTERNAL_ID,CONTRACT_ID,TOTAL_SUM,CURRENCY,DISCOUNT_TYPE,COMMISSION_TYPE,TYPE,LOYAL_CLIENTS,NDS,NDS_PCT,PERSON_ID) values (s_x_t_invoice.NEXTVAL, 323110178, date'2020-01-01',212310000039,'Б-323110178-1',12310000039,21000,'RUR',1,1,'y_invoice',0,1,20, 774323110178);insert into x_t_person (TMP_ID,ID) values (s_x_t_person.NEXTVAL, 774323110178);insert into x_t_act_internal(TMP_ID,ID,DT,CLIENT_ID,INVOICE_ID,HIDDEN,AMOUNT,EXTERNAL_ID,PAYMENT_TERM_DT,IS_LOYAL,TYPE) values (s_x_t_act_internal.NEXTVAL, 43231101781,date'2020-01-02',212310000039, 323110178    ,1,  21000  ,'432311017811',null, 0,'generic');insert into x_t_act_trans(TMP_ID, ACT_ID, CONSUME_ID, AMOUNT, AMOUNT_NDS, AMOUNT_NSP, NETTING, COMMISSION_TYPE) values (s_x_t_act_trans.NEXTVAL, 43231101781,  55323110178, 21000, 3500,  0,null, 1);insert into x_t_consume (TMP_ID, ID, PARENT_ORDER_ID) values (s_x_t_consume.NEXTVAL, 55323110178,  99323110178);insert into x_t_order(TMP_ID, ID, SERVICE_ID, SERVICE_ORDER_ID, CLIENT_ID) values (s_x_t_order.NEXTVAL, 99323110178,  1,  77323110178,  4323110178 );insert into x_mv_oebs_receipts_2(TMP_ID, INVOICE_EID, SUM, DT, DOC_DATE, COMISS_DATE, PAYMENT_NUMBER, SOURCE_TYPE) values (s_x_mv_oebs_receipts_2.NEXTVAL, 'Б-323110178-1', 21000, date'2020-01-31',date'2020-01-31', null, '8884323110178' ,'PAYCASH');insert into x_yt_ar_direct_domain_stats (ID,IS_GRAY,DOMAIN,IS_BLACKLIST,SERVICE_ID,COST,BILLING_EXPORT_ID,FROM_DT,TILL_DT,SERVICE_ORDER_ID) values(s_x_yt_ar_direct_domain_stats.NEXTVAL, 0, 'a323110178', 0,1,3330000000,77323110178,  date'2020-01-01',to_date('2020-01-31'||' '||'23:59:59','YYYY-MM-DD HH24:MI:SS'),77323110178);</v>
      </c>
    </row>
    <row r="185" spans="1:73" s="305" customFormat="1" x14ac:dyDescent="0.35">
      <c r="A185" s="319">
        <v>39</v>
      </c>
      <c r="B185" s="291"/>
      <c r="C185" s="264" t="str">
        <f t="shared" si="209"/>
        <v>12310000039</v>
      </c>
      <c r="D185" s="264" t="str">
        <f t="shared" si="210"/>
        <v>12310000039/20</v>
      </c>
      <c r="E185" s="261" t="str">
        <f t="shared" si="211"/>
        <v>2020-01-01</v>
      </c>
      <c r="F185" s="261" t="str">
        <f t="shared" si="212"/>
        <v>2021-01-01</v>
      </c>
      <c r="G185" s="279" t="str">
        <f t="shared" si="213"/>
        <v>212310000039</v>
      </c>
      <c r="H185" s="269">
        <f t="shared" si="184"/>
        <v>23</v>
      </c>
      <c r="I185" s="262">
        <v>3</v>
      </c>
      <c r="J185" s="263">
        <f t="shared" si="229"/>
        <v>323110179</v>
      </c>
      <c r="K185" s="264" t="str">
        <f t="shared" si="214"/>
        <v>Б-323110179-1</v>
      </c>
      <c r="L185" s="261" t="str">
        <f t="shared" si="202"/>
        <v>2020-01-01</v>
      </c>
      <c r="M185" s="264" t="s">
        <v>87</v>
      </c>
      <c r="N185" s="265">
        <f t="shared" si="215"/>
        <v>20000</v>
      </c>
      <c r="O185" s="264" t="s">
        <v>88</v>
      </c>
      <c r="P185" s="262">
        <v>1</v>
      </c>
      <c r="Q185" s="264">
        <v>20</v>
      </c>
      <c r="R185" s="263">
        <v>37</v>
      </c>
      <c r="S185" s="263">
        <v>37</v>
      </c>
      <c r="T185" s="263" t="str">
        <f t="shared" si="216"/>
        <v>43231101791</v>
      </c>
      <c r="U185" s="266" t="str">
        <f t="shared" si="217"/>
        <v>432311017911</v>
      </c>
      <c r="V185" s="264">
        <v>1</v>
      </c>
      <c r="W185" s="261" t="str">
        <f t="shared" ca="1" si="204"/>
        <v>2020-01-06</v>
      </c>
      <c r="X185" s="264"/>
      <c r="Y185" s="267">
        <v>20000</v>
      </c>
      <c r="Z185" s="267">
        <f t="shared" si="208"/>
        <v>3333.3333333333321</v>
      </c>
      <c r="AA185" s="292">
        <v>0</v>
      </c>
      <c r="AB185" s="293" t="s">
        <v>89</v>
      </c>
      <c r="AC185" s="294">
        <f t="shared" si="218"/>
        <v>20000</v>
      </c>
      <c r="AD185" s="295">
        <v>0</v>
      </c>
      <c r="AE185" s="270" t="str">
        <f t="shared" si="230"/>
        <v>4323110179</v>
      </c>
      <c r="AF185" s="296">
        <f t="shared" si="169"/>
        <v>16666.666666666668</v>
      </c>
      <c r="AG185" s="297"/>
      <c r="AH185" s="317">
        <f t="shared" si="219"/>
        <v>16666.666666666668</v>
      </c>
      <c r="AI185" s="273">
        <f t="shared" si="173"/>
        <v>20000</v>
      </c>
      <c r="AJ185" s="274" t="str">
        <f t="shared" si="205"/>
        <v>2020-01-31</v>
      </c>
      <c r="AK185" s="298" t="str">
        <f t="shared" si="220"/>
        <v>8884323110179</v>
      </c>
      <c r="AL185" s="295" t="str">
        <f t="shared" si="221"/>
        <v>123100000391</v>
      </c>
      <c r="AM185" s="299"/>
      <c r="AN185" s="299"/>
      <c r="AO185" s="295" t="s">
        <v>89</v>
      </c>
      <c r="AP185" s="320" t="s">
        <v>89</v>
      </c>
      <c r="AQ185" s="295"/>
      <c r="AR185" s="295"/>
      <c r="AS185" s="277" t="str">
        <f t="shared" si="222"/>
        <v>8884323110179</v>
      </c>
      <c r="AT185" s="275" t="str">
        <f t="shared" si="223"/>
        <v>55323110179</v>
      </c>
      <c r="AU185" s="266" t="str">
        <f t="shared" si="224"/>
        <v>99323110179</v>
      </c>
      <c r="AV185" s="266">
        <f t="shared" si="225"/>
        <v>37</v>
      </c>
      <c r="AW185" s="266" t="str">
        <f t="shared" si="226"/>
        <v>77323110179</v>
      </c>
      <c r="AX185" s="321" t="str">
        <f t="shared" si="227"/>
        <v>774323110179</v>
      </c>
      <c r="AY185" s="300">
        <v>0</v>
      </c>
      <c r="AZ185" s="300">
        <v>0</v>
      </c>
      <c r="BA185" s="301" t="str">
        <f t="shared" si="206"/>
        <v>2020-01-01</v>
      </c>
      <c r="BB185" s="301" t="str">
        <f t="shared" si="207"/>
        <v>2020-01-31</v>
      </c>
      <c r="BC185" s="278" t="s">
        <v>90</v>
      </c>
      <c r="BD185" s="279" t="str">
        <f t="shared" si="228"/>
        <v>a323110179</v>
      </c>
      <c r="BE185" s="275"/>
      <c r="BF185" s="298"/>
      <c r="BG185" s="293"/>
      <c r="BH185" s="254"/>
      <c r="BI185" s="254"/>
      <c r="BJ185" s="254"/>
      <c r="BK185" s="254"/>
      <c r="BL185" s="254"/>
      <c r="BM185" s="254"/>
      <c r="BN185" s="254"/>
      <c r="BO185" s="353"/>
      <c r="BP185" s="331"/>
      <c r="BQ185" s="303"/>
      <c r="BR185" s="304"/>
      <c r="BS185" s="304"/>
      <c r="BU185" s="360" t="str">
        <f t="shared" ca="1" si="168"/>
        <v>insert into x_t_invoice (TMP_ID,ID,DT, CLIENT_ID,EXTERNAL_ID,CONTRACT_ID,TOTAL_SUM,CURRENCY,DISCOUNT_TYPE,COMMISSION_TYPE,TYPE,LOYAL_CLIENTS,NDS,NDS_PCT,PERSON_ID) values (s_x_t_invoice.NEXTVAL, 323110179, date'2020-01-01',212310000039,'Б-323110179-1',12310000039,20000,'RUR',37,37,'y_invoice',0,1,20, 774323110179);insert into x_t_person (TMP_ID,ID) values (s_x_t_person.NEXTVAL, 774323110179);insert into x_t_act_internal(TMP_ID,ID,DT,CLIENT_ID,INVOICE_ID,HIDDEN,AMOUNT,EXTERNAL_ID,PAYMENT_TERM_DT,IS_LOYAL,TYPE) values (s_x_t_act_internal.NEXTVAL, 43231101791,date'2020-01-06',212310000039, 323110179    ,1,  20000  ,'432311017911',null, 0,'generic');insert into x_t_act_trans(TMP_ID, ACT_ID, CONSUME_ID, AMOUNT, AMOUNT_NDS, AMOUNT_NSP, NETTING, COMMISSION_TYPE) values (s_x_t_act_trans.NEXTVAL, 43231101791,  55323110179, 20000, 3333.33333333333,  0,null, 37);insert into x_t_consume (TMP_ID, ID, PARENT_ORDER_ID) values (s_x_t_consume.NEXTVAL, 55323110179,  99323110179);insert into x_t_order(TMP_ID, ID, SERVICE_ID, SERVICE_ORDER_ID, CLIENT_ID) values (s_x_t_order.NEXTVAL, 99323110179,  37,  77323110179,  4323110179 );insert into x_mv_oebs_receipts_2(TMP_ID, INVOICE_EID, SUM, DT, DOC_DATE, COMISS_DATE, PAYMENT_NUMBER, SOURCE_TYPE) values (s_x_mv_oebs_receipts_2.NEXTVAL, 'Б-323110179-1', 20000, date'2020-01-31',date'2020-01-31', null, '8884323110179' ,'PAYCASH');insert into x_yt_ar_direct_domain_stats (ID,IS_GRAY,DOMAIN,IS_BLACKLIST,SERVICE_ID,COST,BILLING_EXPORT_ID,FROM_DT,TILL_DT,SERVICE_ORDER_ID) values(s_x_yt_ar_direct_domain_stats.NEXTVAL, 0, 'a323110179', 0,37,3330000000,77323110179,  date'2020-01-01',to_date('2020-01-31'||' '||'23:59:59','YYYY-MM-DD HH24:MI:SS'),77323110179);</v>
      </c>
    </row>
    <row r="186" spans="1:73" s="195" customFormat="1" x14ac:dyDescent="0.35">
      <c r="A186" s="127">
        <v>39</v>
      </c>
      <c r="B186" s="178"/>
      <c r="C186" s="129" t="str">
        <f t="shared" si="209"/>
        <v>12310000039</v>
      </c>
      <c r="D186" s="129" t="str">
        <f t="shared" si="210"/>
        <v>12310000039/20</v>
      </c>
      <c r="E186" s="130" t="str">
        <f t="shared" si="211"/>
        <v>2020-01-01</v>
      </c>
      <c r="F186" s="130" t="str">
        <f t="shared" si="212"/>
        <v>2021-01-01</v>
      </c>
      <c r="G186" s="131" t="str">
        <f t="shared" si="213"/>
        <v>212310000039</v>
      </c>
      <c r="H186" s="132">
        <f t="shared" si="184"/>
        <v>23</v>
      </c>
      <c r="I186" s="133">
        <v>3</v>
      </c>
      <c r="J186" s="134">
        <f t="shared" si="229"/>
        <v>323110180</v>
      </c>
      <c r="K186" s="129" t="str">
        <f t="shared" si="214"/>
        <v>Б-323110180-1</v>
      </c>
      <c r="L186" s="138" t="str">
        <f t="shared" ref="L186:L193" si="231">TEXT(DATE(YEAR($F$2),MONTH($F$2)+1,1),"ГГГГ-ММ-ДД")</f>
        <v>2020-02-01</v>
      </c>
      <c r="M186" s="129" t="s">
        <v>87</v>
      </c>
      <c r="N186" s="135">
        <f t="shared" si="215"/>
        <v>41000</v>
      </c>
      <c r="O186" s="129" t="s">
        <v>88</v>
      </c>
      <c r="P186" s="133">
        <v>1</v>
      </c>
      <c r="Q186" s="129">
        <v>20</v>
      </c>
      <c r="R186" s="219">
        <f t="shared" ref="R186:R191" si="232">S186</f>
        <v>7</v>
      </c>
      <c r="S186" s="219">
        <v>7</v>
      </c>
      <c r="T186" s="134" t="str">
        <f t="shared" si="216"/>
        <v>43231101801</v>
      </c>
      <c r="U186" s="137" t="str">
        <f t="shared" si="217"/>
        <v>432311018011</v>
      </c>
      <c r="V186" s="129">
        <v>1</v>
      </c>
      <c r="W186" s="138" t="str">
        <f t="shared" ref="W186:W193" ca="1" si="233">TEXT(DATE(YEAR($F$2),MONTH($F$2)+1,RANDBETWEEN(1,9)),"ГГГГ-ММ-ДД")</f>
        <v>2020-02-09</v>
      </c>
      <c r="X186" s="129"/>
      <c r="Y186" s="139">
        <v>41000</v>
      </c>
      <c r="Z186" s="139">
        <f>Y186-(Y186/1.2)</f>
        <v>6833.3333333333285</v>
      </c>
      <c r="AA186" s="42">
        <v>0</v>
      </c>
      <c r="AB186" s="186" t="s">
        <v>89</v>
      </c>
      <c r="AC186" s="185">
        <f t="shared" si="218"/>
        <v>41000</v>
      </c>
      <c r="AD186" s="45">
        <v>0</v>
      </c>
      <c r="AE186" s="255" t="str">
        <f t="shared" si="230"/>
        <v>4323110180</v>
      </c>
      <c r="AF186" s="187">
        <f t="shared" si="169"/>
        <v>34166.666666666672</v>
      </c>
      <c r="AG186" s="290">
        <f>(Y186+Y187)/SUM(Y186:Y191)</f>
        <v>0.71563981042654023</v>
      </c>
      <c r="AH186" s="58">
        <f t="shared" si="219"/>
        <v>34166.666666666672</v>
      </c>
      <c r="AI186" s="60">
        <f t="shared" si="173"/>
        <v>41000</v>
      </c>
      <c r="AJ186" s="112" t="str">
        <f t="shared" ref="AJ186:AJ193" si="234">TEXT(DATE(YEAR($F$2),MONTH($F$2)+2,0),"ГГГГ-ММ-ДД")</f>
        <v>2020-02-29</v>
      </c>
      <c r="AK186" s="189" t="str">
        <f t="shared" si="220"/>
        <v>8884323110180</v>
      </c>
      <c r="AL186" s="102" t="str">
        <f>C186&amp;2</f>
        <v>123100000392</v>
      </c>
      <c r="AM186" s="256" t="str">
        <f>TEXT(DATE(YEAR($F$2),MONTH($F$2)+1,1),"ГГГГ-ММ-ДД")</f>
        <v>2020-02-01</v>
      </c>
      <c r="AN186" s="256" t="str">
        <f>TEXT(DATE(YEAR($F$2),MONTH($F$2)+2,-2),"ГГГГ-ММ-ДД")</f>
        <v>2020-02-27</v>
      </c>
      <c r="AO186" s="102">
        <v>1</v>
      </c>
      <c r="AP186" s="102" t="str">
        <f>"99"&amp;AE186</f>
        <v>994323110180</v>
      </c>
      <c r="AQ186" s="45"/>
      <c r="AR186" s="45"/>
      <c r="AS186" s="146" t="str">
        <f t="shared" si="222"/>
        <v>8884323110180</v>
      </c>
      <c r="AT186" s="143" t="str">
        <f t="shared" si="223"/>
        <v>55323110180</v>
      </c>
      <c r="AU186" s="137" t="str">
        <f t="shared" si="224"/>
        <v>99323110180</v>
      </c>
      <c r="AV186" s="137">
        <f t="shared" si="225"/>
        <v>7</v>
      </c>
      <c r="AW186" s="137" t="str">
        <f t="shared" si="226"/>
        <v>77323110180</v>
      </c>
      <c r="AX186" s="147" t="str">
        <f t="shared" si="227"/>
        <v>774323110180</v>
      </c>
      <c r="AY186" s="183">
        <v>0</v>
      </c>
      <c r="AZ186" s="183">
        <v>0</v>
      </c>
      <c r="BA186" s="138" t="str">
        <f t="shared" ref="BA186:BA193" si="235">TEXT(DATE(YEAR($F$2),MONTH($F$2)+1,1),"ГГГГ-ММ-ДД")</f>
        <v>2020-02-01</v>
      </c>
      <c r="BB186" s="138" t="str">
        <f t="shared" ref="BB186:BB193" si="236">TEXT(DATE(YEAR($F$2),MONTH($F$2)+2,0),"ГГГГ-ММ-ДД")</f>
        <v>2020-02-29</v>
      </c>
      <c r="BC186" s="148" t="s">
        <v>90</v>
      </c>
      <c r="BD186" s="131" t="str">
        <f t="shared" si="228"/>
        <v>a323110180</v>
      </c>
      <c r="BE186" s="143"/>
      <c r="BF186" s="189"/>
      <c r="BG186" s="186"/>
      <c r="BH186" s="246"/>
      <c r="BI186" s="246"/>
      <c r="BJ186" s="246"/>
      <c r="BK186" s="246"/>
      <c r="BL186" s="149"/>
      <c r="BM186" s="149"/>
      <c r="BN186" s="149"/>
      <c r="BO186" s="342" t="s">
        <v>191</v>
      </c>
      <c r="BP186" s="328">
        <v>7</v>
      </c>
      <c r="BQ186" s="242">
        <f>SUM(AF186:AF191)</f>
        <v>175833.33333333334</v>
      </c>
      <c r="BR186" s="242">
        <f>BQ186*0.06</f>
        <v>10550</v>
      </c>
      <c r="BS186" s="242">
        <f>BR186</f>
        <v>10550</v>
      </c>
      <c r="BU186" s="357" t="str">
        <f t="shared" ca="1" si="168"/>
        <v>insert into x_t_invoice (TMP_ID,ID,DT, CLIENT_ID,EXTERNAL_ID,CONTRACT_ID,TOTAL_SUM,CURRENCY,DISCOUNT_TYPE,COMMISSION_TYPE,TYPE,LOYAL_CLIENTS,NDS,NDS_PCT,PERSON_ID) values (s_x_t_invoice.NEXTVAL, 323110180, date'2020-02-01',212310000039,'Б-323110180-1',12310000039,41000,'RUR',7,7,'y_invoice',0,1,20, 774323110180);insert into x_t_person (TMP_ID,ID) values (s_x_t_person.NEXTVAL, 774323110180);insert into x_t_act_internal(TMP_ID,ID,DT,CLIENT_ID,INVOICE_ID,HIDDEN,AMOUNT,EXTERNAL_ID,PAYMENT_TERM_DT,IS_LOYAL,TYPE) values (s_x_t_act_internal.NEXTVAL, 43231101801,date'2020-02-09',212310000039, 323110180    ,1,  41000  ,'432311018011',null, 0,'generic');insert into x_t_act_trans(TMP_ID, ACT_ID, CONSUME_ID, AMOUNT, AMOUNT_NDS, AMOUNT_NSP, NETTING, COMMISSION_TYPE) values (s_x_t_act_trans.NEXTVAL, 43231101801,  55323110180, 41000, 6833.33333333333,  0,null, 7);insert into x_t_consume (TMP_ID, ID, PARENT_ORDER_ID) values (s_x_t_consume.NEXTVAL, 55323110180,  99323110180);insert into x_t_order(TMP_ID, ID, SERVICE_ID, SERVICE_ORDER_ID, CLIENT_ID) values (s_x_t_order.NEXTVAL, 99323110180,  7,  77323110180,  4323110180 );insert into x_mv_oebs_receipts_2(TMP_ID, INVOICE_EID, SUM, DT, DOC_DATE, COMISS_DATE, PAYMENT_NUMBER, SOURCE_TYPE) values (s_x_mv_oebs_receipts_2.NEXTVAL, 'Б-323110180-1', 41000, date'2020-02-29',date'2020-02-29', null, '8884323110180' ,'PAYCASH');insert into x_mv_ui_contract_apex (TMP_ID,CONTRACT_ID,CONTRACT_EID,DT,FINISH_DT,CLIENT_ID,AGENCY_ID) values (s_x_mv_ui_contract_apex.NEXTVAL, 12310000039, '12310000039/20',date'2020-02-01', date'2020-02-27',994323110180,212310000039 );insert into x_mv_contract_signed_attr (TMP_ID,CONTRACT_ID,COLLATERAL_ID,CODE,KEY_NUM,COLLATERAL_DT,VALUE_NUM) values (s_x_mv_contract_signed_attr.NEXTVAL, 12310000039, 123100000392,'BRAND_CLIENTS' , 4323110180, date'2020-02-01',  1);insert into x_yt_ar_direct_domain_stats (ID,IS_GRAY,DOMAIN,IS_BLACKLIST,SERVICE_ID,COST,BILLING_EXPORT_ID,FROM_DT,TILL_DT,SERVICE_ORDER_ID) values(s_x_yt_ar_direct_domain_stats.NEXTVAL, 0, 'a323110180', 0,7,3330000000,77323110180,  date'2020-02-01',to_date('2020-02-29'||' '||'23:59:59','YYYY-MM-DD HH24:MI:SS'),77323110180);</v>
      </c>
    </row>
    <row r="187" spans="1:73" s="195" customFormat="1" x14ac:dyDescent="0.35">
      <c r="A187" s="127">
        <v>39</v>
      </c>
      <c r="B187" s="178"/>
      <c r="C187" s="129" t="str">
        <f t="shared" si="209"/>
        <v>12310000039</v>
      </c>
      <c r="D187" s="129" t="str">
        <f t="shared" si="210"/>
        <v>12310000039/20</v>
      </c>
      <c r="E187" s="130" t="str">
        <f t="shared" si="211"/>
        <v>2020-01-01</v>
      </c>
      <c r="F187" s="130" t="str">
        <f t="shared" si="212"/>
        <v>2021-01-01</v>
      </c>
      <c r="G187" s="131" t="str">
        <f t="shared" si="213"/>
        <v>212310000039</v>
      </c>
      <c r="H187" s="132">
        <f t="shared" si="184"/>
        <v>23</v>
      </c>
      <c r="I187" s="133">
        <v>3</v>
      </c>
      <c r="J187" s="134">
        <f t="shared" si="229"/>
        <v>323110181</v>
      </c>
      <c r="K187" s="129" t="str">
        <f t="shared" si="214"/>
        <v>Б-323110181-1</v>
      </c>
      <c r="L187" s="138" t="str">
        <f t="shared" si="231"/>
        <v>2020-02-01</v>
      </c>
      <c r="M187" s="129" t="s">
        <v>87</v>
      </c>
      <c r="N187" s="135">
        <f t="shared" si="215"/>
        <v>110000</v>
      </c>
      <c r="O187" s="129" t="s">
        <v>88</v>
      </c>
      <c r="P187" s="133">
        <v>1</v>
      </c>
      <c r="Q187" s="129">
        <v>20</v>
      </c>
      <c r="R187" s="219">
        <f t="shared" si="232"/>
        <v>7</v>
      </c>
      <c r="S187" s="219">
        <v>7</v>
      </c>
      <c r="T187" s="134" t="str">
        <f t="shared" si="216"/>
        <v>43231101811</v>
      </c>
      <c r="U187" s="137" t="str">
        <f t="shared" si="217"/>
        <v>432311018111</v>
      </c>
      <c r="V187" s="129">
        <v>1</v>
      </c>
      <c r="W187" s="138" t="str">
        <f t="shared" ca="1" si="233"/>
        <v>2020-02-06</v>
      </c>
      <c r="X187" s="129"/>
      <c r="Y187" s="139">
        <v>110000</v>
      </c>
      <c r="Z187" s="139">
        <f t="shared" ref="Z187:Z193" si="237">Y187-(Y187/1.2)</f>
        <v>18333.333333333328</v>
      </c>
      <c r="AA187" s="42">
        <v>0</v>
      </c>
      <c r="AB187" s="186" t="s">
        <v>89</v>
      </c>
      <c r="AC187" s="185">
        <f t="shared" si="218"/>
        <v>110000</v>
      </c>
      <c r="AD187" s="45">
        <v>0</v>
      </c>
      <c r="AE187" s="255" t="str">
        <f t="shared" si="230"/>
        <v>4323110181</v>
      </c>
      <c r="AF187" s="187">
        <f t="shared" si="169"/>
        <v>91666.666666666672</v>
      </c>
      <c r="AG187" s="240"/>
      <c r="AH187" s="58">
        <f t="shared" si="219"/>
        <v>91666.666666666672</v>
      </c>
      <c r="AI187" s="60">
        <f t="shared" si="173"/>
        <v>110000</v>
      </c>
      <c r="AJ187" s="112" t="str">
        <f t="shared" si="234"/>
        <v>2020-02-29</v>
      </c>
      <c r="AK187" s="189" t="str">
        <f t="shared" si="220"/>
        <v>8884323110181</v>
      </c>
      <c r="AL187" s="102" t="str">
        <f t="shared" ref="AL187:AL193" si="238">C187&amp;2</f>
        <v>123100000392</v>
      </c>
      <c r="AM187" s="256" t="str">
        <f>TEXT(DATE(YEAR($F$2),MONTH($F$2)+1,1),"ГГГГ-ММ-ДД")</f>
        <v>2020-02-01</v>
      </c>
      <c r="AN187" s="256" t="str">
        <f>TEXT(DATE(YEAR($F$2),MONTH($F$2)+2,-2),"ГГГГ-ММ-ДД")</f>
        <v>2020-02-27</v>
      </c>
      <c r="AO187" s="102">
        <v>1</v>
      </c>
      <c r="AP187" s="102" t="str">
        <f>AP186</f>
        <v>994323110180</v>
      </c>
      <c r="AQ187" s="45"/>
      <c r="AR187" s="45"/>
      <c r="AS187" s="146" t="str">
        <f t="shared" si="222"/>
        <v>8884323110181</v>
      </c>
      <c r="AT187" s="143" t="str">
        <f t="shared" si="223"/>
        <v>55323110181</v>
      </c>
      <c r="AU187" s="137" t="str">
        <f t="shared" si="224"/>
        <v>99323110181</v>
      </c>
      <c r="AV187" s="137">
        <f t="shared" si="225"/>
        <v>7</v>
      </c>
      <c r="AW187" s="137" t="str">
        <f t="shared" si="226"/>
        <v>77323110181</v>
      </c>
      <c r="AX187" s="147" t="str">
        <f t="shared" si="227"/>
        <v>774323110181</v>
      </c>
      <c r="AY187" s="183">
        <v>0</v>
      </c>
      <c r="AZ187" s="183">
        <v>0</v>
      </c>
      <c r="BA187" s="138" t="str">
        <f t="shared" si="235"/>
        <v>2020-02-01</v>
      </c>
      <c r="BB187" s="138" t="str">
        <f t="shared" si="236"/>
        <v>2020-02-29</v>
      </c>
      <c r="BC187" s="148" t="s">
        <v>90</v>
      </c>
      <c r="BD187" s="131" t="str">
        <f t="shared" si="228"/>
        <v>a323110181</v>
      </c>
      <c r="BE187" s="143"/>
      <c r="BF187" s="189"/>
      <c r="BG187" s="186"/>
      <c r="BH187" s="149"/>
      <c r="BI187" s="149"/>
      <c r="BJ187" s="149"/>
      <c r="BK187" s="149"/>
      <c r="BL187" s="149"/>
      <c r="BM187" s="149"/>
      <c r="BN187" s="149"/>
      <c r="BO187" s="342" t="s">
        <v>192</v>
      </c>
      <c r="BP187" s="328">
        <v>1</v>
      </c>
      <c r="BQ187" s="242">
        <f>AF192</f>
        <v>17500</v>
      </c>
      <c r="BR187" s="242">
        <f>BQ187*0.13</f>
        <v>2275</v>
      </c>
      <c r="BS187" s="242">
        <f>BR187</f>
        <v>2275</v>
      </c>
      <c r="BU187" s="357" t="str">
        <f t="shared" ca="1" si="168"/>
        <v>insert into x_t_invoice (TMP_ID,ID,DT, CLIENT_ID,EXTERNAL_ID,CONTRACT_ID,TOTAL_SUM,CURRENCY,DISCOUNT_TYPE,COMMISSION_TYPE,TYPE,LOYAL_CLIENTS,NDS,NDS_PCT,PERSON_ID) values (s_x_t_invoice.NEXTVAL, 323110181, date'2020-02-01',212310000039,'Б-323110181-1',12310000039,110000,'RUR',7,7,'y_invoice',0,1,20, 774323110181);insert into x_t_person (TMP_ID,ID) values (s_x_t_person.NEXTVAL, 774323110181);insert into x_t_act_internal(TMP_ID,ID,DT,CLIENT_ID,INVOICE_ID,HIDDEN,AMOUNT,EXTERNAL_ID,PAYMENT_TERM_DT,IS_LOYAL,TYPE) values (s_x_t_act_internal.NEXTVAL, 43231101811,date'2020-02-06',212310000039, 323110181    ,1,  110000  ,'432311018111',null, 0,'generic');insert into x_t_act_trans(TMP_ID, ACT_ID, CONSUME_ID, AMOUNT, AMOUNT_NDS, AMOUNT_NSP, NETTING, COMMISSION_TYPE) values (s_x_t_act_trans.NEXTVAL, 43231101811,  55323110181, 110000, 18333.3333333333,  0,null, 7);insert into x_t_consume (TMP_ID, ID, PARENT_ORDER_ID) values (s_x_t_consume.NEXTVAL, 55323110181,  99323110181);insert into x_t_order(TMP_ID, ID, SERVICE_ID, SERVICE_ORDER_ID, CLIENT_ID) values (s_x_t_order.NEXTVAL, 99323110181,  7,  77323110181,  4323110181 );insert into x_mv_oebs_receipts_2(TMP_ID, INVOICE_EID, SUM, DT, DOC_DATE, COMISS_DATE, PAYMENT_NUMBER, SOURCE_TYPE) values (s_x_mv_oebs_receipts_2.NEXTVAL, 'Б-323110181-1', 110000, date'2020-02-29',date'2020-02-29', null, '8884323110181' ,'PAYCASH');insert into x_mv_contract_signed_attr (TMP_ID,CONTRACT_ID,COLLATERAL_ID,CODE,KEY_NUM,COLLATERAL_DT,VALUE_NUM) values (s_x_mv_contract_signed_attr.NEXTVAL, 12310000039, 123100000392,'BRAND_CLIENTS' , 4323110181, date'2020-02-01',  1);insert into x_yt_ar_direct_domain_stats (ID,IS_GRAY,DOMAIN,IS_BLACKLIST,SERVICE_ID,COST,BILLING_EXPORT_ID,FROM_DT,TILL_DT,SERVICE_ORDER_ID) values(s_x_yt_ar_direct_domain_stats.NEXTVAL, 0, 'a323110181', 0,7,3330000000,77323110181,  date'2020-02-01',to_date('2020-02-29'||' '||'23:59:59','YYYY-MM-DD HH24:MI:SS'),77323110181);</v>
      </c>
    </row>
    <row r="188" spans="1:73" s="195" customFormat="1" x14ac:dyDescent="0.35">
      <c r="A188" s="127">
        <v>39</v>
      </c>
      <c r="B188" s="178"/>
      <c r="C188" s="129" t="str">
        <f t="shared" si="209"/>
        <v>12310000039</v>
      </c>
      <c r="D188" s="129" t="str">
        <f t="shared" si="210"/>
        <v>12310000039/20</v>
      </c>
      <c r="E188" s="130" t="str">
        <f t="shared" si="211"/>
        <v>2020-01-01</v>
      </c>
      <c r="F188" s="130" t="str">
        <f t="shared" si="212"/>
        <v>2021-01-01</v>
      </c>
      <c r="G188" s="131" t="str">
        <f t="shared" si="213"/>
        <v>212310000039</v>
      </c>
      <c r="H188" s="132">
        <f t="shared" si="184"/>
        <v>23</v>
      </c>
      <c r="I188" s="133">
        <v>3</v>
      </c>
      <c r="J188" s="134">
        <f t="shared" si="229"/>
        <v>323110182</v>
      </c>
      <c r="K188" s="129" t="str">
        <f t="shared" si="214"/>
        <v>Б-323110182-1</v>
      </c>
      <c r="L188" s="138" t="str">
        <f t="shared" si="231"/>
        <v>2020-02-01</v>
      </c>
      <c r="M188" s="129" t="s">
        <v>87</v>
      </c>
      <c r="N188" s="135">
        <f t="shared" si="215"/>
        <v>10000</v>
      </c>
      <c r="O188" s="129" t="s">
        <v>88</v>
      </c>
      <c r="P188" s="133">
        <v>1</v>
      </c>
      <c r="Q188" s="129">
        <v>20</v>
      </c>
      <c r="R188" s="219">
        <f t="shared" si="232"/>
        <v>7</v>
      </c>
      <c r="S188" s="219">
        <v>7</v>
      </c>
      <c r="T188" s="134" t="str">
        <f t="shared" si="216"/>
        <v>43231101821</v>
      </c>
      <c r="U188" s="137" t="str">
        <f t="shared" si="217"/>
        <v>432311018211</v>
      </c>
      <c r="V188" s="129">
        <v>1</v>
      </c>
      <c r="W188" s="138" t="str">
        <f t="shared" ca="1" si="233"/>
        <v>2020-02-08</v>
      </c>
      <c r="X188" s="129"/>
      <c r="Y188" s="139">
        <v>10000</v>
      </c>
      <c r="Z188" s="139">
        <f t="shared" si="237"/>
        <v>1666.6666666666661</v>
      </c>
      <c r="AA188" s="42">
        <v>0</v>
      </c>
      <c r="AB188" s="186" t="s">
        <v>89</v>
      </c>
      <c r="AC188" s="185">
        <f t="shared" si="218"/>
        <v>10000</v>
      </c>
      <c r="AD188" s="45">
        <v>0</v>
      </c>
      <c r="AE188" s="52" t="str">
        <f t="shared" si="230"/>
        <v>4323110182</v>
      </c>
      <c r="AF188" s="187">
        <f t="shared" si="169"/>
        <v>8333.3333333333339</v>
      </c>
      <c r="AG188" s="240"/>
      <c r="AH188" s="58">
        <f t="shared" si="219"/>
        <v>8333.3333333333339</v>
      </c>
      <c r="AI188" s="60">
        <f t="shared" si="173"/>
        <v>10000</v>
      </c>
      <c r="AJ188" s="112" t="str">
        <f t="shared" si="234"/>
        <v>2020-02-29</v>
      </c>
      <c r="AK188" s="189" t="str">
        <f t="shared" si="220"/>
        <v>8884323110182</v>
      </c>
      <c r="AL188" s="102" t="str">
        <f t="shared" si="238"/>
        <v>123100000392</v>
      </c>
      <c r="AM188" s="190"/>
      <c r="AN188" s="190"/>
      <c r="AO188" s="45" t="s">
        <v>89</v>
      </c>
      <c r="AP188" s="145" t="s">
        <v>89</v>
      </c>
      <c r="AQ188" s="45"/>
      <c r="AR188" s="45"/>
      <c r="AS188" s="146" t="str">
        <f t="shared" si="222"/>
        <v>8884323110182</v>
      </c>
      <c r="AT188" s="143" t="str">
        <f t="shared" si="223"/>
        <v>55323110182</v>
      </c>
      <c r="AU188" s="137" t="str">
        <f t="shared" si="224"/>
        <v>99323110182</v>
      </c>
      <c r="AV188" s="137">
        <f t="shared" si="225"/>
        <v>7</v>
      </c>
      <c r="AW188" s="137" t="str">
        <f t="shared" si="226"/>
        <v>77323110182</v>
      </c>
      <c r="AX188" s="147" t="str">
        <f t="shared" si="227"/>
        <v>774323110182</v>
      </c>
      <c r="AY188" s="183">
        <v>0</v>
      </c>
      <c r="AZ188" s="183">
        <v>0</v>
      </c>
      <c r="BA188" s="138" t="str">
        <f t="shared" si="235"/>
        <v>2020-02-01</v>
      </c>
      <c r="BB188" s="138" t="str">
        <f t="shared" si="236"/>
        <v>2020-02-29</v>
      </c>
      <c r="BC188" s="148" t="s">
        <v>90</v>
      </c>
      <c r="BD188" s="131" t="str">
        <f t="shared" si="228"/>
        <v>a323110182</v>
      </c>
      <c r="BE188" s="143"/>
      <c r="BF188" s="189"/>
      <c r="BG188" s="186"/>
      <c r="BH188" s="149"/>
      <c r="BI188" s="149"/>
      <c r="BJ188" s="149"/>
      <c r="BK188" s="149"/>
      <c r="BL188" s="149"/>
      <c r="BM188" s="149"/>
      <c r="BN188" s="149"/>
      <c r="BO188" s="342"/>
      <c r="BP188" s="328">
        <v>37</v>
      </c>
      <c r="BQ188" s="242">
        <f>AF193</f>
        <v>16666.666666666668</v>
      </c>
      <c r="BR188" s="242">
        <f>BQ188*0.13</f>
        <v>2166.666666666667</v>
      </c>
      <c r="BS188" s="242">
        <f>BR188</f>
        <v>2166.666666666667</v>
      </c>
      <c r="BU188" s="357" t="str">
        <f t="shared" ca="1" si="168"/>
        <v>insert into x_t_invoice (TMP_ID,ID,DT, CLIENT_ID,EXTERNAL_ID,CONTRACT_ID,TOTAL_SUM,CURRENCY,DISCOUNT_TYPE,COMMISSION_TYPE,TYPE,LOYAL_CLIENTS,NDS,NDS_PCT,PERSON_ID) values (s_x_t_invoice.NEXTVAL, 323110182, date'2020-02-01',212310000039,'Б-323110182-1',12310000039,10000,'RUR',7,7,'y_invoice',0,1,20, 774323110182);insert into x_t_person (TMP_ID,ID) values (s_x_t_person.NEXTVAL, 774323110182);insert into x_t_act_internal(TMP_ID,ID,DT,CLIENT_ID,INVOICE_ID,HIDDEN,AMOUNT,EXTERNAL_ID,PAYMENT_TERM_DT,IS_LOYAL,TYPE) values (s_x_t_act_internal.NEXTVAL, 43231101821,date'2020-02-08',212310000039, 323110182    ,1,  10000  ,'432311018211',null, 0,'generic');insert into x_t_act_trans(TMP_ID, ACT_ID, CONSUME_ID, AMOUNT, AMOUNT_NDS, AMOUNT_NSP, NETTING, COMMISSION_TYPE) values (s_x_t_act_trans.NEXTVAL, 43231101821,  55323110182, 10000, 1666.66666666667,  0,null, 7);insert into x_t_consume (TMP_ID, ID, PARENT_ORDER_ID) values (s_x_t_consume.NEXTVAL, 55323110182,  99323110182);insert into x_t_order(TMP_ID, ID, SERVICE_ID, SERVICE_ORDER_ID, CLIENT_ID) values (s_x_t_order.NEXTVAL, 99323110182,  7,  77323110182,  4323110182 );insert into x_mv_oebs_receipts_2(TMP_ID, INVOICE_EID, SUM, DT, DOC_DATE, COMISS_DATE, PAYMENT_NUMBER, SOURCE_TYPE) values (s_x_mv_oebs_receipts_2.NEXTVAL, 'Б-323110182-1', 10000, date'2020-02-29',date'2020-02-29', null, '8884323110182' ,'PAYCASH');insert into x_yt_ar_direct_domain_stats (ID,IS_GRAY,DOMAIN,IS_BLACKLIST,SERVICE_ID,COST,BILLING_EXPORT_ID,FROM_DT,TILL_DT,SERVICE_ORDER_ID) values(s_x_yt_ar_direct_domain_stats.NEXTVAL, 0, 'a323110182', 0,7,3330000000,77323110182,  date'2020-02-01',to_date('2020-02-29'||' '||'23:59:59','YYYY-MM-DD HH24:MI:SS'),77323110182);</v>
      </c>
    </row>
    <row r="189" spans="1:73" s="195" customFormat="1" x14ac:dyDescent="0.35">
      <c r="A189" s="127">
        <v>39</v>
      </c>
      <c r="B189" s="178"/>
      <c r="C189" s="129" t="str">
        <f t="shared" si="209"/>
        <v>12310000039</v>
      </c>
      <c r="D189" s="129" t="str">
        <f t="shared" si="210"/>
        <v>12310000039/20</v>
      </c>
      <c r="E189" s="130" t="str">
        <f t="shared" si="211"/>
        <v>2020-01-01</v>
      </c>
      <c r="F189" s="130" t="str">
        <f t="shared" si="212"/>
        <v>2021-01-01</v>
      </c>
      <c r="G189" s="131" t="str">
        <f t="shared" si="213"/>
        <v>212310000039</v>
      </c>
      <c r="H189" s="132">
        <f t="shared" si="184"/>
        <v>23</v>
      </c>
      <c r="I189" s="133">
        <v>3</v>
      </c>
      <c r="J189" s="134">
        <f t="shared" si="229"/>
        <v>323110183</v>
      </c>
      <c r="K189" s="129" t="str">
        <f t="shared" si="214"/>
        <v>Б-323110183-1</v>
      </c>
      <c r="L189" s="138" t="str">
        <f t="shared" si="231"/>
        <v>2020-02-01</v>
      </c>
      <c r="M189" s="129" t="s">
        <v>87</v>
      </c>
      <c r="N189" s="135">
        <f t="shared" si="215"/>
        <v>10000</v>
      </c>
      <c r="O189" s="129" t="s">
        <v>88</v>
      </c>
      <c r="P189" s="133">
        <v>1</v>
      </c>
      <c r="Q189" s="129">
        <v>20</v>
      </c>
      <c r="R189" s="219">
        <f t="shared" si="232"/>
        <v>7</v>
      </c>
      <c r="S189" s="219">
        <v>7</v>
      </c>
      <c r="T189" s="134" t="str">
        <f t="shared" si="216"/>
        <v>43231101831</v>
      </c>
      <c r="U189" s="137" t="str">
        <f t="shared" si="217"/>
        <v>432311018311</v>
      </c>
      <c r="V189" s="129">
        <v>1</v>
      </c>
      <c r="W189" s="138" t="str">
        <f t="shared" ca="1" si="233"/>
        <v>2020-02-09</v>
      </c>
      <c r="X189" s="129"/>
      <c r="Y189" s="139">
        <v>10000</v>
      </c>
      <c r="Z189" s="139">
        <f t="shared" si="237"/>
        <v>1666.6666666666661</v>
      </c>
      <c r="AA189" s="42">
        <v>0</v>
      </c>
      <c r="AB189" s="186" t="s">
        <v>89</v>
      </c>
      <c r="AC189" s="185">
        <f t="shared" si="218"/>
        <v>10000</v>
      </c>
      <c r="AD189" s="45">
        <v>0</v>
      </c>
      <c r="AE189" s="52" t="str">
        <f t="shared" si="230"/>
        <v>4323110183</v>
      </c>
      <c r="AF189" s="187">
        <f t="shared" si="169"/>
        <v>8333.3333333333339</v>
      </c>
      <c r="AG189" s="240"/>
      <c r="AH189" s="58">
        <f t="shared" si="219"/>
        <v>8333.3333333333339</v>
      </c>
      <c r="AI189" s="60">
        <f t="shared" si="173"/>
        <v>10000</v>
      </c>
      <c r="AJ189" s="112" t="str">
        <f t="shared" si="234"/>
        <v>2020-02-29</v>
      </c>
      <c r="AK189" s="189" t="str">
        <f t="shared" si="220"/>
        <v>8884323110183</v>
      </c>
      <c r="AL189" s="102" t="str">
        <f t="shared" si="238"/>
        <v>123100000392</v>
      </c>
      <c r="AM189" s="190"/>
      <c r="AN189" s="190"/>
      <c r="AO189" s="45" t="s">
        <v>89</v>
      </c>
      <c r="AP189" s="145" t="s">
        <v>89</v>
      </c>
      <c r="AQ189" s="45"/>
      <c r="AR189" s="45"/>
      <c r="AS189" s="146" t="str">
        <f t="shared" si="222"/>
        <v>8884323110183</v>
      </c>
      <c r="AT189" s="143" t="str">
        <f t="shared" si="223"/>
        <v>55323110183</v>
      </c>
      <c r="AU189" s="137" t="str">
        <f t="shared" si="224"/>
        <v>99323110183</v>
      </c>
      <c r="AV189" s="137">
        <f t="shared" si="225"/>
        <v>7</v>
      </c>
      <c r="AW189" s="137" t="str">
        <f t="shared" si="226"/>
        <v>77323110183</v>
      </c>
      <c r="AX189" s="147" t="str">
        <f t="shared" si="227"/>
        <v>774323110183</v>
      </c>
      <c r="AY189" s="183">
        <v>0</v>
      </c>
      <c r="AZ189" s="183">
        <v>0</v>
      </c>
      <c r="BA189" s="138" t="str">
        <f t="shared" si="235"/>
        <v>2020-02-01</v>
      </c>
      <c r="BB189" s="138" t="str">
        <f t="shared" si="236"/>
        <v>2020-02-29</v>
      </c>
      <c r="BC189" s="148" t="s">
        <v>90</v>
      </c>
      <c r="BD189" s="131" t="str">
        <f t="shared" si="228"/>
        <v>a323110183</v>
      </c>
      <c r="BE189" s="143"/>
      <c r="BF189" s="189"/>
      <c r="BG189" s="186"/>
      <c r="BH189" s="149"/>
      <c r="BI189" s="149"/>
      <c r="BJ189" s="149"/>
      <c r="BK189" s="149"/>
      <c r="BL189" s="149"/>
      <c r="BM189" s="149"/>
      <c r="BN189" s="149"/>
      <c r="BO189" s="343"/>
      <c r="BP189" s="330"/>
      <c r="BU189" s="357" t="str">
        <f t="shared" ca="1" si="168"/>
        <v>insert into x_t_invoice (TMP_ID,ID,DT, CLIENT_ID,EXTERNAL_ID,CONTRACT_ID,TOTAL_SUM,CURRENCY,DISCOUNT_TYPE,COMMISSION_TYPE,TYPE,LOYAL_CLIENTS,NDS,NDS_PCT,PERSON_ID) values (s_x_t_invoice.NEXTVAL, 323110183, date'2020-02-01',212310000039,'Б-323110183-1',12310000039,10000,'RUR',7,7,'y_invoice',0,1,20, 774323110183);insert into x_t_person (TMP_ID,ID) values (s_x_t_person.NEXTVAL, 774323110183);insert into x_t_act_internal(TMP_ID,ID,DT,CLIENT_ID,INVOICE_ID,HIDDEN,AMOUNT,EXTERNAL_ID,PAYMENT_TERM_DT,IS_LOYAL,TYPE) values (s_x_t_act_internal.NEXTVAL, 43231101831,date'2020-02-09',212310000039, 323110183    ,1,  10000  ,'432311018311',null, 0,'generic');insert into x_t_act_trans(TMP_ID, ACT_ID, CONSUME_ID, AMOUNT, AMOUNT_NDS, AMOUNT_NSP, NETTING, COMMISSION_TYPE) values (s_x_t_act_trans.NEXTVAL, 43231101831,  55323110183, 10000, 1666.66666666667,  0,null, 7);insert into x_t_consume (TMP_ID, ID, PARENT_ORDER_ID) values (s_x_t_consume.NEXTVAL, 55323110183,  99323110183);insert into x_t_order(TMP_ID, ID, SERVICE_ID, SERVICE_ORDER_ID, CLIENT_ID) values (s_x_t_order.NEXTVAL, 99323110183,  7,  77323110183,  4323110183 );insert into x_mv_oebs_receipts_2(TMP_ID, INVOICE_EID, SUM, DT, DOC_DATE, COMISS_DATE, PAYMENT_NUMBER, SOURCE_TYPE) values (s_x_mv_oebs_receipts_2.NEXTVAL, 'Б-323110183-1', 10000, date'2020-02-29',date'2020-02-29', null, '8884323110183' ,'PAYCASH');insert into x_yt_ar_direct_domain_stats (ID,IS_GRAY,DOMAIN,IS_BLACKLIST,SERVICE_ID,COST,BILLING_EXPORT_ID,FROM_DT,TILL_DT,SERVICE_ORDER_ID) values(s_x_yt_ar_direct_domain_stats.NEXTVAL, 0, 'a323110183', 0,7,3330000000,77323110183,  date'2020-02-01',to_date('2020-02-29'||' '||'23:59:59','YYYY-MM-DD HH24:MI:SS'),77323110183);</v>
      </c>
    </row>
    <row r="190" spans="1:73" s="195" customFormat="1" x14ac:dyDescent="0.35">
      <c r="A190" s="127">
        <v>39</v>
      </c>
      <c r="B190" s="178"/>
      <c r="C190" s="129" t="str">
        <f t="shared" si="209"/>
        <v>12310000039</v>
      </c>
      <c r="D190" s="129" t="str">
        <f t="shared" si="210"/>
        <v>12310000039/20</v>
      </c>
      <c r="E190" s="130" t="str">
        <f t="shared" si="211"/>
        <v>2020-01-01</v>
      </c>
      <c r="F190" s="130" t="str">
        <f t="shared" si="212"/>
        <v>2021-01-01</v>
      </c>
      <c r="G190" s="131" t="str">
        <f t="shared" si="213"/>
        <v>212310000039</v>
      </c>
      <c r="H190" s="132">
        <f t="shared" si="184"/>
        <v>23</v>
      </c>
      <c r="I190" s="133">
        <v>3</v>
      </c>
      <c r="J190" s="134">
        <f t="shared" si="229"/>
        <v>323110184</v>
      </c>
      <c r="K190" s="129" t="str">
        <f t="shared" si="214"/>
        <v>Б-323110184-1</v>
      </c>
      <c r="L190" s="138" t="str">
        <f t="shared" si="231"/>
        <v>2020-02-01</v>
      </c>
      <c r="M190" s="129" t="s">
        <v>87</v>
      </c>
      <c r="N190" s="135">
        <f t="shared" si="215"/>
        <v>20000</v>
      </c>
      <c r="O190" s="129" t="s">
        <v>88</v>
      </c>
      <c r="P190" s="133">
        <v>1</v>
      </c>
      <c r="Q190" s="129">
        <v>20</v>
      </c>
      <c r="R190" s="219">
        <f t="shared" si="232"/>
        <v>7</v>
      </c>
      <c r="S190" s="219">
        <v>7</v>
      </c>
      <c r="T190" s="134" t="str">
        <f t="shared" si="216"/>
        <v>43231101841</v>
      </c>
      <c r="U190" s="137" t="str">
        <f t="shared" si="217"/>
        <v>432311018411</v>
      </c>
      <c r="V190" s="129">
        <v>1</v>
      </c>
      <c r="W190" s="138" t="str">
        <f t="shared" ca="1" si="233"/>
        <v>2020-02-09</v>
      </c>
      <c r="X190" s="129"/>
      <c r="Y190" s="139">
        <v>20000</v>
      </c>
      <c r="Z190" s="139">
        <f t="shared" si="237"/>
        <v>3333.3333333333321</v>
      </c>
      <c r="AA190" s="42">
        <v>0</v>
      </c>
      <c r="AB190" s="186" t="s">
        <v>89</v>
      </c>
      <c r="AC190" s="185">
        <f t="shared" si="218"/>
        <v>20000</v>
      </c>
      <c r="AD190" s="45">
        <v>0</v>
      </c>
      <c r="AE190" s="52" t="str">
        <f t="shared" si="230"/>
        <v>4323110184</v>
      </c>
      <c r="AF190" s="187">
        <f t="shared" si="169"/>
        <v>16666.666666666668</v>
      </c>
      <c r="AG190" s="240"/>
      <c r="AH190" s="58">
        <f t="shared" si="219"/>
        <v>16666.666666666668</v>
      </c>
      <c r="AI190" s="60">
        <f t="shared" si="173"/>
        <v>20000</v>
      </c>
      <c r="AJ190" s="112" t="str">
        <f t="shared" si="234"/>
        <v>2020-02-29</v>
      </c>
      <c r="AK190" s="189" t="str">
        <f t="shared" si="220"/>
        <v>8884323110184</v>
      </c>
      <c r="AL190" s="102" t="str">
        <f t="shared" si="238"/>
        <v>123100000392</v>
      </c>
      <c r="AM190" s="190"/>
      <c r="AN190" s="190"/>
      <c r="AO190" s="45" t="s">
        <v>89</v>
      </c>
      <c r="AP190" s="145" t="s">
        <v>89</v>
      </c>
      <c r="AQ190" s="45"/>
      <c r="AR190" s="45"/>
      <c r="AS190" s="146" t="str">
        <f t="shared" si="222"/>
        <v>8884323110184</v>
      </c>
      <c r="AT190" s="143" t="str">
        <f t="shared" si="223"/>
        <v>55323110184</v>
      </c>
      <c r="AU190" s="137" t="str">
        <f t="shared" si="224"/>
        <v>99323110184</v>
      </c>
      <c r="AV190" s="137">
        <f t="shared" si="225"/>
        <v>7</v>
      </c>
      <c r="AW190" s="137" t="str">
        <f t="shared" si="226"/>
        <v>77323110184</v>
      </c>
      <c r="AX190" s="147" t="str">
        <f t="shared" si="227"/>
        <v>774323110184</v>
      </c>
      <c r="AY190" s="183">
        <v>0</v>
      </c>
      <c r="AZ190" s="183">
        <v>0</v>
      </c>
      <c r="BA190" s="138" t="str">
        <f t="shared" si="235"/>
        <v>2020-02-01</v>
      </c>
      <c r="BB190" s="138" t="str">
        <f t="shared" si="236"/>
        <v>2020-02-29</v>
      </c>
      <c r="BC190" s="148" t="s">
        <v>90</v>
      </c>
      <c r="BD190" s="131" t="str">
        <f t="shared" si="228"/>
        <v>a323110184</v>
      </c>
      <c r="BE190" s="143"/>
      <c r="BF190" s="189"/>
      <c r="BG190" s="186"/>
      <c r="BH190" s="149"/>
      <c r="BI190" s="149"/>
      <c r="BJ190" s="149"/>
      <c r="BK190" s="149"/>
      <c r="BL190" s="149"/>
      <c r="BM190" s="149"/>
      <c r="BN190" s="149"/>
      <c r="BO190" s="345"/>
      <c r="BP190" s="328"/>
      <c r="BQ190" s="242"/>
      <c r="BR190" s="242"/>
      <c r="BS190" s="242"/>
      <c r="BU190" s="357" t="str">
        <f t="shared" ca="1" si="168"/>
        <v>insert into x_t_invoice (TMP_ID,ID,DT, CLIENT_ID,EXTERNAL_ID,CONTRACT_ID,TOTAL_SUM,CURRENCY,DISCOUNT_TYPE,COMMISSION_TYPE,TYPE,LOYAL_CLIENTS,NDS,NDS_PCT,PERSON_ID) values (s_x_t_invoice.NEXTVAL, 323110184, date'2020-02-01',212310000039,'Б-323110184-1',12310000039,20000,'RUR',7,7,'y_invoice',0,1,20, 774323110184);insert into x_t_person (TMP_ID,ID) values (s_x_t_person.NEXTVAL, 774323110184);insert into x_t_act_internal(TMP_ID,ID,DT,CLIENT_ID,INVOICE_ID,HIDDEN,AMOUNT,EXTERNAL_ID,PAYMENT_TERM_DT,IS_LOYAL,TYPE) values (s_x_t_act_internal.NEXTVAL, 43231101841,date'2020-02-09',212310000039, 323110184    ,1,  20000  ,'432311018411',null, 0,'generic');insert into x_t_act_trans(TMP_ID, ACT_ID, CONSUME_ID, AMOUNT, AMOUNT_NDS, AMOUNT_NSP, NETTING, COMMISSION_TYPE) values (s_x_t_act_trans.NEXTVAL, 43231101841,  55323110184, 20000, 3333.33333333333,  0,null, 7);insert into x_t_consume (TMP_ID, ID, PARENT_ORDER_ID) values (s_x_t_consume.NEXTVAL, 55323110184,  99323110184);insert into x_t_order(TMP_ID, ID, SERVICE_ID, SERVICE_ORDER_ID, CLIENT_ID) values (s_x_t_order.NEXTVAL, 99323110184,  7,  77323110184,  4323110184 );insert into x_mv_oebs_receipts_2(TMP_ID, INVOICE_EID, SUM, DT, DOC_DATE, COMISS_DATE, PAYMENT_NUMBER, SOURCE_TYPE) values (s_x_mv_oebs_receipts_2.NEXTVAL, 'Б-323110184-1', 20000, date'2020-02-29',date'2020-02-29', null, '8884323110184' ,'PAYCASH');insert into x_yt_ar_direct_domain_stats (ID,IS_GRAY,DOMAIN,IS_BLACKLIST,SERVICE_ID,COST,BILLING_EXPORT_ID,FROM_DT,TILL_DT,SERVICE_ORDER_ID) values(s_x_yt_ar_direct_domain_stats.NEXTVAL, 0, 'a323110184', 0,7,3330000000,77323110184,  date'2020-02-01',to_date('2020-02-29'||' '||'23:59:59','YYYY-MM-DD HH24:MI:SS'),77323110184);</v>
      </c>
    </row>
    <row r="191" spans="1:73" s="195" customFormat="1" x14ac:dyDescent="0.35">
      <c r="A191" s="127">
        <v>39</v>
      </c>
      <c r="B191" s="178"/>
      <c r="C191" s="129" t="str">
        <f t="shared" si="209"/>
        <v>12310000039</v>
      </c>
      <c r="D191" s="129" t="str">
        <f t="shared" si="210"/>
        <v>12310000039/20</v>
      </c>
      <c r="E191" s="130" t="str">
        <f t="shared" si="211"/>
        <v>2020-01-01</v>
      </c>
      <c r="F191" s="130" t="str">
        <f t="shared" si="212"/>
        <v>2021-01-01</v>
      </c>
      <c r="G191" s="131" t="str">
        <f t="shared" si="213"/>
        <v>212310000039</v>
      </c>
      <c r="H191" s="132">
        <f t="shared" si="184"/>
        <v>23</v>
      </c>
      <c r="I191" s="133">
        <v>3</v>
      </c>
      <c r="J191" s="134">
        <f t="shared" si="229"/>
        <v>323110185</v>
      </c>
      <c r="K191" s="129" t="str">
        <f t="shared" si="214"/>
        <v>Б-323110185-1</v>
      </c>
      <c r="L191" s="138" t="str">
        <f t="shared" si="231"/>
        <v>2020-02-01</v>
      </c>
      <c r="M191" s="129" t="s">
        <v>87</v>
      </c>
      <c r="N191" s="135">
        <f t="shared" si="215"/>
        <v>20000</v>
      </c>
      <c r="O191" s="129" t="s">
        <v>88</v>
      </c>
      <c r="P191" s="133">
        <v>1</v>
      </c>
      <c r="Q191" s="129">
        <v>20</v>
      </c>
      <c r="R191" s="219">
        <f t="shared" si="232"/>
        <v>7</v>
      </c>
      <c r="S191" s="219">
        <v>7</v>
      </c>
      <c r="T191" s="134" t="str">
        <f t="shared" si="216"/>
        <v>43231101851</v>
      </c>
      <c r="U191" s="137" t="str">
        <f t="shared" si="217"/>
        <v>432311018511</v>
      </c>
      <c r="V191" s="129">
        <v>1</v>
      </c>
      <c r="W191" s="138" t="str">
        <f t="shared" ca="1" si="233"/>
        <v>2020-02-04</v>
      </c>
      <c r="X191" s="129"/>
      <c r="Y191" s="139">
        <v>20000</v>
      </c>
      <c r="Z191" s="139">
        <f t="shared" si="237"/>
        <v>3333.3333333333321</v>
      </c>
      <c r="AA191" s="42">
        <v>0</v>
      </c>
      <c r="AB191" s="186" t="s">
        <v>89</v>
      </c>
      <c r="AC191" s="185">
        <f t="shared" si="218"/>
        <v>20000</v>
      </c>
      <c r="AD191" s="45">
        <v>0</v>
      </c>
      <c r="AE191" s="52" t="str">
        <f t="shared" si="230"/>
        <v>4323110185</v>
      </c>
      <c r="AF191" s="187">
        <f t="shared" si="169"/>
        <v>16666.666666666668</v>
      </c>
      <c r="AG191" s="240"/>
      <c r="AH191" s="58">
        <f t="shared" si="219"/>
        <v>16666.666666666668</v>
      </c>
      <c r="AI191" s="60">
        <f t="shared" si="173"/>
        <v>20000</v>
      </c>
      <c r="AJ191" s="112" t="str">
        <f t="shared" si="234"/>
        <v>2020-02-29</v>
      </c>
      <c r="AK191" s="189" t="str">
        <f t="shared" si="220"/>
        <v>8884323110185</v>
      </c>
      <c r="AL191" s="102" t="str">
        <f t="shared" si="238"/>
        <v>123100000392</v>
      </c>
      <c r="AM191" s="190"/>
      <c r="AN191" s="190"/>
      <c r="AO191" s="45" t="s">
        <v>89</v>
      </c>
      <c r="AP191" s="145" t="s">
        <v>89</v>
      </c>
      <c r="AQ191" s="45"/>
      <c r="AR191" s="45"/>
      <c r="AS191" s="146" t="str">
        <f t="shared" si="222"/>
        <v>8884323110185</v>
      </c>
      <c r="AT191" s="143" t="str">
        <f t="shared" si="223"/>
        <v>55323110185</v>
      </c>
      <c r="AU191" s="137" t="str">
        <f t="shared" si="224"/>
        <v>99323110185</v>
      </c>
      <c r="AV191" s="137">
        <f t="shared" si="225"/>
        <v>7</v>
      </c>
      <c r="AW191" s="137" t="str">
        <f t="shared" si="226"/>
        <v>77323110185</v>
      </c>
      <c r="AX191" s="147" t="str">
        <f t="shared" si="227"/>
        <v>774323110185</v>
      </c>
      <c r="AY191" s="183">
        <v>0</v>
      </c>
      <c r="AZ191" s="183">
        <v>0</v>
      </c>
      <c r="BA191" s="138" t="str">
        <f t="shared" si="235"/>
        <v>2020-02-01</v>
      </c>
      <c r="BB191" s="138" t="str">
        <f t="shared" si="236"/>
        <v>2020-02-29</v>
      </c>
      <c r="BC191" s="148" t="s">
        <v>90</v>
      </c>
      <c r="BD191" s="131" t="str">
        <f t="shared" si="228"/>
        <v>a323110185</v>
      </c>
      <c r="BE191" s="143"/>
      <c r="BF191" s="189"/>
      <c r="BG191" s="186"/>
      <c r="BH191" s="149"/>
      <c r="BI191" s="149"/>
      <c r="BJ191" s="149"/>
      <c r="BK191" s="149"/>
      <c r="BL191" s="149"/>
      <c r="BM191" s="149"/>
      <c r="BN191" s="149"/>
      <c r="BO191" s="345"/>
      <c r="BP191" s="328"/>
      <c r="BQ191" s="242"/>
      <c r="BR191" s="242"/>
      <c r="BS191" s="242"/>
      <c r="BU191" s="357" t="str">
        <f t="shared" ca="1" si="168"/>
        <v>insert into x_t_invoice (TMP_ID,ID,DT, CLIENT_ID,EXTERNAL_ID,CONTRACT_ID,TOTAL_SUM,CURRENCY,DISCOUNT_TYPE,COMMISSION_TYPE,TYPE,LOYAL_CLIENTS,NDS,NDS_PCT,PERSON_ID) values (s_x_t_invoice.NEXTVAL, 323110185, date'2020-02-01',212310000039,'Б-323110185-1',12310000039,20000,'RUR',7,7,'y_invoice',0,1,20, 774323110185);insert into x_t_person (TMP_ID,ID) values (s_x_t_person.NEXTVAL, 774323110185);insert into x_t_act_internal(TMP_ID,ID,DT,CLIENT_ID,INVOICE_ID,HIDDEN,AMOUNT,EXTERNAL_ID,PAYMENT_TERM_DT,IS_LOYAL,TYPE) values (s_x_t_act_internal.NEXTVAL, 43231101851,date'2020-02-04',212310000039, 323110185    ,1,  20000  ,'432311018511',null, 0,'generic');insert into x_t_act_trans(TMP_ID, ACT_ID, CONSUME_ID, AMOUNT, AMOUNT_NDS, AMOUNT_NSP, NETTING, COMMISSION_TYPE) values (s_x_t_act_trans.NEXTVAL, 43231101851,  55323110185, 20000, 3333.33333333333,  0,null, 7);insert into x_t_consume (TMP_ID, ID, PARENT_ORDER_ID) values (s_x_t_consume.NEXTVAL, 55323110185,  99323110185);insert into x_t_order(TMP_ID, ID, SERVICE_ID, SERVICE_ORDER_ID, CLIENT_ID) values (s_x_t_order.NEXTVAL, 99323110185,  7,  77323110185,  4323110185 );insert into x_mv_oebs_receipts_2(TMP_ID, INVOICE_EID, SUM, DT, DOC_DATE, COMISS_DATE, PAYMENT_NUMBER, SOURCE_TYPE) values (s_x_mv_oebs_receipts_2.NEXTVAL, 'Б-323110185-1', 20000, date'2020-02-29',date'2020-02-29', null, '8884323110185' ,'PAYCASH');insert into x_yt_ar_direct_domain_stats (ID,IS_GRAY,DOMAIN,IS_BLACKLIST,SERVICE_ID,COST,BILLING_EXPORT_ID,FROM_DT,TILL_DT,SERVICE_ORDER_ID) values(s_x_yt_ar_direct_domain_stats.NEXTVAL, 0, 'a323110185', 0,7,3330000000,77323110185,  date'2020-02-01',to_date('2020-02-29'||' '||'23:59:59','YYYY-MM-DD HH24:MI:SS'),77323110185);</v>
      </c>
    </row>
    <row r="192" spans="1:73" s="195" customFormat="1" x14ac:dyDescent="0.35">
      <c r="A192" s="127">
        <v>39</v>
      </c>
      <c r="B192" s="178"/>
      <c r="C192" s="129" t="str">
        <f t="shared" si="209"/>
        <v>12310000039</v>
      </c>
      <c r="D192" s="129" t="str">
        <f t="shared" si="210"/>
        <v>12310000039/20</v>
      </c>
      <c r="E192" s="130" t="str">
        <f t="shared" si="211"/>
        <v>2020-01-01</v>
      </c>
      <c r="F192" s="130" t="str">
        <f t="shared" si="212"/>
        <v>2021-01-01</v>
      </c>
      <c r="G192" s="131" t="str">
        <f t="shared" si="213"/>
        <v>212310000039</v>
      </c>
      <c r="H192" s="132">
        <f t="shared" si="184"/>
        <v>23</v>
      </c>
      <c r="I192" s="133">
        <v>3</v>
      </c>
      <c r="J192" s="134">
        <f t="shared" si="229"/>
        <v>323110186</v>
      </c>
      <c r="K192" s="129" t="str">
        <f t="shared" si="214"/>
        <v>Б-323110186-1</v>
      </c>
      <c r="L192" s="138" t="str">
        <f t="shared" si="231"/>
        <v>2020-02-01</v>
      </c>
      <c r="M192" s="129" t="s">
        <v>87</v>
      </c>
      <c r="N192" s="135">
        <f t="shared" si="215"/>
        <v>21000</v>
      </c>
      <c r="O192" s="129" t="s">
        <v>88</v>
      </c>
      <c r="P192" s="133">
        <v>1</v>
      </c>
      <c r="Q192" s="129">
        <v>20</v>
      </c>
      <c r="R192" s="224">
        <v>1</v>
      </c>
      <c r="S192" s="224">
        <v>1</v>
      </c>
      <c r="T192" s="134" t="str">
        <f t="shared" si="216"/>
        <v>43231101861</v>
      </c>
      <c r="U192" s="137" t="str">
        <f t="shared" si="217"/>
        <v>432311018611</v>
      </c>
      <c r="V192" s="129">
        <v>1</v>
      </c>
      <c r="W192" s="138" t="str">
        <f t="shared" ca="1" si="233"/>
        <v>2020-02-07</v>
      </c>
      <c r="X192" s="129"/>
      <c r="Y192" s="139">
        <v>21000</v>
      </c>
      <c r="Z192" s="139">
        <f t="shared" si="237"/>
        <v>3500</v>
      </c>
      <c r="AA192" s="42">
        <v>0</v>
      </c>
      <c r="AB192" s="186" t="s">
        <v>89</v>
      </c>
      <c r="AC192" s="185">
        <f t="shared" si="218"/>
        <v>21000</v>
      </c>
      <c r="AD192" s="45">
        <v>0</v>
      </c>
      <c r="AE192" s="52" t="str">
        <f t="shared" si="230"/>
        <v>4323110186</v>
      </c>
      <c r="AF192" s="187">
        <f t="shared" si="169"/>
        <v>17500</v>
      </c>
      <c r="AG192" s="240"/>
      <c r="AH192" s="58">
        <f t="shared" si="219"/>
        <v>17500</v>
      </c>
      <c r="AI192" s="60">
        <f t="shared" si="173"/>
        <v>21000</v>
      </c>
      <c r="AJ192" s="112" t="str">
        <f t="shared" si="234"/>
        <v>2020-02-29</v>
      </c>
      <c r="AK192" s="189" t="str">
        <f t="shared" si="220"/>
        <v>8884323110186</v>
      </c>
      <c r="AL192" s="102" t="str">
        <f t="shared" si="238"/>
        <v>123100000392</v>
      </c>
      <c r="AM192" s="190"/>
      <c r="AN192" s="190"/>
      <c r="AO192" s="45" t="s">
        <v>89</v>
      </c>
      <c r="AP192" s="145" t="s">
        <v>89</v>
      </c>
      <c r="AQ192" s="45"/>
      <c r="AR192" s="45"/>
      <c r="AS192" s="146" t="str">
        <f t="shared" si="222"/>
        <v>8884323110186</v>
      </c>
      <c r="AT192" s="143" t="str">
        <f t="shared" si="223"/>
        <v>55323110186</v>
      </c>
      <c r="AU192" s="137" t="str">
        <f t="shared" si="224"/>
        <v>99323110186</v>
      </c>
      <c r="AV192" s="137">
        <f t="shared" si="225"/>
        <v>1</v>
      </c>
      <c r="AW192" s="137" t="str">
        <f t="shared" si="226"/>
        <v>77323110186</v>
      </c>
      <c r="AX192" s="147" t="str">
        <f t="shared" si="227"/>
        <v>774323110186</v>
      </c>
      <c r="AY192" s="183">
        <v>0</v>
      </c>
      <c r="AZ192" s="183">
        <v>0</v>
      </c>
      <c r="BA192" s="138" t="str">
        <f t="shared" si="235"/>
        <v>2020-02-01</v>
      </c>
      <c r="BB192" s="138" t="str">
        <f t="shared" si="236"/>
        <v>2020-02-29</v>
      </c>
      <c r="BC192" s="148" t="s">
        <v>90</v>
      </c>
      <c r="BD192" s="131" t="str">
        <f t="shared" si="228"/>
        <v>a323110186</v>
      </c>
      <c r="BE192" s="143"/>
      <c r="BF192" s="189"/>
      <c r="BG192" s="186"/>
      <c r="BH192" s="149"/>
      <c r="BI192" s="149"/>
      <c r="BJ192" s="149"/>
      <c r="BK192" s="149"/>
      <c r="BL192" s="149"/>
      <c r="BM192" s="149"/>
      <c r="BN192" s="149"/>
      <c r="BO192" s="342"/>
      <c r="BP192" s="328"/>
      <c r="BQ192" s="242"/>
      <c r="BR192" s="242"/>
      <c r="BS192" s="242"/>
      <c r="BU192" s="357" t="str">
        <f t="shared" ca="1" si="168"/>
        <v>insert into x_t_invoice (TMP_ID,ID,DT, CLIENT_ID,EXTERNAL_ID,CONTRACT_ID,TOTAL_SUM,CURRENCY,DISCOUNT_TYPE,COMMISSION_TYPE,TYPE,LOYAL_CLIENTS,NDS,NDS_PCT,PERSON_ID) values (s_x_t_invoice.NEXTVAL, 323110186, date'2020-02-01',212310000039,'Б-323110186-1',12310000039,21000,'RUR',1,1,'y_invoice',0,1,20, 774323110186);insert into x_t_person (TMP_ID,ID) values (s_x_t_person.NEXTVAL, 774323110186);insert into x_t_act_internal(TMP_ID,ID,DT,CLIENT_ID,INVOICE_ID,HIDDEN,AMOUNT,EXTERNAL_ID,PAYMENT_TERM_DT,IS_LOYAL,TYPE) values (s_x_t_act_internal.NEXTVAL, 43231101861,date'2020-02-07',212310000039, 323110186    ,1,  21000  ,'432311018611',null, 0,'generic');insert into x_t_act_trans(TMP_ID, ACT_ID, CONSUME_ID, AMOUNT, AMOUNT_NDS, AMOUNT_NSP, NETTING, COMMISSION_TYPE) values (s_x_t_act_trans.NEXTVAL, 43231101861,  55323110186, 21000, 3500,  0,null, 1);insert into x_t_consume (TMP_ID, ID, PARENT_ORDER_ID) values (s_x_t_consume.NEXTVAL, 55323110186,  99323110186);insert into x_t_order(TMP_ID, ID, SERVICE_ID, SERVICE_ORDER_ID, CLIENT_ID) values (s_x_t_order.NEXTVAL, 99323110186,  1,  77323110186,  4323110186 );insert into x_mv_oebs_receipts_2(TMP_ID, INVOICE_EID, SUM, DT, DOC_DATE, COMISS_DATE, PAYMENT_NUMBER, SOURCE_TYPE) values (s_x_mv_oebs_receipts_2.NEXTVAL, 'Б-323110186-1', 21000, date'2020-02-29',date'2020-02-29', null, '8884323110186' ,'PAYCASH');insert into x_yt_ar_direct_domain_stats (ID,IS_GRAY,DOMAIN,IS_BLACKLIST,SERVICE_ID,COST,BILLING_EXPORT_ID,FROM_DT,TILL_DT,SERVICE_ORDER_ID) values(s_x_yt_ar_direct_domain_stats.NEXTVAL, 0, 'a323110186', 0,1,3330000000,77323110186,  date'2020-02-01',to_date('2020-02-29'||' '||'23:59:59','YYYY-MM-DD HH24:MI:SS'),77323110186);</v>
      </c>
    </row>
    <row r="193" spans="1:73" s="215" customFormat="1" ht="15" thickBot="1" x14ac:dyDescent="0.4">
      <c r="A193" s="152">
        <v>39</v>
      </c>
      <c r="B193" s="199"/>
      <c r="C193" s="154" t="str">
        <f t="shared" si="209"/>
        <v>12310000039</v>
      </c>
      <c r="D193" s="154" t="str">
        <f t="shared" si="210"/>
        <v>12310000039/20</v>
      </c>
      <c r="E193" s="155" t="str">
        <f t="shared" si="211"/>
        <v>2020-01-01</v>
      </c>
      <c r="F193" s="155" t="str">
        <f t="shared" si="212"/>
        <v>2021-01-01</v>
      </c>
      <c r="G193" s="156" t="str">
        <f t="shared" si="213"/>
        <v>212310000039</v>
      </c>
      <c r="H193" s="157">
        <f t="shared" si="184"/>
        <v>23</v>
      </c>
      <c r="I193" s="158">
        <v>3</v>
      </c>
      <c r="J193" s="159">
        <f t="shared" si="229"/>
        <v>323110187</v>
      </c>
      <c r="K193" s="154" t="str">
        <f t="shared" si="214"/>
        <v>Б-323110187-1</v>
      </c>
      <c r="L193" s="225" t="str">
        <f t="shared" si="231"/>
        <v>2020-02-01</v>
      </c>
      <c r="M193" s="154" t="s">
        <v>87</v>
      </c>
      <c r="N193" s="160">
        <f t="shared" si="215"/>
        <v>20000</v>
      </c>
      <c r="O193" s="154" t="s">
        <v>88</v>
      </c>
      <c r="P193" s="158">
        <v>1</v>
      </c>
      <c r="Q193" s="154">
        <v>20</v>
      </c>
      <c r="R193" s="159">
        <v>37</v>
      </c>
      <c r="S193" s="159">
        <v>37</v>
      </c>
      <c r="T193" s="159" t="str">
        <f t="shared" si="216"/>
        <v>43231101871</v>
      </c>
      <c r="U193" s="171" t="str">
        <f t="shared" si="217"/>
        <v>432311018711</v>
      </c>
      <c r="V193" s="154">
        <v>1</v>
      </c>
      <c r="W193" s="225" t="str">
        <f t="shared" ca="1" si="233"/>
        <v>2020-02-03</v>
      </c>
      <c r="X193" s="154"/>
      <c r="Y193" s="226">
        <v>20000</v>
      </c>
      <c r="Z193" s="226">
        <f t="shared" si="237"/>
        <v>3333.3333333333321</v>
      </c>
      <c r="AA193" s="76">
        <v>0</v>
      </c>
      <c r="AB193" s="206" t="s">
        <v>89</v>
      </c>
      <c r="AC193" s="205">
        <f t="shared" si="218"/>
        <v>20000</v>
      </c>
      <c r="AD193" s="79">
        <v>0</v>
      </c>
      <c r="AE193" s="81" t="str">
        <f t="shared" si="230"/>
        <v>4323110187</v>
      </c>
      <c r="AF193" s="207">
        <f t="shared" si="169"/>
        <v>16666.666666666668</v>
      </c>
      <c r="AG193" s="208"/>
      <c r="AH193" s="91">
        <f t="shared" si="219"/>
        <v>16666.666666666668</v>
      </c>
      <c r="AI193" s="93">
        <f t="shared" si="173"/>
        <v>20000</v>
      </c>
      <c r="AJ193" s="114" t="str">
        <f t="shared" si="234"/>
        <v>2020-02-29</v>
      </c>
      <c r="AK193" s="209" t="str">
        <f t="shared" si="220"/>
        <v>8884323110187</v>
      </c>
      <c r="AL193" s="103" t="str">
        <f t="shared" si="238"/>
        <v>123100000392</v>
      </c>
      <c r="AM193" s="210"/>
      <c r="AN193" s="210"/>
      <c r="AO193" s="79" t="s">
        <v>89</v>
      </c>
      <c r="AP193" s="169" t="s">
        <v>89</v>
      </c>
      <c r="AQ193" s="79"/>
      <c r="AR193" s="79"/>
      <c r="AS193" s="170" t="str">
        <f t="shared" si="222"/>
        <v>8884323110187</v>
      </c>
      <c r="AT193" s="167" t="str">
        <f t="shared" si="223"/>
        <v>55323110187</v>
      </c>
      <c r="AU193" s="171" t="str">
        <f t="shared" si="224"/>
        <v>99323110187</v>
      </c>
      <c r="AV193" s="171">
        <f t="shared" si="225"/>
        <v>37</v>
      </c>
      <c r="AW193" s="171" t="str">
        <f t="shared" si="226"/>
        <v>77323110187</v>
      </c>
      <c r="AX193" s="172" t="str">
        <f t="shared" si="227"/>
        <v>774323110187</v>
      </c>
      <c r="AY193" s="203">
        <v>0</v>
      </c>
      <c r="AZ193" s="203">
        <v>0</v>
      </c>
      <c r="BA193" s="225" t="str">
        <f t="shared" si="235"/>
        <v>2020-02-01</v>
      </c>
      <c r="BB193" s="225" t="str">
        <f t="shared" si="236"/>
        <v>2020-02-29</v>
      </c>
      <c r="BC193" s="173" t="s">
        <v>90</v>
      </c>
      <c r="BD193" s="156" t="str">
        <f t="shared" si="228"/>
        <v>a323110187</v>
      </c>
      <c r="BE193" s="167"/>
      <c r="BF193" s="209"/>
      <c r="BG193" s="206"/>
      <c r="BH193" s="174"/>
      <c r="BI193" s="174"/>
      <c r="BJ193" s="174"/>
      <c r="BK193" s="174"/>
      <c r="BL193" s="174"/>
      <c r="BM193" s="174"/>
      <c r="BN193" s="174"/>
      <c r="BO193" s="341"/>
      <c r="BP193" s="329"/>
      <c r="BQ193" s="202"/>
      <c r="BR193" s="214"/>
      <c r="BS193" s="214"/>
      <c r="BU193" s="358" t="str">
        <f t="shared" ca="1" si="168"/>
        <v>insert into x_t_invoice (TMP_ID,ID,DT, CLIENT_ID,EXTERNAL_ID,CONTRACT_ID,TOTAL_SUM,CURRENCY,DISCOUNT_TYPE,COMMISSION_TYPE,TYPE,LOYAL_CLIENTS,NDS,NDS_PCT,PERSON_ID) values (s_x_t_invoice.NEXTVAL, 323110187, date'2020-02-01',212310000039,'Б-323110187-1',12310000039,20000,'RUR',37,37,'y_invoice',0,1,20, 774323110187);insert into x_t_person (TMP_ID,ID) values (s_x_t_person.NEXTVAL, 774323110187);insert into x_t_act_internal(TMP_ID,ID,DT,CLIENT_ID,INVOICE_ID,HIDDEN,AMOUNT,EXTERNAL_ID,PAYMENT_TERM_DT,IS_LOYAL,TYPE) values (s_x_t_act_internal.NEXTVAL, 43231101871,date'2020-02-03',212310000039, 323110187    ,1,  20000  ,'432311018711',null, 0,'generic');insert into x_t_act_trans(TMP_ID, ACT_ID, CONSUME_ID, AMOUNT, AMOUNT_NDS, AMOUNT_NSP, NETTING, COMMISSION_TYPE) values (s_x_t_act_trans.NEXTVAL, 43231101871,  55323110187, 20000, 3333.33333333333,  0,null, 37);insert into x_t_consume (TMP_ID, ID, PARENT_ORDER_ID) values (s_x_t_consume.NEXTVAL, 55323110187,  99323110187);insert into x_t_order(TMP_ID, ID, SERVICE_ID, SERVICE_ORDER_ID, CLIENT_ID) values (s_x_t_order.NEXTVAL, 99323110187,  37,  77323110187,  4323110187 );insert into x_mv_oebs_receipts_2(TMP_ID, INVOICE_EID, SUM, DT, DOC_DATE, COMISS_DATE, PAYMENT_NUMBER, SOURCE_TYPE) values (s_x_mv_oebs_receipts_2.NEXTVAL, 'Б-323110187-1', 20000, date'2020-02-29',date'2020-02-29', null, '8884323110187' ,'PAYCASH');insert into x_yt_ar_direct_domain_stats (ID,IS_GRAY,DOMAIN,IS_BLACKLIST,SERVICE_ID,COST,BILLING_EXPORT_ID,FROM_DT,TILL_DT,SERVICE_ORDER_ID) values(s_x_yt_ar_direct_domain_stats.NEXTVAL, 0, 'a323110187', 0,37,3330000000,77323110187,  date'2020-02-01',to_date('2020-02-29'||' '||'23:59:59','YYYY-MM-DD HH24:MI:SS'),77323110187);</v>
      </c>
    </row>
    <row r="194" spans="1:73" ht="21" x14ac:dyDescent="0.5">
      <c r="A194" s="237" t="s">
        <v>193</v>
      </c>
      <c r="C194" s="42"/>
      <c r="BA194" s="43"/>
      <c r="BH194" s="246"/>
      <c r="BI194" s="246"/>
      <c r="BJ194" s="246"/>
      <c r="BK194" s="246"/>
      <c r="BL194" s="149"/>
      <c r="BM194" s="149"/>
      <c r="BN194" s="149"/>
      <c r="BU194" s="357"/>
    </row>
    <row r="195" spans="1:73" s="67" customFormat="1" x14ac:dyDescent="0.35">
      <c r="A195" s="40">
        <v>40</v>
      </c>
      <c r="B195" s="41"/>
      <c r="C195" s="42" t="str">
        <f t="shared" ref="C195:C221" si="239">$H$2&amp;$C$2&amp;$D$2&amp;"00000"&amp;A195</f>
        <v>12310000040</v>
      </c>
      <c r="D195" s="42" t="str">
        <f t="shared" ref="D195:D221" si="240">C195&amp;"/"&amp;MID(YEAR($F$2),3,2)</f>
        <v>12310000040/20</v>
      </c>
      <c r="E195" s="43" t="str">
        <f>TEXT(DATE(YEAR($F$2),MONTH($F$2),1),"ГГГГ-ММ-ДД")</f>
        <v>2020-01-01</v>
      </c>
      <c r="F195" s="43" t="str">
        <f t="shared" ref="F195:F223" si="241">TEXT(DATE(YEAR($F$2)+1,MONTH($F$2),1),"ГГГГ-ММ-ДД")</f>
        <v>2021-01-01</v>
      </c>
      <c r="G195" s="44" t="str">
        <f t="shared" ref="G195:G221" si="242">$I$2&amp;C195</f>
        <v>212310000040</v>
      </c>
      <c r="H195" s="45">
        <f>$C$2</f>
        <v>23</v>
      </c>
      <c r="I195" s="46">
        <v>3</v>
      </c>
      <c r="J195" s="52">
        <f>J193+1</f>
        <v>323110188</v>
      </c>
      <c r="K195" s="48" t="str">
        <f>"Б-"&amp;J195&amp;"-1"</f>
        <v>Б-323110188-1</v>
      </c>
      <c r="L195" s="49" t="str">
        <f t="shared" ref="L195:L223" si="243">TEXT(DATE(YEAR($F$2),MONTH($F$2),1),"ГГГГ-ММ-ДД")</f>
        <v>2020-01-01</v>
      </c>
      <c r="M195" s="104" t="s">
        <v>194</v>
      </c>
      <c r="N195" s="50">
        <f>Y195</f>
        <v>20000</v>
      </c>
      <c r="O195" s="48" t="s">
        <v>88</v>
      </c>
      <c r="P195" s="46">
        <v>1</v>
      </c>
      <c r="Q195" s="48">
        <v>20</v>
      </c>
      <c r="R195" s="51">
        <f t="shared" ref="R195:R206" si="244">S195</f>
        <v>7</v>
      </c>
      <c r="S195" s="51">
        <v>7</v>
      </c>
      <c r="T195" s="52" t="str">
        <f t="shared" ref="T195:T221" si="245">$K$2&amp;J195&amp;"1"</f>
        <v>43231101881</v>
      </c>
      <c r="U195" s="53" t="str">
        <f>T195&amp;1</f>
        <v>432311018811</v>
      </c>
      <c r="V195" s="48">
        <v>1</v>
      </c>
      <c r="W195" s="49" t="str">
        <f t="shared" ref="W195:W223" ca="1" si="246">TEXT(DATE(YEAR($F$2),MONTH($F$2),RANDBETWEEN(1,9)),"ГГГГ-ММ-ДД")</f>
        <v>2020-01-02</v>
      </c>
      <c r="X195" s="48"/>
      <c r="Y195" s="54">
        <v>20000</v>
      </c>
      <c r="Z195" s="54">
        <f t="shared" ref="Z195:Z207" si="247">Y195-(Y195/1.2)</f>
        <v>3333.3333333333321</v>
      </c>
      <c r="AA195" s="48">
        <v>0</v>
      </c>
      <c r="AB195" s="55" t="s">
        <v>89</v>
      </c>
      <c r="AC195" s="54">
        <f t="shared" ref="AC195:AC221" si="248">N195</f>
        <v>20000</v>
      </c>
      <c r="AD195" s="56">
        <v>0</v>
      </c>
      <c r="AE195" s="52" t="str">
        <f t="shared" si="230"/>
        <v>4323110188</v>
      </c>
      <c r="AF195" s="58">
        <f t="shared" ref="AF195:AF221" si="249">Y195-Z195</f>
        <v>16666.666666666668</v>
      </c>
      <c r="AG195" s="73"/>
      <c r="AH195" s="58">
        <f>AI195/(1+Q195/100)</f>
        <v>16666.666666666668</v>
      </c>
      <c r="AI195" s="60">
        <f t="shared" ref="AI195:AI223" si="250">Y195</f>
        <v>20000</v>
      </c>
      <c r="AJ195" s="49" t="str">
        <f t="shared" ref="AJ195:AJ223" si="251">TEXT(DATE(YEAR($F$2),MONTH($F$2)+1,0),"ГГГГ-ММ-ДД")</f>
        <v>2020-01-31</v>
      </c>
      <c r="AK195" s="61" t="str">
        <f t="shared" ref="AK195:AK221" si="252">"888"&amp;AE195</f>
        <v>8884323110188</v>
      </c>
      <c r="AL195" s="56" t="str">
        <f t="shared" ref="AL195:AL221" si="253">C195&amp;1</f>
        <v>123100000401</v>
      </c>
      <c r="AM195" s="62"/>
      <c r="AN195" s="62"/>
      <c r="AO195" s="56" t="s">
        <v>89</v>
      </c>
      <c r="AP195" s="56" t="s">
        <v>89</v>
      </c>
      <c r="AQ195" s="56"/>
      <c r="AR195" s="56"/>
      <c r="AS195" s="63" t="str">
        <f t="shared" ref="AS195:AS221" si="254">AK195</f>
        <v>8884323110188</v>
      </c>
      <c r="AT195" s="61" t="str">
        <f t="shared" ref="AT195:AT221" si="255">"55"&amp;J195</f>
        <v>55323110188</v>
      </c>
      <c r="AU195" s="53" t="str">
        <f t="shared" ref="AU195:AU221" si="256">"99"&amp;J195</f>
        <v>99323110188</v>
      </c>
      <c r="AV195" s="53">
        <f t="shared" ref="AV195:AV221" si="257">S195</f>
        <v>7</v>
      </c>
      <c r="AW195" s="53" t="str">
        <f t="shared" ref="AW195:AW221" si="258">"77"&amp;J195</f>
        <v>77323110188</v>
      </c>
      <c r="AX195" s="53" t="str">
        <f>"77"&amp;AE195</f>
        <v>774323110188</v>
      </c>
      <c r="AY195" s="53">
        <v>0</v>
      </c>
      <c r="AZ195" s="53">
        <v>0</v>
      </c>
      <c r="BA195" s="49" t="str">
        <f t="shared" ref="BA195:BA223" si="259">TEXT(DATE(YEAR($F$2),MONTH($F$2),1),"ГГГГ-ММ-ДД")</f>
        <v>2020-01-01</v>
      </c>
      <c r="BB195" s="49" t="str">
        <f t="shared" ref="BB195:BB223" si="260">TEXT(DATE(YEAR($F$2),MONTH($F$2)+1,0),"ГГГГ-ММ-ДД")</f>
        <v>2020-01-31</v>
      </c>
      <c r="BC195" s="64" t="s">
        <v>90</v>
      </c>
      <c r="BD195" s="65" t="str">
        <f>"a"&amp;J195</f>
        <v>a323110188</v>
      </c>
      <c r="BE195" s="61"/>
      <c r="BF195" s="61"/>
      <c r="BG195" s="55"/>
      <c r="BH195" s="66"/>
      <c r="BI195" s="66"/>
      <c r="BJ195" s="66"/>
      <c r="BK195" s="66"/>
      <c r="BL195" s="53"/>
      <c r="BM195" s="53"/>
      <c r="BN195" s="53"/>
      <c r="BO195" s="336" t="s">
        <v>247</v>
      </c>
      <c r="BP195" s="324"/>
      <c r="BU195" s="357" t="str">
        <f t="shared" ref="BU195:BU238" ca="1" si="261">IF(((LEN(C195)&gt;0) *(C195&lt;&gt;C194)=1), "insert into x_t_contract2(TMP_ID,ID,EXTERNAL_ID,CLIENT_ID) values(s_x_t_contract2.NEXTVAL, "&amp;C195&amp;", '"&amp;D195&amp;"',"&amp;G195&amp;");","")&amp;IF(((LEN(C195)&gt;0) *(C195&lt;&gt;C194)=1), "insert into x_t_contract_collateral(TMP_ID,ID,CONTRACT2_ID,DT,IS_SIGNED) values(s_x_t_contract_collateral.NEXTVAL, "&amp;AL195&amp;", "&amp;C195&amp;", date'"&amp;E195&amp;"', date'"&amp;E195&amp;"');","")&amp;         IF(((LEN(C195)&gt;0) *(C195&lt;&gt;C194)=1),"insert into x_mv_contract_signed_attr (TMP_ID,CONTRACT_ID,COLLATERAL_ID,CODE,VALUE_DT) values (s_x_mv_contract_signed_attr.NEXTVAL, "&amp;C195&amp;", "&amp;AL195&amp;",'FINISH_DT' ,date'"&amp;F195&amp;"');","")&amp;
IF(((LEN(C195)&gt;0) *(C195&lt;&gt;C194)=1), "insert into x_mv_contract_signed_attr_hist(TMP_ID,VALUE_NUM,UPDATE_DT,CONTRACT2_ID,CODE,CL_DT,STAMP,DT) values(s_x_mv_contract_signed_attr_hist.NEXTVAL, "&amp;$E$2&amp;", date'"&amp;E195&amp;"', "&amp;C195&amp;",'FIRM',date'"&amp;E195&amp;"',"&amp;AS195&amp;",date'"&amp;E195&amp;"');","")&amp;IF(((LEN(C195)&gt;0) *(C195&lt;&gt;C194)*($G$2="opt")=1), "insert into x_mv_contract_signed_attr_hist(TMP_ID,VALUE_NUM,UPDATE_DT,CONTRACT2_ID,CODE,CL_DT,STAMP,DT) values(s_x_mv_contract_signed_attr_hist.NEXTVAL, "&amp;H195&amp;", date'"&amp;E195&amp;"', "&amp;C195&amp;",'WHOLESALE_AGENT_PREMIUM_AWARDS_SCALE_TYPE',date'"&amp;E195&amp;"',"&amp;AS195&amp;",date'"&amp;E195&amp;"');","")&amp;IF(((LEN(C195)&gt;0) *(C195&lt;&gt;C194)*($G$2="comm")=1), "insert into x_mv_contract_signed_attr(TMP_ID,VALUE_NUM,CONTRACT_ID,CODE,DT,COLLATERAL_ID) values(s_x_mv_contract_signed_attr.NEXTVAL, "&amp;H195&amp;","&amp;C195&amp;",'COMMISSION_TYPE',date'"&amp;E195&amp;"', "&amp;AL195&amp;");","")&amp;IF(((LEN(C195)&gt;0) *(C195&lt;&gt;C194)*($G$2="opt")=1), "insert into x_mv_contract_signed_attr_hist(TMP_ID,VALUE_NUM,UPDATE_DT,CONTRACT2_ID,CODE,CL_DT,STAMP,DT) values(s_x_mv_contract_signed_attr_hist.NEXTVAL, "&amp;I195&amp;", date'"&amp;E195&amp;"', "&amp;C195&amp;",'PAYMENT_TYPE',date'"&amp;E195&amp;"',"&amp;AS195&amp;",date'"&amp;E195&amp;"');","")&amp;IF(((LEN(C195)&gt;0) *(C195&lt;&gt;C194)*($G$2="comm")=1), "insert into x_mv_contract_signed_attr(TMP_ID,VALUE_NUM,CONTRACT_ID,CODE,DT,COLLATERAL_ID) values(s_x_mv_contract_signed_attr.NEXTVAL,  "&amp;I195&amp;","&amp;C195&amp;",'PAYMENT_TYPE',date'"&amp;E195&amp;"', "&amp;AL195&amp;");","")&amp;IF(LEN(BG195)&gt;0, "insert into x_mv_contract_signed_attr_hist(TMP_ID,VALUE_NUM,UPDATE_DT,CONTRACT2_ID,CODE,CL_DT,STAMP,DT) values(s_x_mv_contract_signed_attr_hist.NEXTVAL, "&amp;BG195&amp;", date'"&amp;E195&amp;"', "&amp;C195&amp;",'AR_PAYMENT_CONTROL_TYPE',date'"&amp;E195&amp;"',"&amp;AS195&amp;",date'"&amp;E195&amp;"');","")&amp;
IF(((LEN(J195)&gt;0) *(J195&lt;&gt;J194)*(N195&lt;&gt;"null")=1), "insert into x_t_invoice (TMP_ID,ID,DT, CLIENT_ID,EXTERNAL_ID,CONTRACT_ID,TOTAL_SUM,CURRENCY,DISCOUNT_TYPE,COMMISSION_TYPE,TYPE,LOYAL_CLIENTS,NDS,NDS_PCT,PERSON_ID) values (s_x_t_invoice.NEXTVAL, "&amp;J195&amp;", date'"&amp;L195&amp;"',"&amp;G195&amp;",'"&amp;K195&amp;"',"&amp;IF((LEN(C195)&gt;0),""&amp;C195&amp;"","null")&amp;","&amp;N195&amp;",'"&amp;O195&amp;"',"&amp;R195&amp;","&amp;R195&amp;",'"&amp;M195&amp;"',"&amp;AD195&amp;","&amp;P195&amp;","&amp;Q195&amp;", "&amp;AX195&amp;");","")&amp;IF(((LEN(AX195)&gt;0) *(AX195&lt;&gt;AX194)=1), "insert into x_t_person (TMP_ID,ID) values (s_x_t_person.NEXTVAL, "&amp;AX195&amp;");","")&amp;
IF(AQ195=1,"insert into x_t_extprops(TMP_ID, CLASSNAME,ATTRNAME,OBJECT_ID,VALUE_NUM) values (s_x_t_extprops.NEXTVAL, 'PersonalAccount', 'subclient_id',"&amp;AR195&amp;" , "&amp;AE195&amp;");insert into x_t_invoice_repayment(TMP_ID, INVOICE_ID,REPAYMENT_INVOICE_ID) values (s_x_t_invoice_repayment.NEXTVAL,"&amp;AR195&amp;" , "&amp;J195&amp;");","")&amp;IF(((LEN(T195)&gt;0) *(T195&lt;&gt;T194)=1), "insert into x_t_act_internal(TMP_ID,ID,DT,CLIENT_ID,INVOICE_ID,HIDDEN,AMOUNT,EXTERNAL_ID,PAYMENT_TERM_DT,IS_LOYAL,TYPE) values (s_x_t_act_internal.NEXTVAL, "&amp;T195&amp;",date'"&amp;W195&amp;"',"&amp;G195&amp;", "&amp;J195&amp;"    ,"&amp;V195&amp;",  "&amp;AC195&amp;"  ,'"&amp;U195&amp;"',"&amp;IF((LEN(X195)&gt;0),"date'"&amp;X195&amp;"'","null")&amp;", "&amp;AD195&amp;",'generic');","")&amp;
IF(((LEN(T195)&gt;0) *(Y195&lt;&gt;"null")=1),"insert into x_t_act_trans(TMP_ID, ACT_ID, CONSUME_ID, AMOUNT, AMOUNT_NDS, AMOUNT_NSP, NETTING, COMMISSION_TYPE) values (s_x_t_act_trans.NEXTVAL, "&amp;T195&amp;",  "&amp;AT195&amp;", "&amp;Y195&amp;", "&amp;Z195&amp;",  "&amp;AA195&amp;","&amp;AB195&amp;", "&amp;S195&amp;");","")&amp;
IF(((LEN(AT195)&gt;0)*(AT195&lt;&gt;AT194)=1),"insert into x_t_consume (TMP_ID, ID, PARENT_ORDER_ID) values (s_x_t_consume.NEXTVAL, "&amp;AT195&amp;",  "&amp;AU195&amp;");","")&amp;
IF(((LEN(AU195)&gt;0)*(AU195&lt;&gt;AU194))=1,"insert into x_t_order(TMP_ID, ID, SERVICE_ID, SERVICE_ORDER_ID, CLIENT_ID) values (s_x_t_order.NEXTVAL, "&amp;AU195&amp;",  "&amp;AV195&amp;",  "&amp;AW195&amp;",  "&amp;AE195&amp;" );","")&amp;IF(LEN(AI195)&gt;0,"insert into x_mv_oebs_receipts_2(TMP_ID, INVOICE_EID, SUM, DT, DOC_DATE, COMISS_DATE, PAYMENT_NUMBER, SOURCE_TYPE) values (s_x_mv_oebs_receipts_2.NEXTVAL, '"&amp;K195&amp;"', "&amp;AI195&amp;", date'"&amp;AJ195&amp;"',date'"&amp;AJ195&amp;"', null, '"&amp;AK195&amp;"' ,'PAYCASH');","")&amp;
IF(((AP195&lt;&gt;AP194)* (AP196&lt;&gt;"null")=1),"insert into x_mv_ui_contract_apex (TMP_ID,CONTRACT_ID,CONTRACT_EID,DT,FINISH_DT,CLIENT_ID,AGENCY_ID) values (s_x_mv_ui_contract_apex.NEXTVAL, "&amp;C195&amp;", '"&amp;D195&amp;"',"&amp;IF((LEN(AM195)&gt;0),"date'"&amp;AM195&amp;"'","null")&amp;", "&amp;IF((LEN(AN195)&gt;0),"date'"&amp;AN195&amp;"'","null")&amp;","&amp;AP195&amp;","&amp;G195&amp;" );","")&amp;IF(AP195&lt;&gt;"null","insert into x_mv_contract_signed_attr (TMP_ID,CONTRACT_ID,COLLATERAL_ID,CODE,KEY_NUM,COLLATERAL_DT,VALUE_NUM) values (s_x_mv_contract_signed_attr.NEXTVAL, "&amp;C195&amp;", "&amp;AL195&amp;",'BRAND_CLIENTS' , "&amp;AE195&amp;", "&amp;IF((LEN(AM195)&gt;0),"date'"&amp;AM195&amp;"'","null")&amp;",  "&amp;AO195&amp;");","")&amp;IF(LEN(BA195)&gt;0,"insert into x_yt_ar_direct_domain_stats (ID,IS_GRAY,DOMAIN,IS_BLACKLIST,SERVICE_ID,COST,BILLING_EXPORT_ID,FROM_DT,TILL_DT,SERVICE_ORDER_ID) values(s_x_yt_ar_direct_domain_stats.NEXTVAL, "&amp;AY195&amp;", '"&amp;BD195&amp;"', "&amp;AZ195&amp;","&amp;AV195&amp;","&amp;BC195&amp;","&amp;AW195&amp;",  date'"&amp;BA195&amp;"',to_date('"&amp;BB195&amp;"'||' '||'23:59:59','YYYY-MM-DD HH24:MI:SS'),"&amp;AW195&amp;");","")&amp;IF(LEN(BE195)&gt;0,"insert into x_yt_fin_docs (ID, CONTRACT_EID, AGENCY_ID, FROM_DT, RECEIVE_DT) values (s_x_yt_fin_docs.NEXTVAL, '"&amp;D195&amp;"', "&amp;G195&amp;", date'"&amp;BE195&amp;"', date'"&amp;BF195&amp;"');","")&amp; IF(((LEN(BL195)&gt;0)*(LEN(BM195)&gt;0)=1), "insert into x_mv_contract_signed_attr_hist(TMP_ID,VALUE_DT,CODE,COLLATERAL_ID,CL_DT,CONTRACT2_ID) values(s_x_mv_contract_signed_attr_hist.NEXTVAL, date'"&amp;AN195&amp;"', 'CONSOLIDATION_FINISH_DT', "&amp;AL195&amp;",date'"&amp;AM195&amp;"',"&amp;C195&amp;");insert into x_mv_contract_signed_attr_hist(TMP_ID,VALUE_NUM,CODE,COLLATERAL_ID,CL_DT,CONTRACT2_ID,KEY_NUM) values(s_x_mv_contract_signed_attr_hist.NEXTVAL, "&amp;AO195&amp;", 'LINKED_REWARD_CONTRACTS', "&amp;AL195&amp;",date'"&amp;AM195&amp;"',"&amp;C195&amp;","&amp;BL195&amp;");","")&amp; IF(((LEN(BL195)&gt;0)*(LEN(BM195)=0)=1), "insert into x_mv_contract_signed_attr_hist(TMP_ID,VALUE_NUM,CODE,COLLATERAL_ID,CL_DT,CONTRACT2_ID,KEY_NUM) values(s_x_mv_contract_signed_attr_hist.NEXTVAL, "&amp;AO195&amp;", 'LINKED_REWARD_CONTRACTS', "&amp;AL195&amp;",date'"&amp;AM195&amp;"',"&amp;C195&amp;","&amp;BL195&amp;");","")&amp;IF(LEN(BM195)&gt;0, "insert into x_mv_contract_signed_attr_hist(TMP_ID,VALUE_NUM,CL_DT,CODE,COLLATERAL_ID,CONTRACT2_ID) values(s_x_mv_contract_signed_attr_hist.NEXTVAL,"&amp;BM195&amp;", date'"&amp;AM195&amp;"','REWARD_CONSOLIDATION_PERIOD', "&amp;AL195&amp;","&amp;C195&amp;");","")&amp;IF(LEN(BN195)&gt;0, "insert into x_mv_contract_signed_attr_hist(TMP_ID,VALUE_NUM,CL_DT,CODE,COLLATERAL_ID,CONTRACT2_ID) values(s_x_mv_contract_signed_attr_hist.NEXTVAL,"&amp;BN195&amp;", date'"&amp;AM195&amp;"','REWARD_CONSOLIDATION_TYPE', "&amp;AL195&amp;","&amp;C195&amp;");","")&amp;IF(LEN(BH195)&gt;0, "insert into x_yt_loyal_domains(TMP_ID,DOMAIN,PERIOD) values(s_x_yt_loyal_domains.NEXTVAL,'"&amp;BD195&amp;"', date'"&amp;BI195&amp;"');","")&amp;IF(LEN(BJ195)&gt;0, "insert into x_yt_new_domains(TMP_ID,DOMAIN,PERIOD) values(s_x_yt_new_domains.NEXTVAL,'"&amp;BD195&amp;"', date'"&amp;BK195&amp;"');","")</f>
        <v>insert into x_t_contract2(TMP_ID,ID,EXTERNAL_ID,CLIENT_ID) values(s_x_t_contract2.NEXTVAL, 12310000040, '12310000040/20',212310000040);insert into x_t_contract_collateral(TMP_ID,ID,CONTRACT2_ID,DT,IS_SIGNED) values(s_x_t_contract_collateral.NEXTVAL, 123100000401, 12310000040, date'2020-01-01', date'2020-01-01');insert into x_mv_contract_signed_attr (TMP_ID,CONTRACT_ID,COLLATERAL_ID,CODE,VALUE_DT) values (s_x_mv_contract_signed_attr.NEXTVAL, 12310000040, 123100000401,'FINISH_DT' ,date'2021-01-01');insert into x_mv_contract_signed_attr_hist(TMP_ID,VALUE_NUM,UPDATE_DT,CONTRACT2_ID,CODE,CL_DT,STAMP,DT) values(s_x_mv_contract_signed_attr_hist.NEXTVAL, 1, date'2020-01-01', 12310000040,'FIRM',date'2020-01-01',8884323110188,date'2020-01-01');insert into x_mv_contract_signed_attr_hist(TMP_ID,VALUE_NUM,UPDATE_DT,CONTRACT2_ID,CODE,CL_DT,STAMP,DT) values(s_x_mv_contract_signed_attr_hist.NEXTVAL, 23, date'2020-01-01', 12310000040,'WHOLESALE_AGENT_PREMIUM_AWARDS_SCALE_TYPE',date'2020-01-01',8884323110188,date'2020-01-01');insert into x_mv_contract_signed_attr_hist(TMP_ID,VALUE_NUM,UPDATE_DT,CONTRACT2_ID,CODE,CL_DT,STAMP,DT) values(s_x_mv_contract_signed_attr_hist.NEXTVAL, 3, date'2020-01-01', 12310000040,'PAYMENT_TYPE',date'2020-01-01',8884323110188,date'2020-01-01');insert into x_t_invoice (TMP_ID,ID,DT, CLIENT_ID,EXTERNAL_ID,CONTRACT_ID,TOTAL_SUM,CURRENCY,DISCOUNT_TYPE,COMMISSION_TYPE,TYPE,LOYAL_CLIENTS,NDS,NDS_PCT,PERSON_ID) values (s_x_t_invoice.NEXTVAL, 323110188, date'2020-01-01',212310000040,'Б-323110188-1',12310000040,20000,'RUR',7,7,'prepayment',0,1,20, 774323110188);insert into x_t_person (TMP_ID,ID) values (s_x_t_person.NEXTVAL, 774323110188);insert into x_t_act_internal(TMP_ID,ID,DT,CLIENT_ID,INVOICE_ID,HIDDEN,AMOUNT,EXTERNAL_ID,PAYMENT_TERM_DT,IS_LOYAL,TYPE) values (s_x_t_act_internal.NEXTVAL, 43231101881,date'2020-01-02',212310000040, 323110188    ,1,  20000  ,'432311018811',null, 0,'generic');insert into x_t_act_trans(TMP_ID, ACT_ID, CONSUME_ID, AMOUNT, AMOUNT_NDS, AMOUNT_NSP, NETTING, COMMISSION_TYPE) values (s_x_t_act_trans.NEXTVAL, 43231101881,  55323110188, 20000, 3333.33333333333,  0,null, 7);insert into x_t_consume (TMP_ID, ID, PARENT_ORDER_ID) values (s_x_t_consume.NEXTVAL, 55323110188,  99323110188);insert into x_t_order(TMP_ID, ID, SERVICE_ID, SERVICE_ORDER_ID, CLIENT_ID) values (s_x_t_order.NEXTVAL, 99323110188,  7,  77323110188,  4323110188 );insert into x_mv_oebs_receipts_2(TMP_ID, INVOICE_EID, SUM, DT, DOC_DATE, COMISS_DATE, PAYMENT_NUMBER, SOURCE_TYPE) values (s_x_mv_oebs_receipts_2.NEXTVAL, 'Б-323110188-1', 20000, date'2020-01-31',date'2020-01-31', null, '8884323110188' ,'PAYCASH');insert into x_yt_ar_direct_domain_stats (ID,IS_GRAY,DOMAIN,IS_BLACKLIST,SERVICE_ID,COST,BILLING_EXPORT_ID,FROM_DT,TILL_DT,SERVICE_ORDER_ID) values(s_x_yt_ar_direct_domain_stats.NEXTVAL, 0, 'a323110188', 0,7,3330000000,77323110188,  date'2020-01-01',to_date('2020-01-31'||' '||'23:59:59','YYYY-MM-DD HH24:MI:SS'),77323110188);</v>
      </c>
    </row>
    <row r="196" spans="1:73" s="67" customFormat="1" x14ac:dyDescent="0.35">
      <c r="A196" s="40">
        <v>40</v>
      </c>
      <c r="B196" s="41"/>
      <c r="C196" s="42" t="str">
        <f t="shared" si="239"/>
        <v>12310000040</v>
      </c>
      <c r="D196" s="42" t="str">
        <f t="shared" si="240"/>
        <v>12310000040/20</v>
      </c>
      <c r="E196" s="43" t="str">
        <f t="shared" ref="E196:E223" si="262">TEXT(DATE(YEAR($F$2),MONTH($F$2),1),"ГГГГ-ММ-ДД")</f>
        <v>2020-01-01</v>
      </c>
      <c r="F196" s="43" t="str">
        <f t="shared" si="241"/>
        <v>2021-01-01</v>
      </c>
      <c r="G196" s="44" t="str">
        <f t="shared" si="242"/>
        <v>212310000040</v>
      </c>
      <c r="H196" s="45">
        <f t="shared" ref="H196:H223" si="263">$C$2</f>
        <v>23</v>
      </c>
      <c r="I196" s="46">
        <v>3</v>
      </c>
      <c r="J196" s="52">
        <f>J195+1</f>
        <v>323110189</v>
      </c>
      <c r="K196" s="48" t="str">
        <f t="shared" ref="K196:K199" si="264">"Б-"&amp;J196&amp;"-1"</f>
        <v>Б-323110189-1</v>
      </c>
      <c r="L196" s="49" t="str">
        <f t="shared" si="243"/>
        <v>2020-01-01</v>
      </c>
      <c r="M196" s="104" t="s">
        <v>194</v>
      </c>
      <c r="N196" s="50">
        <f t="shared" ref="N196:N221" si="265">Y196</f>
        <v>20000</v>
      </c>
      <c r="O196" s="48" t="s">
        <v>88</v>
      </c>
      <c r="P196" s="46">
        <v>1</v>
      </c>
      <c r="Q196" s="48">
        <v>20</v>
      </c>
      <c r="R196" s="51">
        <f t="shared" si="244"/>
        <v>7</v>
      </c>
      <c r="S196" s="51">
        <v>7</v>
      </c>
      <c r="T196" s="52" t="str">
        <f t="shared" si="245"/>
        <v>43231101891</v>
      </c>
      <c r="U196" s="53" t="str">
        <f t="shared" ref="U196:U199" si="266">T196&amp;1</f>
        <v>432311018911</v>
      </c>
      <c r="V196" s="48">
        <v>1</v>
      </c>
      <c r="W196" s="49" t="str">
        <f t="shared" ca="1" si="246"/>
        <v>2020-01-02</v>
      </c>
      <c r="X196" s="48"/>
      <c r="Y196" s="54">
        <v>20000</v>
      </c>
      <c r="Z196" s="54">
        <f t="shared" si="247"/>
        <v>3333.3333333333321</v>
      </c>
      <c r="AA196" s="48">
        <v>0</v>
      </c>
      <c r="AB196" s="55" t="s">
        <v>89</v>
      </c>
      <c r="AC196" s="54">
        <f t="shared" si="248"/>
        <v>20000</v>
      </c>
      <c r="AD196" s="56">
        <v>0</v>
      </c>
      <c r="AE196" s="52" t="str">
        <f t="shared" si="230"/>
        <v>4323110189</v>
      </c>
      <c r="AF196" s="58">
        <f t="shared" si="249"/>
        <v>16666.666666666668</v>
      </c>
      <c r="AG196" s="59"/>
      <c r="AH196" s="58">
        <f t="shared" ref="AH196:AH221" si="267">AI196/(1+Q196/100)</f>
        <v>16666.666666666668</v>
      </c>
      <c r="AI196" s="60">
        <f t="shared" si="250"/>
        <v>20000</v>
      </c>
      <c r="AJ196" s="49" t="str">
        <f t="shared" si="251"/>
        <v>2020-01-31</v>
      </c>
      <c r="AK196" s="61" t="str">
        <f t="shared" si="252"/>
        <v>8884323110189</v>
      </c>
      <c r="AL196" s="56" t="str">
        <f t="shared" si="253"/>
        <v>123100000401</v>
      </c>
      <c r="AM196" s="62"/>
      <c r="AN196" s="62"/>
      <c r="AO196" s="56" t="s">
        <v>89</v>
      </c>
      <c r="AP196" s="56" t="s">
        <v>89</v>
      </c>
      <c r="AQ196" s="56"/>
      <c r="AR196" s="56"/>
      <c r="AS196" s="63" t="str">
        <f t="shared" si="254"/>
        <v>8884323110189</v>
      </c>
      <c r="AT196" s="61" t="str">
        <f t="shared" si="255"/>
        <v>55323110189</v>
      </c>
      <c r="AU196" s="53" t="str">
        <f t="shared" si="256"/>
        <v>99323110189</v>
      </c>
      <c r="AV196" s="53">
        <f t="shared" si="257"/>
        <v>7</v>
      </c>
      <c r="AW196" s="53" t="str">
        <f t="shared" si="258"/>
        <v>77323110189</v>
      </c>
      <c r="AX196" s="53" t="str">
        <f t="shared" ref="AX196:AX238" si="268">"77"&amp;AE196</f>
        <v>774323110189</v>
      </c>
      <c r="AY196" s="53">
        <v>0</v>
      </c>
      <c r="AZ196" s="53">
        <v>0</v>
      </c>
      <c r="BA196" s="49" t="str">
        <f t="shared" si="259"/>
        <v>2020-01-01</v>
      </c>
      <c r="BB196" s="49" t="str">
        <f t="shared" si="260"/>
        <v>2020-01-31</v>
      </c>
      <c r="BC196" s="64" t="s">
        <v>92</v>
      </c>
      <c r="BD196" s="65" t="str">
        <f>"b"&amp;J196</f>
        <v>b323110189</v>
      </c>
      <c r="BE196" s="65"/>
      <c r="BF196" s="65"/>
      <c r="BG196" s="65"/>
      <c r="BH196" s="66"/>
      <c r="BI196" s="66"/>
      <c r="BJ196" s="66"/>
      <c r="BK196" s="66"/>
      <c r="BL196" s="53"/>
      <c r="BM196" s="53"/>
      <c r="BN196" s="53"/>
      <c r="BO196" s="336"/>
      <c r="BP196" s="325">
        <v>1</v>
      </c>
      <c r="BQ196" s="50">
        <f t="shared" ref="BQ196:BQ198" si="269">AF200</f>
        <v>16666.666666666668</v>
      </c>
      <c r="BR196" s="68">
        <f>BQ196*0.13</f>
        <v>2166.666666666667</v>
      </c>
      <c r="BS196" s="68">
        <f>BR196</f>
        <v>2166.666666666667</v>
      </c>
      <c r="BT196" s="69"/>
      <c r="BU196" s="357" t="str">
        <f t="shared" ca="1" si="261"/>
        <v>insert into x_t_invoice (TMP_ID,ID,DT, CLIENT_ID,EXTERNAL_ID,CONTRACT_ID,TOTAL_SUM,CURRENCY,DISCOUNT_TYPE,COMMISSION_TYPE,TYPE,LOYAL_CLIENTS,NDS,NDS_PCT,PERSON_ID) values (s_x_t_invoice.NEXTVAL, 323110189, date'2020-01-01',212310000040,'Б-323110189-1',12310000040,20000,'RUR',7,7,'prepayment',0,1,20, 774323110189);insert into x_t_person (TMP_ID,ID) values (s_x_t_person.NEXTVAL, 774323110189);insert into x_t_act_internal(TMP_ID,ID,DT,CLIENT_ID,INVOICE_ID,HIDDEN,AMOUNT,EXTERNAL_ID,PAYMENT_TERM_DT,IS_LOYAL,TYPE) values (s_x_t_act_internal.NEXTVAL, 43231101891,date'2020-01-02',212310000040, 323110189    ,1,  20000  ,'432311018911',null, 0,'generic');insert into x_t_act_trans(TMP_ID, ACT_ID, CONSUME_ID, AMOUNT, AMOUNT_NDS, AMOUNT_NSP, NETTING, COMMISSION_TYPE) values (s_x_t_act_trans.NEXTVAL, 43231101891,  55323110189, 20000, 3333.33333333333,  0,null, 7);insert into x_t_consume (TMP_ID, ID, PARENT_ORDER_ID) values (s_x_t_consume.NEXTVAL, 55323110189,  99323110189);insert into x_t_order(TMP_ID, ID, SERVICE_ID, SERVICE_ORDER_ID, CLIENT_ID) values (s_x_t_order.NEXTVAL, 99323110189,  7,  77323110189,  4323110189 );insert into x_mv_oebs_receipts_2(TMP_ID, INVOICE_EID, SUM, DT, DOC_DATE, COMISS_DATE, PAYMENT_NUMBER, SOURCE_TYPE) values (s_x_mv_oebs_receipts_2.NEXTVAL, 'Б-323110189-1', 20000, date'2020-01-31',date'2020-01-31', null, '8884323110189' ,'PAYCASH');insert into x_yt_ar_direct_domain_stats (ID,IS_GRAY,DOMAIN,IS_BLACKLIST,SERVICE_ID,COST,BILLING_EXPORT_ID,FROM_DT,TILL_DT,SERVICE_ORDER_ID) values(s_x_yt_ar_direct_domain_stats.NEXTVAL, 0, 'b323110189', 0,7,3000000000,77323110189,  date'2020-01-01',to_date('2020-01-31'||' '||'23:59:59','YYYY-MM-DD HH24:MI:SS'),77323110189);</v>
      </c>
    </row>
    <row r="197" spans="1:73" s="67" customFormat="1" ht="15" customHeight="1" x14ac:dyDescent="0.35">
      <c r="A197" s="40">
        <v>40</v>
      </c>
      <c r="B197" s="41"/>
      <c r="C197" s="42" t="str">
        <f t="shared" si="239"/>
        <v>12310000040</v>
      </c>
      <c r="D197" s="42" t="str">
        <f t="shared" si="240"/>
        <v>12310000040/20</v>
      </c>
      <c r="E197" s="43" t="str">
        <f t="shared" si="262"/>
        <v>2020-01-01</v>
      </c>
      <c r="F197" s="43" t="str">
        <f t="shared" si="241"/>
        <v>2021-01-01</v>
      </c>
      <c r="G197" s="44" t="str">
        <f t="shared" si="242"/>
        <v>212310000040</v>
      </c>
      <c r="H197" s="45">
        <f t="shared" si="263"/>
        <v>23</v>
      </c>
      <c r="I197" s="46">
        <v>3</v>
      </c>
      <c r="J197" s="52">
        <f t="shared" ref="J197:J222" si="270">J196+1</f>
        <v>323110190</v>
      </c>
      <c r="K197" s="48" t="str">
        <f t="shared" si="264"/>
        <v>Б-323110190-1</v>
      </c>
      <c r="L197" s="49" t="str">
        <f t="shared" si="243"/>
        <v>2020-01-01</v>
      </c>
      <c r="M197" s="104" t="s">
        <v>194</v>
      </c>
      <c r="N197" s="50">
        <f t="shared" si="265"/>
        <v>20000</v>
      </c>
      <c r="O197" s="48" t="s">
        <v>88</v>
      </c>
      <c r="P197" s="46">
        <v>1</v>
      </c>
      <c r="Q197" s="48">
        <v>20</v>
      </c>
      <c r="R197" s="51">
        <f t="shared" si="244"/>
        <v>7</v>
      </c>
      <c r="S197" s="51">
        <v>7</v>
      </c>
      <c r="T197" s="52" t="str">
        <f t="shared" si="245"/>
        <v>43231101901</v>
      </c>
      <c r="U197" s="53" t="str">
        <f t="shared" si="266"/>
        <v>432311019011</v>
      </c>
      <c r="V197" s="48">
        <v>1</v>
      </c>
      <c r="W197" s="49" t="str">
        <f t="shared" ca="1" si="246"/>
        <v>2020-01-07</v>
      </c>
      <c r="X197" s="48"/>
      <c r="Y197" s="54">
        <v>20000</v>
      </c>
      <c r="Z197" s="54">
        <f t="shared" si="247"/>
        <v>3333.3333333333321</v>
      </c>
      <c r="AA197" s="48">
        <v>0</v>
      </c>
      <c r="AB197" s="55" t="s">
        <v>89</v>
      </c>
      <c r="AC197" s="54">
        <f t="shared" si="248"/>
        <v>20000</v>
      </c>
      <c r="AD197" s="56">
        <v>0</v>
      </c>
      <c r="AE197" s="52" t="str">
        <f t="shared" si="230"/>
        <v>4323110190</v>
      </c>
      <c r="AF197" s="58">
        <f t="shared" si="249"/>
        <v>16666.666666666668</v>
      </c>
      <c r="AG197" s="59"/>
      <c r="AH197" s="58">
        <f t="shared" si="267"/>
        <v>16666.666666666668</v>
      </c>
      <c r="AI197" s="60">
        <f t="shared" si="250"/>
        <v>20000</v>
      </c>
      <c r="AJ197" s="49" t="str">
        <f t="shared" si="251"/>
        <v>2020-01-31</v>
      </c>
      <c r="AK197" s="61" t="str">
        <f t="shared" si="252"/>
        <v>8884323110190</v>
      </c>
      <c r="AL197" s="56" t="str">
        <f t="shared" si="253"/>
        <v>123100000401</v>
      </c>
      <c r="AM197" s="62"/>
      <c r="AN197" s="62"/>
      <c r="AO197" s="56" t="s">
        <v>89</v>
      </c>
      <c r="AP197" s="56" t="s">
        <v>89</v>
      </c>
      <c r="AQ197" s="56"/>
      <c r="AR197" s="56"/>
      <c r="AS197" s="63" t="str">
        <f t="shared" si="254"/>
        <v>8884323110190</v>
      </c>
      <c r="AT197" s="61" t="str">
        <f t="shared" si="255"/>
        <v>55323110190</v>
      </c>
      <c r="AU197" s="53" t="str">
        <f t="shared" si="256"/>
        <v>99323110190</v>
      </c>
      <c r="AV197" s="53">
        <f t="shared" si="257"/>
        <v>7</v>
      </c>
      <c r="AW197" s="53" t="str">
        <f t="shared" si="258"/>
        <v>77323110190</v>
      </c>
      <c r="AX197" s="53" t="str">
        <f t="shared" si="268"/>
        <v>774323110190</v>
      </c>
      <c r="AY197" s="53">
        <v>0</v>
      </c>
      <c r="AZ197" s="53">
        <v>0</v>
      </c>
      <c r="BA197" s="49" t="str">
        <f t="shared" si="259"/>
        <v>2020-01-01</v>
      </c>
      <c r="BB197" s="49" t="str">
        <f t="shared" si="260"/>
        <v>2020-01-31</v>
      </c>
      <c r="BC197" s="64" t="s">
        <v>90</v>
      </c>
      <c r="BD197" s="65" t="str">
        <f>"c"&amp;J197</f>
        <v>c323110190</v>
      </c>
      <c r="BE197" s="65"/>
      <c r="BF197" s="65"/>
      <c r="BG197" s="65"/>
      <c r="BH197" s="66"/>
      <c r="BI197" s="66"/>
      <c r="BJ197" s="66"/>
      <c r="BK197" s="66"/>
      <c r="BL197" s="53"/>
      <c r="BM197" s="53"/>
      <c r="BN197" s="53"/>
      <c r="BO197" s="336"/>
      <c r="BP197" s="325">
        <v>2</v>
      </c>
      <c r="BQ197" s="50">
        <f t="shared" si="269"/>
        <v>16666.666666666668</v>
      </c>
      <c r="BR197" s="68">
        <f>BQ197*0.13</f>
        <v>2166.666666666667</v>
      </c>
      <c r="BS197" s="68">
        <f t="shared" ref="BS197:BS198" si="271">BR197</f>
        <v>2166.666666666667</v>
      </c>
      <c r="BU197" s="357" t="str">
        <f t="shared" ca="1" si="261"/>
        <v>insert into x_t_invoice (TMP_ID,ID,DT, CLIENT_ID,EXTERNAL_ID,CONTRACT_ID,TOTAL_SUM,CURRENCY,DISCOUNT_TYPE,COMMISSION_TYPE,TYPE,LOYAL_CLIENTS,NDS,NDS_PCT,PERSON_ID) values (s_x_t_invoice.NEXTVAL, 323110190, date'2020-01-01',212310000040,'Б-323110190-1',12310000040,20000,'RUR',7,7,'prepayment',0,1,20, 774323110190);insert into x_t_person (TMP_ID,ID) values (s_x_t_person.NEXTVAL, 774323110190);insert into x_t_act_internal(TMP_ID,ID,DT,CLIENT_ID,INVOICE_ID,HIDDEN,AMOUNT,EXTERNAL_ID,PAYMENT_TERM_DT,IS_LOYAL,TYPE) values (s_x_t_act_internal.NEXTVAL, 43231101901,date'2020-01-07',212310000040, 323110190    ,1,  20000  ,'432311019011',null, 0,'generic');insert into x_t_act_trans(TMP_ID, ACT_ID, CONSUME_ID, AMOUNT, AMOUNT_NDS, AMOUNT_NSP, NETTING, COMMISSION_TYPE) values (s_x_t_act_trans.NEXTVAL, 43231101901,  55323110190, 20000, 3333.33333333333,  0,null, 7);insert into x_t_consume (TMP_ID, ID, PARENT_ORDER_ID) values (s_x_t_consume.NEXTVAL, 55323110190,  99323110190);insert into x_t_order(TMP_ID, ID, SERVICE_ID, SERVICE_ORDER_ID, CLIENT_ID) values (s_x_t_order.NEXTVAL, 99323110190,  7,  77323110190,  4323110190 );insert into x_mv_oebs_receipts_2(TMP_ID, INVOICE_EID, SUM, DT, DOC_DATE, COMISS_DATE, PAYMENT_NUMBER, SOURCE_TYPE) values (s_x_mv_oebs_receipts_2.NEXTVAL, 'Б-323110190-1', 20000, date'2020-01-31',date'2020-01-31', null, '8884323110190' ,'PAYCASH');insert into x_yt_ar_direct_domain_stats (ID,IS_GRAY,DOMAIN,IS_BLACKLIST,SERVICE_ID,COST,BILLING_EXPORT_ID,FROM_DT,TILL_DT,SERVICE_ORDER_ID) values(s_x_yt_ar_direct_domain_stats.NEXTVAL, 0, 'c323110190', 0,7,3330000000,77323110190,  date'2020-01-01',to_date('2020-01-31'||' '||'23:59:59','YYYY-MM-DD HH24:MI:SS'),77323110190);</v>
      </c>
    </row>
    <row r="198" spans="1:73" s="67" customFormat="1" ht="15" customHeight="1" x14ac:dyDescent="0.35">
      <c r="A198" s="40">
        <v>40</v>
      </c>
      <c r="B198" s="41"/>
      <c r="C198" s="42" t="str">
        <f t="shared" si="239"/>
        <v>12310000040</v>
      </c>
      <c r="D198" s="42" t="str">
        <f t="shared" si="240"/>
        <v>12310000040/20</v>
      </c>
      <c r="E198" s="43" t="str">
        <f t="shared" si="262"/>
        <v>2020-01-01</v>
      </c>
      <c r="F198" s="43" t="str">
        <f t="shared" si="241"/>
        <v>2021-01-01</v>
      </c>
      <c r="G198" s="44" t="str">
        <f t="shared" si="242"/>
        <v>212310000040</v>
      </c>
      <c r="H198" s="45">
        <f t="shared" si="263"/>
        <v>23</v>
      </c>
      <c r="I198" s="46">
        <v>3</v>
      </c>
      <c r="J198" s="52">
        <f t="shared" si="270"/>
        <v>323110191</v>
      </c>
      <c r="K198" s="48" t="str">
        <f t="shared" si="264"/>
        <v>Б-323110191-1</v>
      </c>
      <c r="L198" s="49" t="str">
        <f t="shared" si="243"/>
        <v>2020-01-01</v>
      </c>
      <c r="M198" s="104" t="s">
        <v>194</v>
      </c>
      <c r="N198" s="50">
        <f t="shared" si="265"/>
        <v>20000</v>
      </c>
      <c r="O198" s="48" t="s">
        <v>88</v>
      </c>
      <c r="P198" s="46">
        <v>1</v>
      </c>
      <c r="Q198" s="48">
        <v>20</v>
      </c>
      <c r="R198" s="51">
        <f t="shared" si="244"/>
        <v>7</v>
      </c>
      <c r="S198" s="51">
        <v>7</v>
      </c>
      <c r="T198" s="52" t="str">
        <f t="shared" si="245"/>
        <v>43231101911</v>
      </c>
      <c r="U198" s="53" t="str">
        <f t="shared" si="266"/>
        <v>432311019111</v>
      </c>
      <c r="V198" s="48">
        <v>1</v>
      </c>
      <c r="W198" s="49" t="str">
        <f t="shared" ca="1" si="246"/>
        <v>2020-01-04</v>
      </c>
      <c r="X198" s="48"/>
      <c r="Y198" s="54">
        <v>20000</v>
      </c>
      <c r="Z198" s="54">
        <f t="shared" si="247"/>
        <v>3333.3333333333321</v>
      </c>
      <c r="AA198" s="48">
        <v>0</v>
      </c>
      <c r="AB198" s="55" t="s">
        <v>89</v>
      </c>
      <c r="AC198" s="54">
        <f t="shared" si="248"/>
        <v>20000</v>
      </c>
      <c r="AD198" s="56">
        <v>0</v>
      </c>
      <c r="AE198" s="52" t="str">
        <f t="shared" si="230"/>
        <v>4323110191</v>
      </c>
      <c r="AF198" s="58">
        <f t="shared" si="249"/>
        <v>16666.666666666668</v>
      </c>
      <c r="AG198" s="59"/>
      <c r="AH198" s="58">
        <f t="shared" si="267"/>
        <v>16666.666666666668</v>
      </c>
      <c r="AI198" s="60">
        <f t="shared" si="250"/>
        <v>20000</v>
      </c>
      <c r="AJ198" s="49" t="str">
        <f t="shared" si="251"/>
        <v>2020-01-31</v>
      </c>
      <c r="AK198" s="61" t="str">
        <f t="shared" si="252"/>
        <v>8884323110191</v>
      </c>
      <c r="AL198" s="56" t="str">
        <f t="shared" si="253"/>
        <v>123100000401</v>
      </c>
      <c r="AM198" s="62"/>
      <c r="AN198" s="62"/>
      <c r="AO198" s="56" t="s">
        <v>89</v>
      </c>
      <c r="AP198" s="56" t="s">
        <v>89</v>
      </c>
      <c r="AQ198" s="56"/>
      <c r="AR198" s="56"/>
      <c r="AS198" s="63" t="str">
        <f t="shared" si="254"/>
        <v>8884323110191</v>
      </c>
      <c r="AT198" s="61" t="str">
        <f t="shared" si="255"/>
        <v>55323110191</v>
      </c>
      <c r="AU198" s="53" t="str">
        <f t="shared" si="256"/>
        <v>99323110191</v>
      </c>
      <c r="AV198" s="53">
        <f t="shared" si="257"/>
        <v>7</v>
      </c>
      <c r="AW198" s="53" t="str">
        <f t="shared" si="258"/>
        <v>77323110191</v>
      </c>
      <c r="AX198" s="53" t="str">
        <f t="shared" si="268"/>
        <v>774323110191</v>
      </c>
      <c r="AY198" s="53">
        <v>0</v>
      </c>
      <c r="AZ198" s="53">
        <v>0</v>
      </c>
      <c r="BA198" s="49" t="str">
        <f t="shared" si="259"/>
        <v>2020-01-01</v>
      </c>
      <c r="BB198" s="49" t="str">
        <f t="shared" si="260"/>
        <v>2020-01-31</v>
      </c>
      <c r="BC198" s="64" t="s">
        <v>90</v>
      </c>
      <c r="BD198" s="65" t="str">
        <f>"d"&amp;J198</f>
        <v>d323110191</v>
      </c>
      <c r="BE198" s="65"/>
      <c r="BF198" s="65"/>
      <c r="BG198" s="65"/>
      <c r="BH198" s="66"/>
      <c r="BI198" s="66"/>
      <c r="BJ198" s="66"/>
      <c r="BK198" s="66"/>
      <c r="BL198" s="53"/>
      <c r="BM198" s="53"/>
      <c r="BN198" s="53"/>
      <c r="BO198" s="336"/>
      <c r="BP198" s="325">
        <v>3</v>
      </c>
      <c r="BQ198" s="50">
        <f t="shared" si="269"/>
        <v>16666.666666666668</v>
      </c>
      <c r="BR198" s="68">
        <f>BQ198*0.13</f>
        <v>2166.666666666667</v>
      </c>
      <c r="BS198" s="68">
        <f t="shared" si="271"/>
        <v>2166.666666666667</v>
      </c>
      <c r="BU198" s="357" t="str">
        <f t="shared" ca="1" si="261"/>
        <v>insert into x_t_invoice (TMP_ID,ID,DT, CLIENT_ID,EXTERNAL_ID,CONTRACT_ID,TOTAL_SUM,CURRENCY,DISCOUNT_TYPE,COMMISSION_TYPE,TYPE,LOYAL_CLIENTS,NDS,NDS_PCT,PERSON_ID) values (s_x_t_invoice.NEXTVAL, 323110191, date'2020-01-01',212310000040,'Б-323110191-1',12310000040,20000,'RUR',7,7,'prepayment',0,1,20, 774323110191);insert into x_t_person (TMP_ID,ID) values (s_x_t_person.NEXTVAL, 774323110191);insert into x_t_act_internal(TMP_ID,ID,DT,CLIENT_ID,INVOICE_ID,HIDDEN,AMOUNT,EXTERNAL_ID,PAYMENT_TERM_DT,IS_LOYAL,TYPE) values (s_x_t_act_internal.NEXTVAL, 43231101911,date'2020-01-04',212310000040, 323110191    ,1,  20000  ,'432311019111',null, 0,'generic');insert into x_t_act_trans(TMP_ID, ACT_ID, CONSUME_ID, AMOUNT, AMOUNT_NDS, AMOUNT_NSP, NETTING, COMMISSION_TYPE) values (s_x_t_act_trans.NEXTVAL, 43231101911,  55323110191, 20000, 3333.33333333333,  0,null, 7);insert into x_t_consume (TMP_ID, ID, PARENT_ORDER_ID) values (s_x_t_consume.NEXTVAL, 55323110191,  99323110191);insert into x_t_order(TMP_ID, ID, SERVICE_ID, SERVICE_ORDER_ID, CLIENT_ID) values (s_x_t_order.NEXTVAL, 99323110191,  7,  77323110191,  4323110191 );insert into x_mv_oebs_receipts_2(TMP_ID, INVOICE_EID, SUM, DT, DOC_DATE, COMISS_DATE, PAYMENT_NUMBER, SOURCE_TYPE) values (s_x_mv_oebs_receipts_2.NEXTVAL, 'Б-323110191-1', 20000, date'2020-01-31',date'2020-01-31', null, '8884323110191' ,'PAYCASH');insert into x_yt_ar_direct_domain_stats (ID,IS_GRAY,DOMAIN,IS_BLACKLIST,SERVICE_ID,COST,BILLING_EXPORT_ID,FROM_DT,TILL_DT,SERVICE_ORDER_ID) values(s_x_yt_ar_direct_domain_stats.NEXTVAL, 0, 'd323110191', 0,7,3330000000,77323110191,  date'2020-01-01',to_date('2020-01-31'||' '||'23:59:59','YYYY-MM-DD HH24:MI:SS'),77323110191);</v>
      </c>
    </row>
    <row r="199" spans="1:73" s="67" customFormat="1" ht="15" customHeight="1" x14ac:dyDescent="0.35">
      <c r="A199" s="40">
        <v>40</v>
      </c>
      <c r="B199" s="41"/>
      <c r="C199" s="42" t="str">
        <f t="shared" si="239"/>
        <v>12310000040</v>
      </c>
      <c r="D199" s="42" t="str">
        <f t="shared" si="240"/>
        <v>12310000040/20</v>
      </c>
      <c r="E199" s="43" t="str">
        <f t="shared" si="262"/>
        <v>2020-01-01</v>
      </c>
      <c r="F199" s="43" t="str">
        <f t="shared" si="241"/>
        <v>2021-01-01</v>
      </c>
      <c r="G199" s="44" t="str">
        <f t="shared" si="242"/>
        <v>212310000040</v>
      </c>
      <c r="H199" s="45">
        <f t="shared" si="263"/>
        <v>23</v>
      </c>
      <c r="I199" s="46">
        <v>3</v>
      </c>
      <c r="J199" s="52">
        <f t="shared" si="270"/>
        <v>323110192</v>
      </c>
      <c r="K199" s="48" t="str">
        <f t="shared" si="264"/>
        <v>Б-323110192-1</v>
      </c>
      <c r="L199" s="49" t="str">
        <f t="shared" si="243"/>
        <v>2020-01-01</v>
      </c>
      <c r="M199" s="104" t="s">
        <v>194</v>
      </c>
      <c r="N199" s="50">
        <f t="shared" si="265"/>
        <v>20000</v>
      </c>
      <c r="O199" s="48" t="s">
        <v>88</v>
      </c>
      <c r="P199" s="46">
        <v>1</v>
      </c>
      <c r="Q199" s="48">
        <v>20</v>
      </c>
      <c r="R199" s="51">
        <f t="shared" si="244"/>
        <v>7</v>
      </c>
      <c r="S199" s="51">
        <v>7</v>
      </c>
      <c r="T199" s="52" t="str">
        <f t="shared" si="245"/>
        <v>43231101921</v>
      </c>
      <c r="U199" s="53" t="str">
        <f t="shared" si="266"/>
        <v>432311019211</v>
      </c>
      <c r="V199" s="48">
        <v>1</v>
      </c>
      <c r="W199" s="49" t="str">
        <f t="shared" ca="1" si="246"/>
        <v>2020-01-04</v>
      </c>
      <c r="X199" s="48"/>
      <c r="Y199" s="54">
        <v>20000</v>
      </c>
      <c r="Z199" s="54">
        <f t="shared" si="247"/>
        <v>3333.3333333333321</v>
      </c>
      <c r="AA199" s="48">
        <v>0</v>
      </c>
      <c r="AB199" s="55" t="s">
        <v>89</v>
      </c>
      <c r="AC199" s="54">
        <f t="shared" si="248"/>
        <v>20000</v>
      </c>
      <c r="AD199" s="56">
        <v>0</v>
      </c>
      <c r="AE199" s="52" t="str">
        <f t="shared" si="230"/>
        <v>4323110192</v>
      </c>
      <c r="AF199" s="58">
        <f t="shared" si="249"/>
        <v>16666.666666666668</v>
      </c>
      <c r="AG199" s="59"/>
      <c r="AH199" s="58">
        <f t="shared" si="267"/>
        <v>16666.666666666668</v>
      </c>
      <c r="AI199" s="60">
        <f t="shared" si="250"/>
        <v>20000</v>
      </c>
      <c r="AJ199" s="49" t="str">
        <f t="shared" si="251"/>
        <v>2020-01-31</v>
      </c>
      <c r="AK199" s="61" t="str">
        <f t="shared" si="252"/>
        <v>8884323110192</v>
      </c>
      <c r="AL199" s="56" t="str">
        <f t="shared" si="253"/>
        <v>123100000401</v>
      </c>
      <c r="AM199" s="62"/>
      <c r="AN199" s="62"/>
      <c r="AO199" s="56" t="s">
        <v>89</v>
      </c>
      <c r="AP199" s="56" t="s">
        <v>89</v>
      </c>
      <c r="AQ199" s="56"/>
      <c r="AR199" s="56"/>
      <c r="AS199" s="63" t="str">
        <f t="shared" si="254"/>
        <v>8884323110192</v>
      </c>
      <c r="AT199" s="61" t="str">
        <f t="shared" si="255"/>
        <v>55323110192</v>
      </c>
      <c r="AU199" s="53" t="str">
        <f t="shared" si="256"/>
        <v>99323110192</v>
      </c>
      <c r="AV199" s="53">
        <f t="shared" si="257"/>
        <v>7</v>
      </c>
      <c r="AW199" s="53" t="str">
        <f t="shared" si="258"/>
        <v>77323110192</v>
      </c>
      <c r="AX199" s="53" t="str">
        <f t="shared" si="268"/>
        <v>774323110192</v>
      </c>
      <c r="AY199" s="53">
        <v>0</v>
      </c>
      <c r="AZ199" s="53">
        <v>0</v>
      </c>
      <c r="BA199" s="49" t="str">
        <f t="shared" si="259"/>
        <v>2020-01-01</v>
      </c>
      <c r="BB199" s="49" t="str">
        <f t="shared" si="260"/>
        <v>2020-01-31</v>
      </c>
      <c r="BC199" s="64" t="s">
        <v>92</v>
      </c>
      <c r="BD199" s="65" t="str">
        <f>"e"&amp;J199</f>
        <v>e323110192</v>
      </c>
      <c r="BE199" s="65"/>
      <c r="BF199" s="65"/>
      <c r="BG199" s="65"/>
      <c r="BH199" s="66"/>
      <c r="BI199" s="66"/>
      <c r="BJ199" s="66"/>
      <c r="BK199" s="66"/>
      <c r="BL199" s="53"/>
      <c r="BM199" s="53"/>
      <c r="BN199" s="53"/>
      <c r="BO199" s="336"/>
      <c r="BP199" s="325">
        <v>7</v>
      </c>
      <c r="BQ199" s="50">
        <f>SUM(AF195:AF199)</f>
        <v>83333.333333333343</v>
      </c>
      <c r="BR199" s="68">
        <f>BQ199*0.06</f>
        <v>5000</v>
      </c>
      <c r="BS199" s="68">
        <f>BR199</f>
        <v>5000</v>
      </c>
      <c r="BU199" s="357" t="str">
        <f t="shared" ca="1" si="261"/>
        <v>insert into x_t_invoice (TMP_ID,ID,DT, CLIENT_ID,EXTERNAL_ID,CONTRACT_ID,TOTAL_SUM,CURRENCY,DISCOUNT_TYPE,COMMISSION_TYPE,TYPE,LOYAL_CLIENTS,NDS,NDS_PCT,PERSON_ID) values (s_x_t_invoice.NEXTVAL, 323110192, date'2020-01-01',212310000040,'Б-323110192-1',12310000040,20000,'RUR',7,7,'prepayment',0,1,20, 774323110192);insert into x_t_person (TMP_ID,ID) values (s_x_t_person.NEXTVAL, 774323110192);insert into x_t_act_internal(TMP_ID,ID,DT,CLIENT_ID,INVOICE_ID,HIDDEN,AMOUNT,EXTERNAL_ID,PAYMENT_TERM_DT,IS_LOYAL,TYPE) values (s_x_t_act_internal.NEXTVAL, 43231101921,date'2020-01-04',212310000040, 323110192    ,1,  20000  ,'432311019211',null, 0,'generic');insert into x_t_act_trans(TMP_ID, ACT_ID, CONSUME_ID, AMOUNT, AMOUNT_NDS, AMOUNT_NSP, NETTING, COMMISSION_TYPE) values (s_x_t_act_trans.NEXTVAL, 43231101921,  55323110192, 20000, 3333.33333333333,  0,null, 7);insert into x_t_consume (TMP_ID, ID, PARENT_ORDER_ID) values (s_x_t_consume.NEXTVAL, 55323110192,  99323110192);insert into x_t_order(TMP_ID, ID, SERVICE_ID, SERVICE_ORDER_ID, CLIENT_ID) values (s_x_t_order.NEXTVAL, 99323110192,  7,  77323110192,  4323110192 );insert into x_mv_oebs_receipts_2(TMP_ID, INVOICE_EID, SUM, DT, DOC_DATE, COMISS_DATE, PAYMENT_NUMBER, SOURCE_TYPE) values (s_x_mv_oebs_receipts_2.NEXTVAL, 'Б-323110192-1', 20000, date'2020-01-31',date'2020-01-31', null, '8884323110192' ,'PAYCASH');insert into x_yt_ar_direct_domain_stats (ID,IS_GRAY,DOMAIN,IS_BLACKLIST,SERVICE_ID,COST,BILLING_EXPORT_ID,FROM_DT,TILL_DT,SERVICE_ORDER_ID) values(s_x_yt_ar_direct_domain_stats.NEXTVAL, 0, 'e323110192', 0,7,3000000000,77323110192,  date'2020-01-01',to_date('2020-01-31'||' '||'23:59:59','YYYY-MM-DD HH24:MI:SS'),77323110192);</v>
      </c>
    </row>
    <row r="200" spans="1:73" s="67" customFormat="1" x14ac:dyDescent="0.35">
      <c r="A200" s="40">
        <v>40</v>
      </c>
      <c r="B200" s="41"/>
      <c r="C200" s="42" t="str">
        <f t="shared" si="239"/>
        <v>12310000040</v>
      </c>
      <c r="D200" s="42" t="str">
        <f t="shared" si="240"/>
        <v>12310000040/20</v>
      </c>
      <c r="E200" s="43" t="str">
        <f t="shared" si="262"/>
        <v>2020-01-01</v>
      </c>
      <c r="F200" s="43" t="str">
        <f t="shared" si="241"/>
        <v>2021-01-01</v>
      </c>
      <c r="G200" s="44" t="str">
        <f t="shared" si="242"/>
        <v>212310000040</v>
      </c>
      <c r="H200" s="45">
        <f t="shared" si="263"/>
        <v>23</v>
      </c>
      <c r="I200" s="46">
        <v>3</v>
      </c>
      <c r="J200" s="52">
        <f t="shared" si="270"/>
        <v>323110193</v>
      </c>
      <c r="K200" s="48" t="str">
        <f>"Б-"&amp;J200&amp;"-1"</f>
        <v>Б-323110193-1</v>
      </c>
      <c r="L200" s="49" t="str">
        <f t="shared" si="243"/>
        <v>2020-01-01</v>
      </c>
      <c r="M200" s="104" t="s">
        <v>194</v>
      </c>
      <c r="N200" s="50">
        <f t="shared" si="265"/>
        <v>20000</v>
      </c>
      <c r="O200" s="48" t="s">
        <v>88</v>
      </c>
      <c r="P200" s="46">
        <v>1</v>
      </c>
      <c r="Q200" s="48">
        <v>20</v>
      </c>
      <c r="R200" s="70">
        <f t="shared" si="244"/>
        <v>1</v>
      </c>
      <c r="S200" s="70">
        <v>1</v>
      </c>
      <c r="T200" s="52" t="str">
        <f t="shared" si="245"/>
        <v>43231101931</v>
      </c>
      <c r="U200" s="53" t="str">
        <f>T200&amp;1</f>
        <v>432311019311</v>
      </c>
      <c r="V200" s="48">
        <v>1</v>
      </c>
      <c r="W200" s="49" t="str">
        <f t="shared" ca="1" si="246"/>
        <v>2020-01-05</v>
      </c>
      <c r="X200" s="48"/>
      <c r="Y200" s="54">
        <v>20000</v>
      </c>
      <c r="Z200" s="54">
        <f t="shared" si="247"/>
        <v>3333.3333333333321</v>
      </c>
      <c r="AA200" s="48">
        <v>0</v>
      </c>
      <c r="AB200" s="55" t="s">
        <v>89</v>
      </c>
      <c r="AC200" s="54">
        <f t="shared" si="248"/>
        <v>20000</v>
      </c>
      <c r="AD200" s="56">
        <v>0</v>
      </c>
      <c r="AE200" s="52" t="str">
        <f t="shared" si="230"/>
        <v>4323110193</v>
      </c>
      <c r="AF200" s="58">
        <f t="shared" si="249"/>
        <v>16666.666666666668</v>
      </c>
      <c r="AG200" s="59"/>
      <c r="AH200" s="58">
        <f t="shared" si="267"/>
        <v>16666.666666666668</v>
      </c>
      <c r="AI200" s="60">
        <f t="shared" si="250"/>
        <v>20000</v>
      </c>
      <c r="AJ200" s="49" t="str">
        <f t="shared" si="251"/>
        <v>2020-01-31</v>
      </c>
      <c r="AK200" s="61" t="str">
        <f t="shared" si="252"/>
        <v>8884323110193</v>
      </c>
      <c r="AL200" s="56" t="str">
        <f t="shared" si="253"/>
        <v>123100000401</v>
      </c>
      <c r="AM200" s="62"/>
      <c r="AN200" s="62"/>
      <c r="AO200" s="56" t="s">
        <v>89</v>
      </c>
      <c r="AP200" s="56" t="s">
        <v>89</v>
      </c>
      <c r="AQ200" s="56"/>
      <c r="AR200" s="56"/>
      <c r="AS200" s="63" t="str">
        <f t="shared" si="254"/>
        <v>8884323110193</v>
      </c>
      <c r="AT200" s="61" t="str">
        <f t="shared" si="255"/>
        <v>55323110193</v>
      </c>
      <c r="AU200" s="53" t="str">
        <f t="shared" si="256"/>
        <v>99323110193</v>
      </c>
      <c r="AV200" s="53">
        <f t="shared" si="257"/>
        <v>1</v>
      </c>
      <c r="AW200" s="53" t="str">
        <f t="shared" si="258"/>
        <v>77323110193</v>
      </c>
      <c r="AX200" s="53" t="str">
        <f t="shared" si="268"/>
        <v>774323110193</v>
      </c>
      <c r="AY200" s="53">
        <v>0</v>
      </c>
      <c r="AZ200" s="53">
        <v>0</v>
      </c>
      <c r="BA200" s="49" t="str">
        <f t="shared" si="259"/>
        <v>2020-01-01</v>
      </c>
      <c r="BB200" s="49" t="str">
        <f t="shared" si="260"/>
        <v>2020-01-31</v>
      </c>
      <c r="BC200" s="64" t="s">
        <v>90</v>
      </c>
      <c r="BD200" s="65" t="str">
        <f>"a"&amp;J200</f>
        <v>a323110193</v>
      </c>
      <c r="BE200" s="61"/>
      <c r="BF200" s="61"/>
      <c r="BG200" s="55"/>
      <c r="BH200" s="66"/>
      <c r="BI200" s="66"/>
      <c r="BJ200" s="66"/>
      <c r="BK200" s="66"/>
      <c r="BL200" s="53"/>
      <c r="BM200" s="53"/>
      <c r="BN200" s="53"/>
      <c r="BO200" s="336"/>
      <c r="BP200" s="325">
        <v>12</v>
      </c>
      <c r="BQ200" s="50">
        <f>AF203</f>
        <v>16666.666666666668</v>
      </c>
      <c r="BR200" s="68">
        <f>BQ200*0.08</f>
        <v>1333.3333333333335</v>
      </c>
      <c r="BS200" s="68">
        <f>BR200</f>
        <v>1333.3333333333335</v>
      </c>
      <c r="BU200" s="357" t="str">
        <f t="shared" ca="1" si="261"/>
        <v>insert into x_t_invoice (TMP_ID,ID,DT, CLIENT_ID,EXTERNAL_ID,CONTRACT_ID,TOTAL_SUM,CURRENCY,DISCOUNT_TYPE,COMMISSION_TYPE,TYPE,LOYAL_CLIENTS,NDS,NDS_PCT,PERSON_ID) values (s_x_t_invoice.NEXTVAL, 323110193, date'2020-01-01',212310000040,'Б-323110193-1',12310000040,20000,'RUR',1,1,'prepayment',0,1,20, 774323110193);insert into x_t_person (TMP_ID,ID) values (s_x_t_person.NEXTVAL, 774323110193);insert into x_t_act_internal(TMP_ID,ID,DT,CLIENT_ID,INVOICE_ID,HIDDEN,AMOUNT,EXTERNAL_ID,PAYMENT_TERM_DT,IS_LOYAL,TYPE) values (s_x_t_act_internal.NEXTVAL, 43231101931,date'2020-01-05',212310000040, 323110193    ,1,  20000  ,'432311019311',null, 0,'generic');insert into x_t_act_trans(TMP_ID, ACT_ID, CONSUME_ID, AMOUNT, AMOUNT_NDS, AMOUNT_NSP, NETTING, COMMISSION_TYPE) values (s_x_t_act_trans.NEXTVAL, 43231101931,  55323110193, 20000, 3333.33333333333,  0,null, 1);insert into x_t_consume (TMP_ID, ID, PARENT_ORDER_ID) values (s_x_t_consume.NEXTVAL, 55323110193,  99323110193);insert into x_t_order(TMP_ID, ID, SERVICE_ID, SERVICE_ORDER_ID, CLIENT_ID) values (s_x_t_order.NEXTVAL, 99323110193,  1,  77323110193,  4323110193 );insert into x_mv_oebs_receipts_2(TMP_ID, INVOICE_EID, SUM, DT, DOC_DATE, COMISS_DATE, PAYMENT_NUMBER, SOURCE_TYPE) values (s_x_mv_oebs_receipts_2.NEXTVAL, 'Б-323110193-1', 20000, date'2020-01-31',date'2020-01-31', null, '8884323110193' ,'PAYCASH');insert into x_yt_ar_direct_domain_stats (ID,IS_GRAY,DOMAIN,IS_BLACKLIST,SERVICE_ID,COST,BILLING_EXPORT_ID,FROM_DT,TILL_DT,SERVICE_ORDER_ID) values(s_x_yt_ar_direct_domain_stats.NEXTVAL, 0, 'a323110193', 0,1,3330000000,77323110193,  date'2020-01-01',to_date('2020-01-31'||' '||'23:59:59','YYYY-MM-DD HH24:MI:SS'),77323110193);</v>
      </c>
    </row>
    <row r="201" spans="1:73" s="67" customFormat="1" x14ac:dyDescent="0.35">
      <c r="A201" s="40">
        <v>40</v>
      </c>
      <c r="B201" s="41"/>
      <c r="C201" s="42" t="str">
        <f t="shared" si="239"/>
        <v>12310000040</v>
      </c>
      <c r="D201" s="42" t="str">
        <f t="shared" si="240"/>
        <v>12310000040/20</v>
      </c>
      <c r="E201" s="43" t="str">
        <f t="shared" si="262"/>
        <v>2020-01-01</v>
      </c>
      <c r="F201" s="43" t="str">
        <f t="shared" si="241"/>
        <v>2021-01-01</v>
      </c>
      <c r="G201" s="44" t="str">
        <f t="shared" si="242"/>
        <v>212310000040</v>
      </c>
      <c r="H201" s="45">
        <f t="shared" si="263"/>
        <v>23</v>
      </c>
      <c r="I201" s="46">
        <v>3</v>
      </c>
      <c r="J201" s="52">
        <f t="shared" si="270"/>
        <v>323110194</v>
      </c>
      <c r="K201" s="48" t="str">
        <f t="shared" ref="K201:K221" si="272">"Б-"&amp;J201&amp;"-1"</f>
        <v>Б-323110194-1</v>
      </c>
      <c r="L201" s="49" t="str">
        <f t="shared" si="243"/>
        <v>2020-01-01</v>
      </c>
      <c r="M201" s="104" t="s">
        <v>194</v>
      </c>
      <c r="N201" s="50">
        <f t="shared" si="265"/>
        <v>20000</v>
      </c>
      <c r="O201" s="48" t="s">
        <v>88</v>
      </c>
      <c r="P201" s="46">
        <v>1</v>
      </c>
      <c r="Q201" s="48">
        <v>20</v>
      </c>
      <c r="R201" s="70">
        <f t="shared" si="244"/>
        <v>2</v>
      </c>
      <c r="S201" s="70">
        <v>2</v>
      </c>
      <c r="T201" s="52" t="str">
        <f t="shared" si="245"/>
        <v>43231101941</v>
      </c>
      <c r="U201" s="53" t="str">
        <f t="shared" ref="U201:U221" si="273">T201&amp;1</f>
        <v>432311019411</v>
      </c>
      <c r="V201" s="48">
        <v>1</v>
      </c>
      <c r="W201" s="49" t="str">
        <f t="shared" ca="1" si="246"/>
        <v>2020-01-02</v>
      </c>
      <c r="X201" s="48"/>
      <c r="Y201" s="54">
        <v>20000</v>
      </c>
      <c r="Z201" s="54">
        <f t="shared" si="247"/>
        <v>3333.3333333333321</v>
      </c>
      <c r="AA201" s="48">
        <v>0</v>
      </c>
      <c r="AB201" s="55" t="s">
        <v>89</v>
      </c>
      <c r="AC201" s="54">
        <f t="shared" si="248"/>
        <v>20000</v>
      </c>
      <c r="AD201" s="56">
        <v>0</v>
      </c>
      <c r="AE201" s="52" t="str">
        <f t="shared" si="230"/>
        <v>4323110194</v>
      </c>
      <c r="AF201" s="58">
        <f t="shared" si="249"/>
        <v>16666.666666666668</v>
      </c>
      <c r="AG201" s="59"/>
      <c r="AH201" s="58">
        <f t="shared" si="267"/>
        <v>16666.666666666668</v>
      </c>
      <c r="AI201" s="60">
        <f t="shared" si="250"/>
        <v>20000</v>
      </c>
      <c r="AJ201" s="49" t="str">
        <f t="shared" si="251"/>
        <v>2020-01-31</v>
      </c>
      <c r="AK201" s="61" t="str">
        <f t="shared" si="252"/>
        <v>8884323110194</v>
      </c>
      <c r="AL201" s="56" t="str">
        <f t="shared" si="253"/>
        <v>123100000401</v>
      </c>
      <c r="AM201" s="62"/>
      <c r="AN201" s="62"/>
      <c r="AO201" s="56" t="s">
        <v>89</v>
      </c>
      <c r="AP201" s="56" t="s">
        <v>89</v>
      </c>
      <c r="AQ201" s="56"/>
      <c r="AR201" s="56"/>
      <c r="AS201" s="63" t="str">
        <f t="shared" si="254"/>
        <v>8884323110194</v>
      </c>
      <c r="AT201" s="61" t="str">
        <f t="shared" si="255"/>
        <v>55323110194</v>
      </c>
      <c r="AU201" s="53" t="str">
        <f t="shared" si="256"/>
        <v>99323110194</v>
      </c>
      <c r="AV201" s="53">
        <f t="shared" si="257"/>
        <v>2</v>
      </c>
      <c r="AW201" s="53" t="str">
        <f t="shared" si="258"/>
        <v>77323110194</v>
      </c>
      <c r="AX201" s="53" t="str">
        <f t="shared" si="268"/>
        <v>774323110194</v>
      </c>
      <c r="AY201" s="53">
        <v>0</v>
      </c>
      <c r="AZ201" s="53">
        <v>0</v>
      </c>
      <c r="BA201" s="49" t="str">
        <f t="shared" si="259"/>
        <v>2020-01-01</v>
      </c>
      <c r="BB201" s="49" t="str">
        <f t="shared" si="260"/>
        <v>2020-01-31</v>
      </c>
      <c r="BC201" s="64" t="s">
        <v>92</v>
      </c>
      <c r="BD201" s="65" t="str">
        <f>"b"&amp;J201</f>
        <v>b323110194</v>
      </c>
      <c r="BE201" s="65"/>
      <c r="BF201" s="65"/>
      <c r="BG201" s="65"/>
      <c r="BH201" s="66"/>
      <c r="BI201" s="66"/>
      <c r="BJ201" s="66"/>
      <c r="BK201" s="66"/>
      <c r="BL201" s="53"/>
      <c r="BM201" s="53"/>
      <c r="BN201" s="53"/>
      <c r="BO201" s="336"/>
      <c r="BP201" s="325">
        <v>36</v>
      </c>
      <c r="BQ201" s="50">
        <f>AF204</f>
        <v>16666.666666666668</v>
      </c>
      <c r="BR201" s="68">
        <f>BQ201*0.15</f>
        <v>2500</v>
      </c>
      <c r="BS201" s="68">
        <f>BR201</f>
        <v>2500</v>
      </c>
      <c r="BU201" s="357" t="str">
        <f t="shared" ca="1" si="261"/>
        <v>insert into x_t_invoice (TMP_ID,ID,DT, CLIENT_ID,EXTERNAL_ID,CONTRACT_ID,TOTAL_SUM,CURRENCY,DISCOUNT_TYPE,COMMISSION_TYPE,TYPE,LOYAL_CLIENTS,NDS,NDS_PCT,PERSON_ID) values (s_x_t_invoice.NEXTVAL, 323110194, date'2020-01-01',212310000040,'Б-323110194-1',12310000040,20000,'RUR',2,2,'prepayment',0,1,20, 774323110194);insert into x_t_person (TMP_ID,ID) values (s_x_t_person.NEXTVAL, 774323110194);insert into x_t_act_internal(TMP_ID,ID,DT,CLIENT_ID,INVOICE_ID,HIDDEN,AMOUNT,EXTERNAL_ID,PAYMENT_TERM_DT,IS_LOYAL,TYPE) values (s_x_t_act_internal.NEXTVAL, 43231101941,date'2020-01-02',212310000040, 323110194    ,1,  20000  ,'432311019411',null, 0,'generic');insert into x_t_act_trans(TMP_ID, ACT_ID, CONSUME_ID, AMOUNT, AMOUNT_NDS, AMOUNT_NSP, NETTING, COMMISSION_TYPE) values (s_x_t_act_trans.NEXTVAL, 43231101941,  55323110194, 20000, 3333.33333333333,  0,null, 2);insert into x_t_consume (TMP_ID, ID, PARENT_ORDER_ID) values (s_x_t_consume.NEXTVAL, 55323110194,  99323110194);insert into x_t_order(TMP_ID, ID, SERVICE_ID, SERVICE_ORDER_ID, CLIENT_ID) values (s_x_t_order.NEXTVAL, 99323110194,  2,  77323110194,  4323110194 );insert into x_mv_oebs_receipts_2(TMP_ID, INVOICE_EID, SUM, DT, DOC_DATE, COMISS_DATE, PAYMENT_NUMBER, SOURCE_TYPE) values (s_x_mv_oebs_receipts_2.NEXTVAL, 'Б-323110194-1', 20000, date'2020-01-31',date'2020-01-31', null, '8884323110194' ,'PAYCASH');insert into x_yt_ar_direct_domain_stats (ID,IS_GRAY,DOMAIN,IS_BLACKLIST,SERVICE_ID,COST,BILLING_EXPORT_ID,FROM_DT,TILL_DT,SERVICE_ORDER_ID) values(s_x_yt_ar_direct_domain_stats.NEXTVAL, 0, 'b323110194', 0,2,3000000000,77323110194,  date'2020-01-01',to_date('2020-01-31'||' '||'23:59:59','YYYY-MM-DD HH24:MI:SS'),77323110194);</v>
      </c>
    </row>
    <row r="202" spans="1:73" s="67" customFormat="1" ht="15" customHeight="1" x14ac:dyDescent="0.35">
      <c r="A202" s="40">
        <v>40</v>
      </c>
      <c r="B202" s="41"/>
      <c r="C202" s="42" t="str">
        <f t="shared" si="239"/>
        <v>12310000040</v>
      </c>
      <c r="D202" s="42" t="str">
        <f t="shared" si="240"/>
        <v>12310000040/20</v>
      </c>
      <c r="E202" s="43" t="str">
        <f t="shared" si="262"/>
        <v>2020-01-01</v>
      </c>
      <c r="F202" s="43" t="str">
        <f t="shared" si="241"/>
        <v>2021-01-01</v>
      </c>
      <c r="G202" s="44" t="str">
        <f t="shared" si="242"/>
        <v>212310000040</v>
      </c>
      <c r="H202" s="45">
        <f t="shared" si="263"/>
        <v>23</v>
      </c>
      <c r="I202" s="46">
        <v>3</v>
      </c>
      <c r="J202" s="52">
        <f t="shared" si="270"/>
        <v>323110195</v>
      </c>
      <c r="K202" s="48" t="str">
        <f t="shared" si="272"/>
        <v>Б-323110195-1</v>
      </c>
      <c r="L202" s="49" t="str">
        <f t="shared" si="243"/>
        <v>2020-01-01</v>
      </c>
      <c r="M202" s="104" t="s">
        <v>194</v>
      </c>
      <c r="N202" s="50">
        <f t="shared" si="265"/>
        <v>20000</v>
      </c>
      <c r="O202" s="48" t="s">
        <v>88</v>
      </c>
      <c r="P202" s="46">
        <v>1</v>
      </c>
      <c r="Q202" s="48">
        <v>20</v>
      </c>
      <c r="R202" s="70">
        <f t="shared" si="244"/>
        <v>3</v>
      </c>
      <c r="S202" s="70">
        <v>3</v>
      </c>
      <c r="T202" s="52" t="str">
        <f t="shared" si="245"/>
        <v>43231101951</v>
      </c>
      <c r="U202" s="53" t="str">
        <f t="shared" si="273"/>
        <v>432311019511</v>
      </c>
      <c r="V202" s="48">
        <v>1</v>
      </c>
      <c r="W202" s="49" t="str">
        <f t="shared" ca="1" si="246"/>
        <v>2020-01-08</v>
      </c>
      <c r="X202" s="48"/>
      <c r="Y202" s="54">
        <v>20000</v>
      </c>
      <c r="Z202" s="54">
        <f t="shared" si="247"/>
        <v>3333.3333333333321</v>
      </c>
      <c r="AA202" s="48">
        <v>0</v>
      </c>
      <c r="AB202" s="55" t="s">
        <v>89</v>
      </c>
      <c r="AC202" s="54">
        <f t="shared" si="248"/>
        <v>20000</v>
      </c>
      <c r="AD202" s="56">
        <v>0</v>
      </c>
      <c r="AE202" s="52" t="str">
        <f t="shared" si="230"/>
        <v>4323110195</v>
      </c>
      <c r="AF202" s="58">
        <f t="shared" si="249"/>
        <v>16666.666666666668</v>
      </c>
      <c r="AG202" s="59"/>
      <c r="AH202" s="58">
        <f t="shared" si="267"/>
        <v>16666.666666666668</v>
      </c>
      <c r="AI202" s="60">
        <f t="shared" si="250"/>
        <v>20000</v>
      </c>
      <c r="AJ202" s="49" t="str">
        <f t="shared" si="251"/>
        <v>2020-01-31</v>
      </c>
      <c r="AK202" s="61" t="str">
        <f t="shared" si="252"/>
        <v>8884323110195</v>
      </c>
      <c r="AL202" s="56" t="str">
        <f t="shared" si="253"/>
        <v>123100000401</v>
      </c>
      <c r="AM202" s="62"/>
      <c r="AN202" s="62"/>
      <c r="AO202" s="56" t="s">
        <v>89</v>
      </c>
      <c r="AP202" s="56" t="s">
        <v>89</v>
      </c>
      <c r="AQ202" s="56"/>
      <c r="AR202" s="56"/>
      <c r="AS202" s="63" t="str">
        <f t="shared" si="254"/>
        <v>8884323110195</v>
      </c>
      <c r="AT202" s="61" t="str">
        <f t="shared" si="255"/>
        <v>55323110195</v>
      </c>
      <c r="AU202" s="53" t="str">
        <f t="shared" si="256"/>
        <v>99323110195</v>
      </c>
      <c r="AV202" s="53">
        <f t="shared" si="257"/>
        <v>3</v>
      </c>
      <c r="AW202" s="53" t="str">
        <f t="shared" si="258"/>
        <v>77323110195</v>
      </c>
      <c r="AX202" s="53" t="str">
        <f t="shared" si="268"/>
        <v>774323110195</v>
      </c>
      <c r="AY202" s="53">
        <v>0</v>
      </c>
      <c r="AZ202" s="53">
        <v>0</v>
      </c>
      <c r="BA202" s="49" t="str">
        <f t="shared" si="259"/>
        <v>2020-01-01</v>
      </c>
      <c r="BB202" s="49" t="str">
        <f t="shared" si="260"/>
        <v>2020-01-31</v>
      </c>
      <c r="BC202" s="64" t="s">
        <v>90</v>
      </c>
      <c r="BD202" s="65" t="str">
        <f>"c"&amp;J202</f>
        <v>c323110195</v>
      </c>
      <c r="BE202" s="65"/>
      <c r="BF202" s="65"/>
      <c r="BG202" s="65"/>
      <c r="BH202" s="66"/>
      <c r="BI202" s="66"/>
      <c r="BJ202" s="66"/>
      <c r="BK202" s="66"/>
      <c r="BL202" s="53"/>
      <c r="BM202" s="53"/>
      <c r="BN202" s="53"/>
      <c r="BO202" s="336"/>
      <c r="BP202" s="325">
        <v>37</v>
      </c>
      <c r="BQ202" s="50">
        <f>AF205</f>
        <v>16666.666666666668</v>
      </c>
      <c r="BR202" s="68">
        <f>BQ202*0.13</f>
        <v>2166.666666666667</v>
      </c>
      <c r="BS202" s="68">
        <f>BR202</f>
        <v>2166.666666666667</v>
      </c>
      <c r="BU202" s="357" t="str">
        <f t="shared" ca="1" si="261"/>
        <v>insert into x_t_invoice (TMP_ID,ID,DT, CLIENT_ID,EXTERNAL_ID,CONTRACT_ID,TOTAL_SUM,CURRENCY,DISCOUNT_TYPE,COMMISSION_TYPE,TYPE,LOYAL_CLIENTS,NDS,NDS_PCT,PERSON_ID) values (s_x_t_invoice.NEXTVAL, 323110195, date'2020-01-01',212310000040,'Б-323110195-1',12310000040,20000,'RUR',3,3,'prepayment',0,1,20, 774323110195);insert into x_t_person (TMP_ID,ID) values (s_x_t_person.NEXTVAL, 774323110195);insert into x_t_act_internal(TMP_ID,ID,DT,CLIENT_ID,INVOICE_ID,HIDDEN,AMOUNT,EXTERNAL_ID,PAYMENT_TERM_DT,IS_LOYAL,TYPE) values (s_x_t_act_internal.NEXTVAL, 43231101951,date'2020-01-08',212310000040, 323110195    ,1,  20000  ,'432311019511',null, 0,'generic');insert into x_t_act_trans(TMP_ID, ACT_ID, CONSUME_ID, AMOUNT, AMOUNT_NDS, AMOUNT_NSP, NETTING, COMMISSION_TYPE) values (s_x_t_act_trans.NEXTVAL, 43231101951,  55323110195, 20000, 3333.33333333333,  0,null, 3);insert into x_t_consume (TMP_ID, ID, PARENT_ORDER_ID) values (s_x_t_consume.NEXTVAL, 55323110195,  99323110195);insert into x_t_order(TMP_ID, ID, SERVICE_ID, SERVICE_ORDER_ID, CLIENT_ID) values (s_x_t_order.NEXTVAL, 99323110195,  3,  77323110195,  4323110195 );insert into x_mv_oebs_receipts_2(TMP_ID, INVOICE_EID, SUM, DT, DOC_DATE, COMISS_DATE, PAYMENT_NUMBER, SOURCE_TYPE) values (s_x_mv_oebs_receipts_2.NEXTVAL, 'Б-323110195-1', 20000, date'2020-01-31',date'2020-01-31', null, '8884323110195' ,'PAYCASH');insert into x_yt_ar_direct_domain_stats (ID,IS_GRAY,DOMAIN,IS_BLACKLIST,SERVICE_ID,COST,BILLING_EXPORT_ID,FROM_DT,TILL_DT,SERVICE_ORDER_ID) values(s_x_yt_ar_direct_domain_stats.NEXTVAL, 0, 'c323110195', 0,3,3330000000,77323110195,  date'2020-01-01',to_date('2020-01-31'||' '||'23:59:59','YYYY-MM-DD HH24:MI:SS'),77323110195);</v>
      </c>
    </row>
    <row r="203" spans="1:73" s="67" customFormat="1" ht="15" customHeight="1" x14ac:dyDescent="0.35">
      <c r="A203" s="40">
        <v>40</v>
      </c>
      <c r="B203" s="41"/>
      <c r="C203" s="42" t="str">
        <f t="shared" si="239"/>
        <v>12310000040</v>
      </c>
      <c r="D203" s="42" t="str">
        <f t="shared" si="240"/>
        <v>12310000040/20</v>
      </c>
      <c r="E203" s="43" t="str">
        <f t="shared" si="262"/>
        <v>2020-01-01</v>
      </c>
      <c r="F203" s="43" t="str">
        <f t="shared" si="241"/>
        <v>2021-01-01</v>
      </c>
      <c r="G203" s="44" t="str">
        <f t="shared" si="242"/>
        <v>212310000040</v>
      </c>
      <c r="H203" s="45">
        <f t="shared" si="263"/>
        <v>23</v>
      </c>
      <c r="I203" s="46">
        <v>3</v>
      </c>
      <c r="J203" s="52">
        <f t="shared" si="270"/>
        <v>323110196</v>
      </c>
      <c r="K203" s="48" t="str">
        <f t="shared" si="272"/>
        <v>Б-323110196-1</v>
      </c>
      <c r="L203" s="49" t="str">
        <f t="shared" si="243"/>
        <v>2020-01-01</v>
      </c>
      <c r="M203" s="104" t="s">
        <v>194</v>
      </c>
      <c r="N203" s="50">
        <f t="shared" si="265"/>
        <v>20000</v>
      </c>
      <c r="O203" s="48" t="s">
        <v>88</v>
      </c>
      <c r="P203" s="46">
        <v>1</v>
      </c>
      <c r="Q203" s="48">
        <v>20</v>
      </c>
      <c r="R203" s="70">
        <f t="shared" si="244"/>
        <v>12</v>
      </c>
      <c r="S203" s="70">
        <v>12</v>
      </c>
      <c r="T203" s="52" t="str">
        <f t="shared" si="245"/>
        <v>43231101961</v>
      </c>
      <c r="U203" s="53" t="str">
        <f t="shared" si="273"/>
        <v>432311019611</v>
      </c>
      <c r="V203" s="48">
        <v>1</v>
      </c>
      <c r="W203" s="49" t="str">
        <f t="shared" ca="1" si="246"/>
        <v>2020-01-01</v>
      </c>
      <c r="X203" s="48"/>
      <c r="Y203" s="54">
        <v>20000</v>
      </c>
      <c r="Z203" s="54">
        <f t="shared" si="247"/>
        <v>3333.3333333333321</v>
      </c>
      <c r="AA203" s="48">
        <v>0</v>
      </c>
      <c r="AB203" s="55" t="s">
        <v>89</v>
      </c>
      <c r="AC203" s="54">
        <f t="shared" si="248"/>
        <v>20000</v>
      </c>
      <c r="AD203" s="56">
        <v>0</v>
      </c>
      <c r="AE203" s="52" t="str">
        <f t="shared" si="230"/>
        <v>4323110196</v>
      </c>
      <c r="AF203" s="58">
        <f t="shared" si="249"/>
        <v>16666.666666666668</v>
      </c>
      <c r="AG203" s="71">
        <f>SUM(AF195:AF199)</f>
        <v>83333.333333333343</v>
      </c>
      <c r="AH203" s="58">
        <f t="shared" si="267"/>
        <v>16666.666666666668</v>
      </c>
      <c r="AI203" s="60">
        <f t="shared" si="250"/>
        <v>20000</v>
      </c>
      <c r="AJ203" s="49" t="str">
        <f t="shared" si="251"/>
        <v>2020-01-31</v>
      </c>
      <c r="AK203" s="61" t="str">
        <f t="shared" si="252"/>
        <v>8884323110196</v>
      </c>
      <c r="AL203" s="56" t="str">
        <f t="shared" si="253"/>
        <v>123100000401</v>
      </c>
      <c r="AM203" s="62"/>
      <c r="AN203" s="62"/>
      <c r="AO203" s="56" t="s">
        <v>89</v>
      </c>
      <c r="AP203" s="56" t="s">
        <v>89</v>
      </c>
      <c r="AQ203" s="56"/>
      <c r="AR203" s="56"/>
      <c r="AS203" s="63" t="str">
        <f t="shared" si="254"/>
        <v>8884323110196</v>
      </c>
      <c r="AT203" s="61" t="str">
        <f t="shared" si="255"/>
        <v>55323110196</v>
      </c>
      <c r="AU203" s="53" t="str">
        <f t="shared" si="256"/>
        <v>99323110196</v>
      </c>
      <c r="AV203" s="53">
        <f t="shared" si="257"/>
        <v>12</v>
      </c>
      <c r="AW203" s="53" t="str">
        <f t="shared" si="258"/>
        <v>77323110196</v>
      </c>
      <c r="AX203" s="53" t="str">
        <f t="shared" si="268"/>
        <v>774323110196</v>
      </c>
      <c r="AY203" s="53">
        <v>0</v>
      </c>
      <c r="AZ203" s="53">
        <v>0</v>
      </c>
      <c r="BA203" s="49" t="str">
        <f t="shared" si="259"/>
        <v>2020-01-01</v>
      </c>
      <c r="BB203" s="49" t="str">
        <f t="shared" si="260"/>
        <v>2020-01-31</v>
      </c>
      <c r="BC203" s="64" t="s">
        <v>90</v>
      </c>
      <c r="BD203" s="65" t="str">
        <f>"d"&amp;J203</f>
        <v>d323110196</v>
      </c>
      <c r="BE203" s="65"/>
      <c r="BF203" s="65"/>
      <c r="BG203" s="65"/>
      <c r="BH203" s="66"/>
      <c r="BI203" s="66"/>
      <c r="BJ203" s="66"/>
      <c r="BK203" s="66"/>
      <c r="BL203" s="53"/>
      <c r="BM203" s="53"/>
      <c r="BN203" s="53"/>
      <c r="BO203" s="336"/>
      <c r="BP203" s="325">
        <v>40</v>
      </c>
      <c r="BQ203" s="50">
        <f>AF206</f>
        <v>16666.666666666668</v>
      </c>
      <c r="BR203" s="68">
        <f>BQ203*0.15</f>
        <v>2500</v>
      </c>
      <c r="BS203" s="68">
        <f>BR203</f>
        <v>2500</v>
      </c>
      <c r="BU203" s="357" t="str">
        <f t="shared" ca="1" si="261"/>
        <v>insert into x_t_invoice (TMP_ID,ID,DT, CLIENT_ID,EXTERNAL_ID,CONTRACT_ID,TOTAL_SUM,CURRENCY,DISCOUNT_TYPE,COMMISSION_TYPE,TYPE,LOYAL_CLIENTS,NDS,NDS_PCT,PERSON_ID) values (s_x_t_invoice.NEXTVAL, 323110196, date'2020-01-01',212310000040,'Б-323110196-1',12310000040,20000,'RUR',12,12,'prepayment',0,1,20, 774323110196);insert into x_t_person (TMP_ID,ID) values (s_x_t_person.NEXTVAL, 774323110196);insert into x_t_act_internal(TMP_ID,ID,DT,CLIENT_ID,INVOICE_ID,HIDDEN,AMOUNT,EXTERNAL_ID,PAYMENT_TERM_DT,IS_LOYAL,TYPE) values (s_x_t_act_internal.NEXTVAL, 43231101961,date'2020-01-01',212310000040, 323110196    ,1,  20000  ,'432311019611',null, 0,'generic');insert into x_t_act_trans(TMP_ID, ACT_ID, CONSUME_ID, AMOUNT, AMOUNT_NDS, AMOUNT_NSP, NETTING, COMMISSION_TYPE) values (s_x_t_act_trans.NEXTVAL, 43231101961,  55323110196, 20000, 3333.33333333333,  0,null, 12);insert into x_t_consume (TMP_ID, ID, PARENT_ORDER_ID) values (s_x_t_consume.NEXTVAL, 55323110196,  99323110196);insert into x_t_order(TMP_ID, ID, SERVICE_ID, SERVICE_ORDER_ID, CLIENT_ID) values (s_x_t_order.NEXTVAL, 99323110196,  12,  77323110196,  4323110196 );insert into x_mv_oebs_receipts_2(TMP_ID, INVOICE_EID, SUM, DT, DOC_DATE, COMISS_DATE, PAYMENT_NUMBER, SOURCE_TYPE) values (s_x_mv_oebs_receipts_2.NEXTVAL, 'Б-323110196-1', 20000, date'2020-01-31',date'2020-01-31', null, '8884323110196' ,'PAYCASH');insert into x_yt_ar_direct_domain_stats (ID,IS_GRAY,DOMAIN,IS_BLACKLIST,SERVICE_ID,COST,BILLING_EXPORT_ID,FROM_DT,TILL_DT,SERVICE_ORDER_ID) values(s_x_yt_ar_direct_domain_stats.NEXTVAL, 0, 'd323110196', 0,12,3330000000,77323110196,  date'2020-01-01',to_date('2020-01-31'||' '||'23:59:59','YYYY-MM-DD HH24:MI:SS'),77323110196);</v>
      </c>
    </row>
    <row r="204" spans="1:73" s="67" customFormat="1" ht="15" customHeight="1" x14ac:dyDescent="0.35">
      <c r="A204" s="40">
        <v>40</v>
      </c>
      <c r="B204" s="41"/>
      <c r="C204" s="42" t="str">
        <f t="shared" si="239"/>
        <v>12310000040</v>
      </c>
      <c r="D204" s="42" t="str">
        <f t="shared" si="240"/>
        <v>12310000040/20</v>
      </c>
      <c r="E204" s="43" t="str">
        <f t="shared" si="262"/>
        <v>2020-01-01</v>
      </c>
      <c r="F204" s="43" t="str">
        <f t="shared" si="241"/>
        <v>2021-01-01</v>
      </c>
      <c r="G204" s="44" t="str">
        <f t="shared" si="242"/>
        <v>212310000040</v>
      </c>
      <c r="H204" s="45">
        <f t="shared" si="263"/>
        <v>23</v>
      </c>
      <c r="I204" s="46">
        <v>3</v>
      </c>
      <c r="J204" s="52">
        <f t="shared" si="270"/>
        <v>323110197</v>
      </c>
      <c r="K204" s="48" t="str">
        <f t="shared" si="272"/>
        <v>Б-323110197-1</v>
      </c>
      <c r="L204" s="49" t="str">
        <f t="shared" si="243"/>
        <v>2020-01-01</v>
      </c>
      <c r="M204" s="104" t="s">
        <v>194</v>
      </c>
      <c r="N204" s="50">
        <f t="shared" si="265"/>
        <v>20000</v>
      </c>
      <c r="O204" s="48" t="s">
        <v>88</v>
      </c>
      <c r="P204" s="46">
        <v>1</v>
      </c>
      <c r="Q204" s="48">
        <v>20</v>
      </c>
      <c r="R204" s="70">
        <f t="shared" si="244"/>
        <v>36</v>
      </c>
      <c r="S204" s="70">
        <v>36</v>
      </c>
      <c r="T204" s="52" t="str">
        <f t="shared" si="245"/>
        <v>43231101971</v>
      </c>
      <c r="U204" s="53" t="str">
        <f t="shared" si="273"/>
        <v>432311019711</v>
      </c>
      <c r="V204" s="48">
        <v>1</v>
      </c>
      <c r="W204" s="49" t="str">
        <f t="shared" ca="1" si="246"/>
        <v>2020-01-02</v>
      </c>
      <c r="X204" s="48"/>
      <c r="Y204" s="54">
        <v>20000</v>
      </c>
      <c r="Z204" s="54">
        <f t="shared" si="247"/>
        <v>3333.3333333333321</v>
      </c>
      <c r="AA204" s="48">
        <v>0</v>
      </c>
      <c r="AB204" s="55" t="s">
        <v>89</v>
      </c>
      <c r="AC204" s="54">
        <f t="shared" si="248"/>
        <v>20000</v>
      </c>
      <c r="AD204" s="56">
        <v>0</v>
      </c>
      <c r="AE204" s="52" t="str">
        <f t="shared" si="230"/>
        <v>4323110197</v>
      </c>
      <c r="AF204" s="58">
        <f t="shared" si="249"/>
        <v>16666.666666666668</v>
      </c>
      <c r="AG204" s="59"/>
      <c r="AH204" s="58">
        <f t="shared" si="267"/>
        <v>16666.666666666668</v>
      </c>
      <c r="AI204" s="60">
        <f t="shared" si="250"/>
        <v>20000</v>
      </c>
      <c r="AJ204" s="49" t="str">
        <f t="shared" si="251"/>
        <v>2020-01-31</v>
      </c>
      <c r="AK204" s="61" t="str">
        <f t="shared" si="252"/>
        <v>8884323110197</v>
      </c>
      <c r="AL204" s="56" t="str">
        <f t="shared" si="253"/>
        <v>123100000401</v>
      </c>
      <c r="AM204" s="62"/>
      <c r="AN204" s="62"/>
      <c r="AO204" s="56" t="s">
        <v>89</v>
      </c>
      <c r="AP204" s="56" t="s">
        <v>89</v>
      </c>
      <c r="AQ204" s="56"/>
      <c r="AR204" s="56"/>
      <c r="AS204" s="63" t="str">
        <f t="shared" si="254"/>
        <v>8884323110197</v>
      </c>
      <c r="AT204" s="61" t="str">
        <f t="shared" si="255"/>
        <v>55323110197</v>
      </c>
      <c r="AU204" s="53" t="str">
        <f t="shared" si="256"/>
        <v>99323110197</v>
      </c>
      <c r="AV204" s="53">
        <f t="shared" si="257"/>
        <v>36</v>
      </c>
      <c r="AW204" s="53" t="str">
        <f t="shared" si="258"/>
        <v>77323110197</v>
      </c>
      <c r="AX204" s="53" t="str">
        <f t="shared" si="268"/>
        <v>774323110197</v>
      </c>
      <c r="AY204" s="53">
        <v>0</v>
      </c>
      <c r="AZ204" s="53">
        <v>0</v>
      </c>
      <c r="BA204" s="49" t="str">
        <f t="shared" si="259"/>
        <v>2020-01-01</v>
      </c>
      <c r="BB204" s="49" t="str">
        <f t="shared" si="260"/>
        <v>2020-01-31</v>
      </c>
      <c r="BC204" s="64" t="s">
        <v>92</v>
      </c>
      <c r="BD204" s="65" t="str">
        <f>"e"&amp;J204</f>
        <v>e323110197</v>
      </c>
      <c r="BE204" s="65"/>
      <c r="BF204" s="65"/>
      <c r="BG204" s="65"/>
      <c r="BH204" s="66"/>
      <c r="BI204" s="66"/>
      <c r="BJ204" s="66"/>
      <c r="BK204" s="66"/>
      <c r="BL204" s="53"/>
      <c r="BM204" s="53"/>
      <c r="BN204" s="53"/>
      <c r="BO204" s="336"/>
      <c r="BP204" s="325"/>
      <c r="BQ204" s="50"/>
      <c r="BR204" s="68"/>
      <c r="BS204" s="68"/>
      <c r="BU204" s="357" t="str">
        <f t="shared" ca="1" si="261"/>
        <v>insert into x_t_invoice (TMP_ID,ID,DT, CLIENT_ID,EXTERNAL_ID,CONTRACT_ID,TOTAL_SUM,CURRENCY,DISCOUNT_TYPE,COMMISSION_TYPE,TYPE,LOYAL_CLIENTS,NDS,NDS_PCT,PERSON_ID) values (s_x_t_invoice.NEXTVAL, 323110197, date'2020-01-01',212310000040,'Б-323110197-1',12310000040,20000,'RUR',36,36,'prepayment',0,1,20, 774323110197);insert into x_t_person (TMP_ID,ID) values (s_x_t_person.NEXTVAL, 774323110197);insert into x_t_act_internal(TMP_ID,ID,DT,CLIENT_ID,INVOICE_ID,HIDDEN,AMOUNT,EXTERNAL_ID,PAYMENT_TERM_DT,IS_LOYAL,TYPE) values (s_x_t_act_internal.NEXTVAL, 43231101971,date'2020-01-02',212310000040, 323110197    ,1,  20000  ,'432311019711',null, 0,'generic');insert into x_t_act_trans(TMP_ID, ACT_ID, CONSUME_ID, AMOUNT, AMOUNT_NDS, AMOUNT_NSP, NETTING, COMMISSION_TYPE) values (s_x_t_act_trans.NEXTVAL, 43231101971,  55323110197, 20000, 3333.33333333333,  0,null, 36);insert into x_t_consume (TMP_ID, ID, PARENT_ORDER_ID) values (s_x_t_consume.NEXTVAL, 55323110197,  99323110197);insert into x_t_order(TMP_ID, ID, SERVICE_ID, SERVICE_ORDER_ID, CLIENT_ID) values (s_x_t_order.NEXTVAL, 99323110197,  36,  77323110197,  4323110197 );insert into x_mv_oebs_receipts_2(TMP_ID, INVOICE_EID, SUM, DT, DOC_DATE, COMISS_DATE, PAYMENT_NUMBER, SOURCE_TYPE) values (s_x_mv_oebs_receipts_2.NEXTVAL, 'Б-323110197-1', 20000, date'2020-01-31',date'2020-01-31', null, '8884323110197' ,'PAYCASH');insert into x_yt_ar_direct_domain_stats (ID,IS_GRAY,DOMAIN,IS_BLACKLIST,SERVICE_ID,COST,BILLING_EXPORT_ID,FROM_DT,TILL_DT,SERVICE_ORDER_ID) values(s_x_yt_ar_direct_domain_stats.NEXTVAL, 0, 'e323110197', 0,36,3000000000,77323110197,  date'2020-01-01',to_date('2020-01-31'||' '||'23:59:59','YYYY-MM-DD HH24:MI:SS'),77323110197);</v>
      </c>
    </row>
    <row r="205" spans="1:73" s="67" customFormat="1" ht="15" customHeight="1" x14ac:dyDescent="0.35">
      <c r="A205" s="40">
        <v>40</v>
      </c>
      <c r="B205" s="41"/>
      <c r="C205" s="42" t="str">
        <f t="shared" si="239"/>
        <v>12310000040</v>
      </c>
      <c r="D205" s="42" t="str">
        <f t="shared" si="240"/>
        <v>12310000040/20</v>
      </c>
      <c r="E205" s="43" t="str">
        <f t="shared" si="262"/>
        <v>2020-01-01</v>
      </c>
      <c r="F205" s="43" t="str">
        <f t="shared" si="241"/>
        <v>2021-01-01</v>
      </c>
      <c r="G205" s="44" t="str">
        <f t="shared" si="242"/>
        <v>212310000040</v>
      </c>
      <c r="H205" s="45">
        <f t="shared" si="263"/>
        <v>23</v>
      </c>
      <c r="I205" s="46">
        <v>3</v>
      </c>
      <c r="J205" s="52">
        <f t="shared" si="270"/>
        <v>323110198</v>
      </c>
      <c r="K205" s="48" t="str">
        <f t="shared" si="272"/>
        <v>Б-323110198-1</v>
      </c>
      <c r="L205" s="49" t="str">
        <f t="shared" si="243"/>
        <v>2020-01-01</v>
      </c>
      <c r="M205" s="104" t="s">
        <v>194</v>
      </c>
      <c r="N205" s="50">
        <f t="shared" si="265"/>
        <v>20000</v>
      </c>
      <c r="O205" s="48" t="s">
        <v>88</v>
      </c>
      <c r="P205" s="46">
        <v>1</v>
      </c>
      <c r="Q205" s="48">
        <v>20</v>
      </c>
      <c r="R205" s="70">
        <f t="shared" si="244"/>
        <v>37</v>
      </c>
      <c r="S205" s="70">
        <v>37</v>
      </c>
      <c r="T205" s="52" t="str">
        <f t="shared" si="245"/>
        <v>43231101981</v>
      </c>
      <c r="U205" s="53" t="str">
        <f t="shared" si="273"/>
        <v>432311019811</v>
      </c>
      <c r="V205" s="48">
        <v>1</v>
      </c>
      <c r="W205" s="49" t="str">
        <f t="shared" ca="1" si="246"/>
        <v>2020-01-06</v>
      </c>
      <c r="X205" s="48"/>
      <c r="Y205" s="54">
        <v>20000</v>
      </c>
      <c r="Z205" s="54">
        <f t="shared" si="247"/>
        <v>3333.3333333333321</v>
      </c>
      <c r="AA205" s="48">
        <v>0</v>
      </c>
      <c r="AB205" s="55" t="s">
        <v>89</v>
      </c>
      <c r="AC205" s="54">
        <f t="shared" si="248"/>
        <v>20000</v>
      </c>
      <c r="AD205" s="56">
        <v>0</v>
      </c>
      <c r="AE205" s="52" t="str">
        <f t="shared" si="230"/>
        <v>4323110198</v>
      </c>
      <c r="AF205" s="58">
        <f t="shared" si="249"/>
        <v>16666.666666666668</v>
      </c>
      <c r="AG205" s="59"/>
      <c r="AH205" s="58">
        <f t="shared" si="267"/>
        <v>16666.666666666668</v>
      </c>
      <c r="AI205" s="60">
        <f t="shared" si="250"/>
        <v>20000</v>
      </c>
      <c r="AJ205" s="49" t="str">
        <f t="shared" si="251"/>
        <v>2020-01-31</v>
      </c>
      <c r="AK205" s="61" t="str">
        <f t="shared" si="252"/>
        <v>8884323110198</v>
      </c>
      <c r="AL205" s="56" t="str">
        <f t="shared" si="253"/>
        <v>123100000401</v>
      </c>
      <c r="AM205" s="62"/>
      <c r="AN205" s="62"/>
      <c r="AO205" s="56" t="s">
        <v>89</v>
      </c>
      <c r="AP205" s="56" t="s">
        <v>89</v>
      </c>
      <c r="AQ205" s="56"/>
      <c r="AR205" s="56"/>
      <c r="AS205" s="63" t="str">
        <f t="shared" si="254"/>
        <v>8884323110198</v>
      </c>
      <c r="AT205" s="61" t="str">
        <f t="shared" si="255"/>
        <v>55323110198</v>
      </c>
      <c r="AU205" s="53" t="str">
        <f t="shared" si="256"/>
        <v>99323110198</v>
      </c>
      <c r="AV205" s="53">
        <f t="shared" si="257"/>
        <v>37</v>
      </c>
      <c r="AW205" s="53" t="str">
        <f t="shared" si="258"/>
        <v>77323110198</v>
      </c>
      <c r="AX205" s="53" t="str">
        <f t="shared" si="268"/>
        <v>774323110198</v>
      </c>
      <c r="AY205" s="53">
        <v>0</v>
      </c>
      <c r="AZ205" s="53">
        <v>0</v>
      </c>
      <c r="BA205" s="49" t="str">
        <f t="shared" si="259"/>
        <v>2020-01-01</v>
      </c>
      <c r="BB205" s="49" t="str">
        <f t="shared" si="260"/>
        <v>2020-01-31</v>
      </c>
      <c r="BC205" s="64" t="s">
        <v>90</v>
      </c>
      <c r="BD205" s="65" t="str">
        <f>"d"&amp;J205</f>
        <v>d323110198</v>
      </c>
      <c r="BE205" s="65"/>
      <c r="BF205" s="65"/>
      <c r="BG205" s="65"/>
      <c r="BH205" s="66"/>
      <c r="BI205" s="66"/>
      <c r="BJ205" s="66"/>
      <c r="BK205" s="66"/>
      <c r="BL205" s="53"/>
      <c r="BM205" s="53"/>
      <c r="BN205" s="53"/>
      <c r="BO205" s="336"/>
      <c r="BP205" s="325"/>
      <c r="BQ205" s="50"/>
      <c r="BR205" s="72"/>
      <c r="BS205" s="68"/>
      <c r="BU205" s="357" t="str">
        <f t="shared" ca="1" si="261"/>
        <v>insert into x_t_invoice (TMP_ID,ID,DT, CLIENT_ID,EXTERNAL_ID,CONTRACT_ID,TOTAL_SUM,CURRENCY,DISCOUNT_TYPE,COMMISSION_TYPE,TYPE,LOYAL_CLIENTS,NDS,NDS_PCT,PERSON_ID) values (s_x_t_invoice.NEXTVAL, 323110198, date'2020-01-01',212310000040,'Б-323110198-1',12310000040,20000,'RUR',37,37,'prepayment',0,1,20, 774323110198);insert into x_t_person (TMP_ID,ID) values (s_x_t_person.NEXTVAL, 774323110198);insert into x_t_act_internal(TMP_ID,ID,DT,CLIENT_ID,INVOICE_ID,HIDDEN,AMOUNT,EXTERNAL_ID,PAYMENT_TERM_DT,IS_LOYAL,TYPE) values (s_x_t_act_internal.NEXTVAL, 43231101981,date'2020-01-06',212310000040, 323110198    ,1,  20000  ,'432311019811',null, 0,'generic');insert into x_t_act_trans(TMP_ID, ACT_ID, CONSUME_ID, AMOUNT, AMOUNT_NDS, AMOUNT_NSP, NETTING, COMMISSION_TYPE) values (s_x_t_act_trans.NEXTVAL, 43231101981,  55323110198, 20000, 3333.33333333333,  0,null, 37);insert into x_t_consume (TMP_ID, ID, PARENT_ORDER_ID) values (s_x_t_consume.NEXTVAL, 55323110198,  99323110198);insert into x_t_order(TMP_ID, ID, SERVICE_ID, SERVICE_ORDER_ID, CLIENT_ID) values (s_x_t_order.NEXTVAL, 99323110198,  37,  77323110198,  4323110198 );insert into x_mv_oebs_receipts_2(TMP_ID, INVOICE_EID, SUM, DT, DOC_DATE, COMISS_DATE, PAYMENT_NUMBER, SOURCE_TYPE) values (s_x_mv_oebs_receipts_2.NEXTVAL, 'Б-323110198-1', 20000, date'2020-01-31',date'2020-01-31', null, '8884323110198' ,'PAYCASH');insert into x_yt_ar_direct_domain_stats (ID,IS_GRAY,DOMAIN,IS_BLACKLIST,SERVICE_ID,COST,BILLING_EXPORT_ID,FROM_DT,TILL_DT,SERVICE_ORDER_ID) values(s_x_yt_ar_direct_domain_stats.NEXTVAL, 0, 'd323110198', 0,37,3330000000,77323110198,  date'2020-01-01',to_date('2020-01-31'||' '||'23:59:59','YYYY-MM-DD HH24:MI:SS'),77323110198);</v>
      </c>
    </row>
    <row r="206" spans="1:73" s="67" customFormat="1" ht="15" customHeight="1" x14ac:dyDescent="0.35">
      <c r="A206" s="40">
        <v>40</v>
      </c>
      <c r="B206" s="41"/>
      <c r="C206" s="42" t="str">
        <f t="shared" si="239"/>
        <v>12310000040</v>
      </c>
      <c r="D206" s="42" t="str">
        <f t="shared" si="240"/>
        <v>12310000040/20</v>
      </c>
      <c r="E206" s="43" t="str">
        <f t="shared" si="262"/>
        <v>2020-01-01</v>
      </c>
      <c r="F206" s="43" t="str">
        <f t="shared" si="241"/>
        <v>2021-01-01</v>
      </c>
      <c r="G206" s="44" t="str">
        <f t="shared" si="242"/>
        <v>212310000040</v>
      </c>
      <c r="H206" s="45">
        <f t="shared" si="263"/>
        <v>23</v>
      </c>
      <c r="I206" s="46">
        <v>3</v>
      </c>
      <c r="J206" s="52">
        <f t="shared" si="270"/>
        <v>323110199</v>
      </c>
      <c r="K206" s="48" t="str">
        <f t="shared" si="272"/>
        <v>Б-323110199-1</v>
      </c>
      <c r="L206" s="49" t="str">
        <f t="shared" si="243"/>
        <v>2020-01-01</v>
      </c>
      <c r="M206" s="104" t="s">
        <v>194</v>
      </c>
      <c r="N206" s="50">
        <f t="shared" si="265"/>
        <v>20000</v>
      </c>
      <c r="O206" s="48" t="s">
        <v>88</v>
      </c>
      <c r="P206" s="46">
        <v>1</v>
      </c>
      <c r="Q206" s="48">
        <v>20</v>
      </c>
      <c r="R206" s="70">
        <f t="shared" si="244"/>
        <v>40</v>
      </c>
      <c r="S206" s="70">
        <v>40</v>
      </c>
      <c r="T206" s="52" t="str">
        <f t="shared" si="245"/>
        <v>43231101991</v>
      </c>
      <c r="U206" s="53" t="str">
        <f t="shared" si="273"/>
        <v>432311019911</v>
      </c>
      <c r="V206" s="48">
        <v>1</v>
      </c>
      <c r="W206" s="49" t="str">
        <f t="shared" ca="1" si="246"/>
        <v>2020-01-04</v>
      </c>
      <c r="X206" s="48"/>
      <c r="Y206" s="54">
        <v>20000</v>
      </c>
      <c r="Z206" s="54">
        <f t="shared" si="247"/>
        <v>3333.3333333333321</v>
      </c>
      <c r="AA206" s="48">
        <v>0</v>
      </c>
      <c r="AB206" s="55" t="s">
        <v>89</v>
      </c>
      <c r="AC206" s="54">
        <f t="shared" si="248"/>
        <v>20000</v>
      </c>
      <c r="AD206" s="56">
        <v>0</v>
      </c>
      <c r="AE206" s="52" t="str">
        <f t="shared" si="230"/>
        <v>4323110199</v>
      </c>
      <c r="AF206" s="58">
        <f t="shared" si="249"/>
        <v>16666.666666666668</v>
      </c>
      <c r="AG206" s="73"/>
      <c r="AH206" s="58">
        <f t="shared" si="267"/>
        <v>16666.666666666668</v>
      </c>
      <c r="AI206" s="60">
        <f t="shared" si="250"/>
        <v>20000</v>
      </c>
      <c r="AJ206" s="49" t="str">
        <f t="shared" si="251"/>
        <v>2020-01-31</v>
      </c>
      <c r="AK206" s="61" t="str">
        <f t="shared" si="252"/>
        <v>8884323110199</v>
      </c>
      <c r="AL206" s="56" t="str">
        <f t="shared" si="253"/>
        <v>123100000401</v>
      </c>
      <c r="AM206" s="62"/>
      <c r="AN206" s="62"/>
      <c r="AO206" s="56" t="s">
        <v>89</v>
      </c>
      <c r="AP206" s="56" t="s">
        <v>89</v>
      </c>
      <c r="AQ206" s="56"/>
      <c r="AR206" s="56"/>
      <c r="AS206" s="63" t="str">
        <f t="shared" si="254"/>
        <v>8884323110199</v>
      </c>
      <c r="AT206" s="61" t="str">
        <f t="shared" si="255"/>
        <v>55323110199</v>
      </c>
      <c r="AU206" s="53" t="str">
        <f t="shared" si="256"/>
        <v>99323110199</v>
      </c>
      <c r="AV206" s="53">
        <f t="shared" si="257"/>
        <v>40</v>
      </c>
      <c r="AW206" s="53" t="str">
        <f t="shared" si="258"/>
        <v>77323110199</v>
      </c>
      <c r="AX206" s="53" t="str">
        <f t="shared" si="268"/>
        <v>774323110199</v>
      </c>
      <c r="AY206" s="53">
        <v>0</v>
      </c>
      <c r="AZ206" s="53">
        <v>0</v>
      </c>
      <c r="BA206" s="49" t="str">
        <f t="shared" si="259"/>
        <v>2020-01-01</v>
      </c>
      <c r="BB206" s="49" t="str">
        <f t="shared" si="260"/>
        <v>2020-01-31</v>
      </c>
      <c r="BC206" s="64" t="s">
        <v>92</v>
      </c>
      <c r="BD206" s="65" t="str">
        <f>"e"&amp;J206</f>
        <v>e323110199</v>
      </c>
      <c r="BE206" s="65"/>
      <c r="BF206" s="65"/>
      <c r="BG206" s="65"/>
      <c r="BH206" s="66"/>
      <c r="BI206" s="66"/>
      <c r="BJ206" s="66"/>
      <c r="BK206" s="66"/>
      <c r="BL206" s="53"/>
      <c r="BM206" s="53"/>
      <c r="BN206" s="53"/>
      <c r="BO206" s="336"/>
      <c r="BP206" s="325"/>
      <c r="BQ206" s="50"/>
      <c r="BR206" s="68"/>
      <c r="BS206" s="68"/>
      <c r="BU206" s="357" t="str">
        <f t="shared" ca="1" si="261"/>
        <v>insert into x_t_invoice (TMP_ID,ID,DT, CLIENT_ID,EXTERNAL_ID,CONTRACT_ID,TOTAL_SUM,CURRENCY,DISCOUNT_TYPE,COMMISSION_TYPE,TYPE,LOYAL_CLIENTS,NDS,NDS_PCT,PERSON_ID) values (s_x_t_invoice.NEXTVAL, 323110199, date'2020-01-01',212310000040,'Б-323110199-1',12310000040,20000,'RUR',40,40,'prepayment',0,1,20, 774323110199);insert into x_t_person (TMP_ID,ID) values (s_x_t_person.NEXTVAL, 774323110199);insert into x_t_act_internal(TMP_ID,ID,DT,CLIENT_ID,INVOICE_ID,HIDDEN,AMOUNT,EXTERNAL_ID,PAYMENT_TERM_DT,IS_LOYAL,TYPE) values (s_x_t_act_internal.NEXTVAL, 43231101991,date'2020-01-04',212310000040, 323110199    ,1,  20000  ,'432311019911',null, 0,'generic');insert into x_t_act_trans(TMP_ID, ACT_ID, CONSUME_ID, AMOUNT, AMOUNT_NDS, AMOUNT_NSP, NETTING, COMMISSION_TYPE) values (s_x_t_act_trans.NEXTVAL, 43231101991,  55323110199, 20000, 3333.33333333333,  0,null, 40);insert into x_t_consume (TMP_ID, ID, PARENT_ORDER_ID) values (s_x_t_consume.NEXTVAL, 55323110199,  99323110199);insert into x_t_order(TMP_ID, ID, SERVICE_ID, SERVICE_ORDER_ID, CLIENT_ID) values (s_x_t_order.NEXTVAL, 99323110199,  40,  77323110199,  4323110199 );insert into x_mv_oebs_receipts_2(TMP_ID, INVOICE_EID, SUM, DT, DOC_DATE, COMISS_DATE, PAYMENT_NUMBER, SOURCE_TYPE) values (s_x_mv_oebs_receipts_2.NEXTVAL, 'Б-323110199-1', 20000, date'2020-01-31',date'2020-01-31', null, '8884323110199' ,'PAYCASH');insert into x_yt_ar_direct_domain_stats (ID,IS_GRAY,DOMAIN,IS_BLACKLIST,SERVICE_ID,COST,BILLING_EXPORT_ID,FROM_DT,TILL_DT,SERVICE_ORDER_ID) values(s_x_yt_ar_direct_domain_stats.NEXTVAL, 0, 'e323110199', 0,40,3000000000,77323110199,  date'2020-01-01',to_date('2020-01-31'||' '||'23:59:59','YYYY-MM-DD HH24:MI:SS'),77323110199);</v>
      </c>
    </row>
    <row r="207" spans="1:73" s="100" customFormat="1" ht="15" customHeight="1" thickBot="1" x14ac:dyDescent="0.4">
      <c r="A207" s="74">
        <v>40</v>
      </c>
      <c r="B207" s="75"/>
      <c r="C207" s="76" t="str">
        <f t="shared" si="239"/>
        <v>12310000040</v>
      </c>
      <c r="D207" s="76" t="str">
        <f t="shared" si="240"/>
        <v>12310000040/20</v>
      </c>
      <c r="E207" s="77" t="str">
        <f t="shared" si="262"/>
        <v>2020-01-01</v>
      </c>
      <c r="F207" s="77" t="str">
        <f t="shared" si="241"/>
        <v>2021-01-01</v>
      </c>
      <c r="G207" s="78" t="str">
        <f t="shared" si="242"/>
        <v>212310000040</v>
      </c>
      <c r="H207" s="79">
        <f t="shared" si="263"/>
        <v>23</v>
      </c>
      <c r="I207" s="80">
        <v>3</v>
      </c>
      <c r="J207" s="81">
        <f t="shared" si="270"/>
        <v>323110200</v>
      </c>
      <c r="K207" s="82" t="str">
        <f t="shared" si="272"/>
        <v>Б-323110200-1</v>
      </c>
      <c r="L207" s="83" t="str">
        <f t="shared" si="243"/>
        <v>2020-01-01</v>
      </c>
      <c r="M207" s="85" t="s">
        <v>194</v>
      </c>
      <c r="N207" s="84">
        <f t="shared" si="265"/>
        <v>20000</v>
      </c>
      <c r="O207" s="82" t="s">
        <v>88</v>
      </c>
      <c r="P207" s="80">
        <v>1</v>
      </c>
      <c r="Q207" s="82">
        <v>20</v>
      </c>
      <c r="R207" s="85">
        <v>25</v>
      </c>
      <c r="S207" s="86">
        <v>40</v>
      </c>
      <c r="T207" s="81" t="str">
        <f t="shared" si="245"/>
        <v>43231102001</v>
      </c>
      <c r="U207" s="87" t="str">
        <f t="shared" si="273"/>
        <v>432311020011</v>
      </c>
      <c r="V207" s="82">
        <v>1</v>
      </c>
      <c r="W207" s="83" t="str">
        <f t="shared" ca="1" si="246"/>
        <v>2020-01-02</v>
      </c>
      <c r="X207" s="82"/>
      <c r="Y207" s="88">
        <v>20000</v>
      </c>
      <c r="Z207" s="88">
        <f t="shared" si="247"/>
        <v>3333.3333333333321</v>
      </c>
      <c r="AA207" s="82">
        <v>0</v>
      </c>
      <c r="AB207" s="89" t="s">
        <v>89</v>
      </c>
      <c r="AC207" s="88">
        <f t="shared" si="248"/>
        <v>20000</v>
      </c>
      <c r="AD207" s="90">
        <v>0</v>
      </c>
      <c r="AE207" s="81" t="str">
        <f t="shared" si="230"/>
        <v>4323110200</v>
      </c>
      <c r="AF207" s="91">
        <f t="shared" si="249"/>
        <v>16666.666666666668</v>
      </c>
      <c r="AG207" s="92"/>
      <c r="AH207" s="91">
        <f t="shared" si="267"/>
        <v>16666.666666666668</v>
      </c>
      <c r="AI207" s="93">
        <f t="shared" si="250"/>
        <v>20000</v>
      </c>
      <c r="AJ207" s="83" t="str">
        <f t="shared" si="251"/>
        <v>2020-01-31</v>
      </c>
      <c r="AK207" s="94" t="str">
        <f t="shared" si="252"/>
        <v>8884323110200</v>
      </c>
      <c r="AL207" s="90" t="str">
        <f t="shared" si="253"/>
        <v>123100000401</v>
      </c>
      <c r="AM207" s="95"/>
      <c r="AN207" s="95"/>
      <c r="AO207" s="90" t="s">
        <v>89</v>
      </c>
      <c r="AP207" s="90" t="s">
        <v>89</v>
      </c>
      <c r="AQ207" s="90"/>
      <c r="AR207" s="90"/>
      <c r="AS207" s="96" t="str">
        <f t="shared" si="254"/>
        <v>8884323110200</v>
      </c>
      <c r="AT207" s="94" t="str">
        <f t="shared" si="255"/>
        <v>55323110200</v>
      </c>
      <c r="AU207" s="87" t="str">
        <f t="shared" si="256"/>
        <v>99323110200</v>
      </c>
      <c r="AV207" s="87">
        <f t="shared" si="257"/>
        <v>40</v>
      </c>
      <c r="AW207" s="87" t="str">
        <f t="shared" si="258"/>
        <v>77323110200</v>
      </c>
      <c r="AX207" s="87" t="str">
        <f t="shared" si="268"/>
        <v>774323110200</v>
      </c>
      <c r="AY207" s="87">
        <v>0</v>
      </c>
      <c r="AZ207" s="87">
        <v>0</v>
      </c>
      <c r="BA207" s="83" t="str">
        <f t="shared" si="259"/>
        <v>2020-01-01</v>
      </c>
      <c r="BB207" s="83" t="str">
        <f t="shared" si="260"/>
        <v>2020-01-31</v>
      </c>
      <c r="BC207" s="97" t="s">
        <v>92</v>
      </c>
      <c r="BD207" s="98" t="str">
        <f>"e"&amp;J207</f>
        <v>e323110200</v>
      </c>
      <c r="BE207" s="98"/>
      <c r="BF207" s="98"/>
      <c r="BG207" s="98"/>
      <c r="BH207" s="98"/>
      <c r="BI207" s="98"/>
      <c r="BJ207" s="98"/>
      <c r="BK207" s="98"/>
      <c r="BL207" s="98"/>
      <c r="BM207" s="98"/>
      <c r="BN207" s="98"/>
      <c r="BO207" s="338"/>
      <c r="BP207" s="326"/>
      <c r="BQ207" s="84"/>
      <c r="BR207" s="99"/>
      <c r="BS207" s="99"/>
      <c r="BU207" s="358" t="str">
        <f t="shared" ca="1" si="261"/>
        <v>insert into x_t_invoice (TMP_ID,ID,DT, CLIENT_ID,EXTERNAL_ID,CONTRACT_ID,TOTAL_SUM,CURRENCY,DISCOUNT_TYPE,COMMISSION_TYPE,TYPE,LOYAL_CLIENTS,NDS,NDS_PCT,PERSON_ID) values (s_x_t_invoice.NEXTVAL, 323110200, date'2020-01-01',212310000040,'Б-323110200-1',12310000040,20000,'RUR',25,25,'prepayment',0,1,20, 774323110200);insert into x_t_person (TMP_ID,ID) values (s_x_t_person.NEXTVAL, 774323110200);insert into x_t_act_internal(TMP_ID,ID,DT,CLIENT_ID,INVOICE_ID,HIDDEN,AMOUNT,EXTERNAL_ID,PAYMENT_TERM_DT,IS_LOYAL,TYPE) values (s_x_t_act_internal.NEXTVAL, 43231102001,date'2020-01-02',212310000040, 323110200    ,1,  20000  ,'432311020011',null, 0,'generic');insert into x_t_act_trans(TMP_ID, ACT_ID, CONSUME_ID, AMOUNT, AMOUNT_NDS, AMOUNT_NSP, NETTING, COMMISSION_TYPE) values (s_x_t_act_trans.NEXTVAL, 43231102001,  55323110200, 20000, 3333.33333333333,  0,null, 40);insert into x_t_consume (TMP_ID, ID, PARENT_ORDER_ID) values (s_x_t_consume.NEXTVAL, 55323110200,  99323110200);insert into x_t_order(TMP_ID, ID, SERVICE_ID, SERVICE_ORDER_ID, CLIENT_ID) values (s_x_t_order.NEXTVAL, 99323110200,  40,  77323110200,  4323110200 );insert into x_mv_oebs_receipts_2(TMP_ID, INVOICE_EID, SUM, DT, DOC_DATE, COMISS_DATE, PAYMENT_NUMBER, SOURCE_TYPE) values (s_x_mv_oebs_receipts_2.NEXTVAL, 'Б-323110200-1', 20000, date'2020-01-31',date'2020-01-31', null, '8884323110200' ,'PAYCASH');insert into x_yt_ar_direct_domain_stats (ID,IS_GRAY,DOMAIN,IS_BLACKLIST,SERVICE_ID,COST,BILLING_EXPORT_ID,FROM_DT,TILL_DT,SERVICE_ORDER_ID) values(s_x_yt_ar_direct_domain_stats.NEXTVAL, 0, 'e323110200', 0,40,3000000000,77323110200,  date'2020-01-01',to_date('2020-01-31'||' '||'23:59:59','YYYY-MM-DD HH24:MI:SS'),77323110200);</v>
      </c>
    </row>
    <row r="208" spans="1:73" s="195" customFormat="1" x14ac:dyDescent="0.35">
      <c r="A208" s="127">
        <v>41</v>
      </c>
      <c r="B208" s="178"/>
      <c r="C208" s="42" t="str">
        <f t="shared" si="239"/>
        <v>12310000041</v>
      </c>
      <c r="D208" s="42" t="str">
        <f t="shared" si="240"/>
        <v>12310000041/20</v>
      </c>
      <c r="E208" s="43" t="str">
        <f t="shared" si="262"/>
        <v>2020-01-01</v>
      </c>
      <c r="F208" s="43" t="str">
        <f t="shared" si="241"/>
        <v>2021-01-01</v>
      </c>
      <c r="G208" s="44" t="str">
        <f t="shared" si="242"/>
        <v>212310000041</v>
      </c>
      <c r="H208" s="45">
        <f t="shared" si="263"/>
        <v>23</v>
      </c>
      <c r="I208" s="179">
        <v>3</v>
      </c>
      <c r="J208" s="52">
        <f t="shared" si="270"/>
        <v>323110201</v>
      </c>
      <c r="K208" s="42" t="str">
        <f t="shared" si="272"/>
        <v>Б-323110201-1</v>
      </c>
      <c r="L208" s="43" t="str">
        <f t="shared" si="243"/>
        <v>2020-01-01</v>
      </c>
      <c r="M208" s="104" t="s">
        <v>194</v>
      </c>
      <c r="N208" s="181">
        <f t="shared" si="265"/>
        <v>40000.5</v>
      </c>
      <c r="O208" s="42" t="s">
        <v>88</v>
      </c>
      <c r="P208" s="179">
        <v>1</v>
      </c>
      <c r="Q208" s="42">
        <v>20</v>
      </c>
      <c r="R208" s="182">
        <f>S208</f>
        <v>7</v>
      </c>
      <c r="S208" s="182">
        <v>7</v>
      </c>
      <c r="T208" s="52" t="str">
        <f t="shared" si="245"/>
        <v>43231102011</v>
      </c>
      <c r="U208" s="183" t="str">
        <f t="shared" si="273"/>
        <v>432311020111</v>
      </c>
      <c r="V208" s="42">
        <v>1</v>
      </c>
      <c r="W208" s="43" t="str">
        <f t="shared" ca="1" si="246"/>
        <v>2020-01-07</v>
      </c>
      <c r="X208" s="42"/>
      <c r="Y208" s="185">
        <v>40000.5</v>
      </c>
      <c r="Z208" s="185">
        <f>Y208-(Y208/1.2)</f>
        <v>6666.75</v>
      </c>
      <c r="AA208" s="42">
        <v>0</v>
      </c>
      <c r="AB208" s="186" t="s">
        <v>89</v>
      </c>
      <c r="AC208" s="185">
        <f t="shared" si="248"/>
        <v>40000.5</v>
      </c>
      <c r="AD208" s="45">
        <v>0</v>
      </c>
      <c r="AE208" s="52" t="str">
        <f t="shared" si="230"/>
        <v>4323110201</v>
      </c>
      <c r="AF208" s="187">
        <f t="shared" si="249"/>
        <v>33333.75</v>
      </c>
      <c r="AG208" s="240"/>
      <c r="AH208" s="58">
        <f t="shared" si="267"/>
        <v>16666.875</v>
      </c>
      <c r="AI208" s="307">
        <f>Y208/2</f>
        <v>20000.25</v>
      </c>
      <c r="AJ208" s="49" t="str">
        <f t="shared" si="251"/>
        <v>2020-01-31</v>
      </c>
      <c r="AK208" s="189" t="str">
        <f t="shared" si="252"/>
        <v>8884323110201</v>
      </c>
      <c r="AL208" s="45" t="str">
        <f t="shared" si="253"/>
        <v>123100000411</v>
      </c>
      <c r="AM208" s="62"/>
      <c r="AN208" s="62"/>
      <c r="AO208" s="56" t="s">
        <v>89</v>
      </c>
      <c r="AP208" s="56" t="s">
        <v>89</v>
      </c>
      <c r="AQ208" s="45"/>
      <c r="AR208" s="45"/>
      <c r="AS208" s="191" t="str">
        <f t="shared" si="254"/>
        <v>8884323110201</v>
      </c>
      <c r="AT208" s="189" t="str">
        <f t="shared" si="255"/>
        <v>55323110201</v>
      </c>
      <c r="AU208" s="183" t="str">
        <f t="shared" si="256"/>
        <v>99323110201</v>
      </c>
      <c r="AV208" s="183">
        <f t="shared" si="257"/>
        <v>7</v>
      </c>
      <c r="AW208" s="183" t="str">
        <f t="shared" si="258"/>
        <v>77323110201</v>
      </c>
      <c r="AX208" s="53" t="str">
        <f t="shared" si="268"/>
        <v>774323110201</v>
      </c>
      <c r="AY208" s="183">
        <v>0</v>
      </c>
      <c r="AZ208" s="183">
        <v>0</v>
      </c>
      <c r="BA208" s="43" t="str">
        <f t="shared" si="259"/>
        <v>2020-01-01</v>
      </c>
      <c r="BB208" s="43" t="str">
        <f t="shared" si="260"/>
        <v>2020-01-31</v>
      </c>
      <c r="BC208" s="192" t="s">
        <v>90</v>
      </c>
      <c r="BD208" s="44" t="str">
        <f t="shared" ref="BD208:BD221" si="274">"a"&amp;J208</f>
        <v>a323110201</v>
      </c>
      <c r="BE208" s="189"/>
      <c r="BF208" s="189"/>
      <c r="BG208" s="186"/>
      <c r="BH208" s="149"/>
      <c r="BI208" s="149"/>
      <c r="BJ208" s="149"/>
      <c r="BK208" s="149"/>
      <c r="BL208" s="149"/>
      <c r="BM208" s="149"/>
      <c r="BN208" s="149"/>
      <c r="BO208" s="340" t="s">
        <v>196</v>
      </c>
      <c r="BP208" s="328">
        <v>7</v>
      </c>
      <c r="BQ208" s="242">
        <f>SUM(AF208:AF212)</f>
        <v>159167.08333333337</v>
      </c>
      <c r="BR208" s="194">
        <f>BQ208*0.06</f>
        <v>9550.0250000000015</v>
      </c>
      <c r="BS208" s="242">
        <f>BR208</f>
        <v>9550.0250000000015</v>
      </c>
      <c r="BU208" s="357" t="str">
        <f t="shared" ca="1" si="261"/>
        <v>insert into x_t_contract2(TMP_ID,ID,EXTERNAL_ID,CLIENT_ID) values(s_x_t_contract2.NEXTVAL, 12310000041, '12310000041/20',212310000041);insert into x_t_contract_collateral(TMP_ID,ID,CONTRACT2_ID,DT,IS_SIGNED) values(s_x_t_contract_collateral.NEXTVAL, 123100000411, 12310000041, date'2020-01-01', date'2020-01-01');insert into x_mv_contract_signed_attr (TMP_ID,CONTRACT_ID,COLLATERAL_ID,CODE,VALUE_DT) values (s_x_mv_contract_signed_attr.NEXTVAL, 12310000041, 123100000411,'FINISH_DT' ,date'2021-01-01');insert into x_mv_contract_signed_attr_hist(TMP_ID,VALUE_NUM,UPDATE_DT,CONTRACT2_ID,CODE,CL_DT,STAMP,DT) values(s_x_mv_contract_signed_attr_hist.NEXTVAL, 1, date'2020-01-01', 12310000041,'FIRM',date'2020-01-01',8884323110201,date'2020-01-01');insert into x_mv_contract_signed_attr_hist(TMP_ID,VALUE_NUM,UPDATE_DT,CONTRACT2_ID,CODE,CL_DT,STAMP,DT) values(s_x_mv_contract_signed_attr_hist.NEXTVAL, 23, date'2020-01-01', 12310000041,'WHOLESALE_AGENT_PREMIUM_AWARDS_SCALE_TYPE',date'2020-01-01',8884323110201,date'2020-01-01');insert into x_mv_contract_signed_attr_hist(TMP_ID,VALUE_NUM,UPDATE_DT,CONTRACT2_ID,CODE,CL_DT,STAMP,DT) values(s_x_mv_contract_signed_attr_hist.NEXTVAL, 3, date'2020-01-01', 12310000041,'PAYMENT_TYPE',date'2020-01-01',8884323110201,date'2020-01-01');insert into x_t_invoice (TMP_ID,ID,DT, CLIENT_ID,EXTERNAL_ID,CONTRACT_ID,TOTAL_SUM,CURRENCY,DISCOUNT_TYPE,COMMISSION_TYPE,TYPE,LOYAL_CLIENTS,NDS,NDS_PCT,PERSON_ID) values (s_x_t_invoice.NEXTVAL, 323110201, date'2020-01-01',212310000041,'Б-323110201-1',12310000041,40000.5,'RUR',7,7,'prepayment',0,1,20, 774323110201);insert into x_t_person (TMP_ID,ID) values (s_x_t_person.NEXTVAL, 774323110201);insert into x_t_act_internal(TMP_ID,ID,DT,CLIENT_ID,INVOICE_ID,HIDDEN,AMOUNT,EXTERNAL_ID,PAYMENT_TERM_DT,IS_LOYAL,TYPE) values (s_x_t_act_internal.NEXTVAL, 43231102011,date'2020-01-07',212310000041, 323110201    ,1,  40000.5  ,'432311020111',null, 0,'generic');insert into x_t_act_trans(TMP_ID, ACT_ID, CONSUME_ID, AMOUNT, AMOUNT_NDS, AMOUNT_NSP, NETTING, COMMISSION_TYPE) values (s_x_t_act_trans.NEXTVAL, 43231102011,  55323110201, 40000.5, 6666.75,  0,null, 7);insert into x_t_consume (TMP_ID, ID, PARENT_ORDER_ID) values (s_x_t_consume.NEXTVAL, 55323110201,  99323110201);insert into x_t_order(TMP_ID, ID, SERVICE_ID, SERVICE_ORDER_ID, CLIENT_ID) values (s_x_t_order.NEXTVAL, 99323110201,  7,  77323110201,  4323110201 );insert into x_mv_oebs_receipts_2(TMP_ID, INVOICE_EID, SUM, DT, DOC_DATE, COMISS_DATE, PAYMENT_NUMBER, SOURCE_TYPE) values (s_x_mv_oebs_receipts_2.NEXTVAL, 'Б-323110201-1', 20000.25, date'2020-01-31',date'2020-01-31', null, '8884323110201' ,'PAYCASH');insert into x_yt_ar_direct_domain_stats (ID,IS_GRAY,DOMAIN,IS_BLACKLIST,SERVICE_ID,COST,BILLING_EXPORT_ID,FROM_DT,TILL_DT,SERVICE_ORDER_ID) values(s_x_yt_ar_direct_domain_stats.NEXTVAL, 0, 'a323110201', 0,7,3330000000,77323110201,  date'2020-01-01',to_date('2020-01-31'||' '||'23:59:59','YYYY-MM-DD HH24:MI:SS'),77323110201);</v>
      </c>
    </row>
    <row r="209" spans="1:73" s="195" customFormat="1" x14ac:dyDescent="0.35">
      <c r="A209" s="127">
        <v>41</v>
      </c>
      <c r="B209" s="178"/>
      <c r="C209" s="42" t="str">
        <f t="shared" si="239"/>
        <v>12310000041</v>
      </c>
      <c r="D209" s="42" t="str">
        <f t="shared" si="240"/>
        <v>12310000041/20</v>
      </c>
      <c r="E209" s="43" t="str">
        <f t="shared" si="262"/>
        <v>2020-01-01</v>
      </c>
      <c r="F209" s="43" t="str">
        <f t="shared" si="241"/>
        <v>2021-01-01</v>
      </c>
      <c r="G209" s="44" t="str">
        <f t="shared" si="242"/>
        <v>212310000041</v>
      </c>
      <c r="H209" s="45">
        <f t="shared" si="263"/>
        <v>23</v>
      </c>
      <c r="I209" s="179">
        <v>3</v>
      </c>
      <c r="J209" s="52">
        <f t="shared" si="270"/>
        <v>323110202</v>
      </c>
      <c r="K209" s="42" t="str">
        <f t="shared" si="272"/>
        <v>Б-323110202-1</v>
      </c>
      <c r="L209" s="43" t="str">
        <f t="shared" si="243"/>
        <v>2020-01-01</v>
      </c>
      <c r="M209" s="104" t="s">
        <v>194</v>
      </c>
      <c r="N209" s="181">
        <f t="shared" si="265"/>
        <v>40000</v>
      </c>
      <c r="O209" s="42" t="s">
        <v>88</v>
      </c>
      <c r="P209" s="179">
        <v>1</v>
      </c>
      <c r="Q209" s="42">
        <v>20</v>
      </c>
      <c r="R209" s="182">
        <f>S209</f>
        <v>7</v>
      </c>
      <c r="S209" s="182">
        <v>7</v>
      </c>
      <c r="T209" s="52" t="str">
        <f t="shared" si="245"/>
        <v>43231102021</v>
      </c>
      <c r="U209" s="183" t="str">
        <f t="shared" si="273"/>
        <v>432311020211</v>
      </c>
      <c r="V209" s="42">
        <v>1</v>
      </c>
      <c r="W209" s="43" t="str">
        <f t="shared" ca="1" si="246"/>
        <v>2020-01-04</v>
      </c>
      <c r="X209" s="42"/>
      <c r="Y209" s="185">
        <v>40000</v>
      </c>
      <c r="Z209" s="185">
        <f t="shared" ref="Z209:Z223" si="275">Y209-(Y209/1.2)</f>
        <v>6666.6666666666642</v>
      </c>
      <c r="AA209" s="42">
        <v>0</v>
      </c>
      <c r="AB209" s="186" t="s">
        <v>89</v>
      </c>
      <c r="AC209" s="185">
        <f t="shared" si="248"/>
        <v>40000</v>
      </c>
      <c r="AD209" s="45">
        <v>0</v>
      </c>
      <c r="AE209" s="52" t="str">
        <f t="shared" si="230"/>
        <v>4323110202</v>
      </c>
      <c r="AF209" s="187">
        <f t="shared" si="249"/>
        <v>33333.333333333336</v>
      </c>
      <c r="AG209" s="240"/>
      <c r="AH209" s="58">
        <f t="shared" si="267"/>
        <v>33333.333333333336</v>
      </c>
      <c r="AI209" s="60">
        <f t="shared" si="250"/>
        <v>40000</v>
      </c>
      <c r="AJ209" s="49" t="str">
        <f t="shared" si="251"/>
        <v>2020-01-31</v>
      </c>
      <c r="AK209" s="189" t="str">
        <f t="shared" si="252"/>
        <v>8884323110202</v>
      </c>
      <c r="AL209" s="45" t="str">
        <f t="shared" si="253"/>
        <v>123100000411</v>
      </c>
      <c r="AM209" s="62"/>
      <c r="AN209" s="62"/>
      <c r="AO209" s="56" t="s">
        <v>89</v>
      </c>
      <c r="AP209" s="56" t="s">
        <v>89</v>
      </c>
      <c r="AQ209" s="45"/>
      <c r="AR209" s="45"/>
      <c r="AS209" s="191" t="str">
        <f t="shared" si="254"/>
        <v>8884323110202</v>
      </c>
      <c r="AT209" s="189" t="str">
        <f t="shared" si="255"/>
        <v>55323110202</v>
      </c>
      <c r="AU209" s="183" t="str">
        <f t="shared" si="256"/>
        <v>99323110202</v>
      </c>
      <c r="AV209" s="183">
        <f t="shared" si="257"/>
        <v>7</v>
      </c>
      <c r="AW209" s="183" t="str">
        <f t="shared" si="258"/>
        <v>77323110202</v>
      </c>
      <c r="AX209" s="53" t="str">
        <f t="shared" si="268"/>
        <v>774323110202</v>
      </c>
      <c r="AY209" s="183">
        <v>0</v>
      </c>
      <c r="AZ209" s="183">
        <v>0</v>
      </c>
      <c r="BA209" s="43" t="str">
        <f t="shared" si="259"/>
        <v>2020-01-01</v>
      </c>
      <c r="BB209" s="43" t="str">
        <f t="shared" si="260"/>
        <v>2020-01-31</v>
      </c>
      <c r="BC209" s="192" t="s">
        <v>90</v>
      </c>
      <c r="BD209" s="44" t="str">
        <f t="shared" si="274"/>
        <v>a323110202</v>
      </c>
      <c r="BE209" s="189"/>
      <c r="BF209" s="189"/>
      <c r="BG209" s="186"/>
      <c r="BH209" s="149"/>
      <c r="BI209" s="149"/>
      <c r="BJ209" s="149"/>
      <c r="BK209" s="149"/>
      <c r="BL209" s="149"/>
      <c r="BM209" s="149"/>
      <c r="BN209" s="149"/>
      <c r="BO209" s="342" t="s">
        <v>251</v>
      </c>
      <c r="BP209" s="328">
        <v>1</v>
      </c>
      <c r="BQ209" s="242">
        <f>AF213</f>
        <v>16666.666666666668</v>
      </c>
      <c r="BR209" s="242">
        <f>BQ209*0.13</f>
        <v>2166.666666666667</v>
      </c>
      <c r="BS209" s="242">
        <f>BR209</f>
        <v>2166.666666666667</v>
      </c>
      <c r="BU209" s="357" t="str">
        <f t="shared" ca="1" si="261"/>
        <v>insert into x_t_invoice (TMP_ID,ID,DT, CLIENT_ID,EXTERNAL_ID,CONTRACT_ID,TOTAL_SUM,CURRENCY,DISCOUNT_TYPE,COMMISSION_TYPE,TYPE,LOYAL_CLIENTS,NDS,NDS_PCT,PERSON_ID) values (s_x_t_invoice.NEXTVAL, 323110202, date'2020-01-01',212310000041,'Б-323110202-1',12310000041,40000,'RUR',7,7,'prepayment',0,1,20, 774323110202);insert into x_t_person (TMP_ID,ID) values (s_x_t_person.NEXTVAL, 774323110202);insert into x_t_act_internal(TMP_ID,ID,DT,CLIENT_ID,INVOICE_ID,HIDDEN,AMOUNT,EXTERNAL_ID,PAYMENT_TERM_DT,IS_LOYAL,TYPE) values (s_x_t_act_internal.NEXTVAL, 43231102021,date'2020-01-04',212310000041, 323110202    ,1,  40000  ,'432311020211',null, 0,'generic');insert into x_t_act_trans(TMP_ID, ACT_ID, CONSUME_ID, AMOUNT, AMOUNT_NDS, AMOUNT_NSP, NETTING, COMMISSION_TYPE) values (s_x_t_act_trans.NEXTVAL, 43231102021,  55323110202, 40000, 6666.66666666666,  0,null, 7);insert into x_t_consume (TMP_ID, ID, PARENT_ORDER_ID) values (s_x_t_consume.NEXTVAL, 55323110202,  99323110202);insert into x_t_order(TMP_ID, ID, SERVICE_ID, SERVICE_ORDER_ID, CLIENT_ID) values (s_x_t_order.NEXTVAL, 99323110202,  7,  77323110202,  4323110202 );insert into x_mv_oebs_receipts_2(TMP_ID, INVOICE_EID, SUM, DT, DOC_DATE, COMISS_DATE, PAYMENT_NUMBER, SOURCE_TYPE) values (s_x_mv_oebs_receipts_2.NEXTVAL, 'Б-323110202-1', 40000, date'2020-01-31',date'2020-01-31', null, '8884323110202' ,'PAYCASH');insert into x_yt_ar_direct_domain_stats (ID,IS_GRAY,DOMAIN,IS_BLACKLIST,SERVICE_ID,COST,BILLING_EXPORT_ID,FROM_DT,TILL_DT,SERVICE_ORDER_ID) values(s_x_yt_ar_direct_domain_stats.NEXTVAL, 0, 'a323110202', 0,7,3330000000,77323110202,  date'2020-01-01',to_date('2020-01-31'||' '||'23:59:59','YYYY-MM-DD HH24:MI:SS'),77323110202);</v>
      </c>
    </row>
    <row r="210" spans="1:73" s="195" customFormat="1" x14ac:dyDescent="0.35">
      <c r="A210" s="127">
        <v>41</v>
      </c>
      <c r="B210" s="178"/>
      <c r="C210" s="42" t="str">
        <f t="shared" si="239"/>
        <v>12310000041</v>
      </c>
      <c r="D210" s="42" t="str">
        <f t="shared" si="240"/>
        <v>12310000041/20</v>
      </c>
      <c r="E210" s="43" t="str">
        <f t="shared" si="262"/>
        <v>2020-01-01</v>
      </c>
      <c r="F210" s="43" t="str">
        <f t="shared" si="241"/>
        <v>2021-01-01</v>
      </c>
      <c r="G210" s="44" t="str">
        <f t="shared" si="242"/>
        <v>212310000041</v>
      </c>
      <c r="H210" s="45">
        <f t="shared" si="263"/>
        <v>23</v>
      </c>
      <c r="I210" s="179">
        <v>3</v>
      </c>
      <c r="J210" s="180">
        <f t="shared" si="270"/>
        <v>323110203</v>
      </c>
      <c r="K210" s="42" t="str">
        <f t="shared" si="272"/>
        <v>Б-323110203-1</v>
      </c>
      <c r="L210" s="43" t="str">
        <f t="shared" si="243"/>
        <v>2020-01-01</v>
      </c>
      <c r="M210" s="104" t="s">
        <v>194</v>
      </c>
      <c r="N210" s="181">
        <f t="shared" si="265"/>
        <v>30000</v>
      </c>
      <c r="O210" s="42" t="s">
        <v>88</v>
      </c>
      <c r="P210" s="179">
        <v>1</v>
      </c>
      <c r="Q210" s="42">
        <v>20</v>
      </c>
      <c r="R210" s="182">
        <f>S210</f>
        <v>7</v>
      </c>
      <c r="S210" s="182">
        <v>7</v>
      </c>
      <c r="T210" s="52" t="str">
        <f t="shared" si="245"/>
        <v>43231102031</v>
      </c>
      <c r="U210" s="183" t="str">
        <f t="shared" si="273"/>
        <v>432311020311</v>
      </c>
      <c r="V210" s="42">
        <v>1</v>
      </c>
      <c r="W210" s="43" t="str">
        <f t="shared" ca="1" si="246"/>
        <v>2020-01-06</v>
      </c>
      <c r="X210" s="42"/>
      <c r="Y210" s="185">
        <v>30000</v>
      </c>
      <c r="Z210" s="185">
        <f t="shared" si="275"/>
        <v>5000</v>
      </c>
      <c r="AA210" s="42">
        <v>0</v>
      </c>
      <c r="AB210" s="186" t="s">
        <v>89</v>
      </c>
      <c r="AC210" s="185">
        <f t="shared" si="248"/>
        <v>30000</v>
      </c>
      <c r="AD210" s="45">
        <v>0</v>
      </c>
      <c r="AE210" s="52" t="str">
        <f t="shared" si="230"/>
        <v>4323110203</v>
      </c>
      <c r="AF210" s="187">
        <f t="shared" si="249"/>
        <v>25000</v>
      </c>
      <c r="AG210" s="240"/>
      <c r="AH210" s="58">
        <f t="shared" si="267"/>
        <v>25000</v>
      </c>
      <c r="AI210" s="60">
        <f t="shared" si="250"/>
        <v>30000</v>
      </c>
      <c r="AJ210" s="49" t="str">
        <f t="shared" si="251"/>
        <v>2020-01-31</v>
      </c>
      <c r="AK210" s="189" t="str">
        <f t="shared" si="252"/>
        <v>8884323110203</v>
      </c>
      <c r="AL210" s="45" t="str">
        <f t="shared" si="253"/>
        <v>123100000411</v>
      </c>
      <c r="AM210" s="62"/>
      <c r="AN210" s="62"/>
      <c r="AO210" s="56" t="s">
        <v>89</v>
      </c>
      <c r="AP210" s="56" t="s">
        <v>89</v>
      </c>
      <c r="AQ210" s="45"/>
      <c r="AR210" s="45"/>
      <c r="AS210" s="191" t="str">
        <f t="shared" si="254"/>
        <v>8884323110203</v>
      </c>
      <c r="AT210" s="189" t="str">
        <f t="shared" si="255"/>
        <v>55323110203</v>
      </c>
      <c r="AU210" s="183" t="str">
        <f t="shared" si="256"/>
        <v>99323110203</v>
      </c>
      <c r="AV210" s="183">
        <f t="shared" si="257"/>
        <v>7</v>
      </c>
      <c r="AW210" s="183" t="str">
        <f t="shared" si="258"/>
        <v>77323110203</v>
      </c>
      <c r="AX210" s="53" t="str">
        <f t="shared" si="268"/>
        <v>774323110203</v>
      </c>
      <c r="AY210" s="183">
        <v>0</v>
      </c>
      <c r="AZ210" s="183">
        <v>0</v>
      </c>
      <c r="BA210" s="43" t="str">
        <f t="shared" si="259"/>
        <v>2020-01-01</v>
      </c>
      <c r="BB210" s="43" t="str">
        <f t="shared" si="260"/>
        <v>2020-01-31</v>
      </c>
      <c r="BC210" s="192" t="s">
        <v>90</v>
      </c>
      <c r="BD210" s="44" t="str">
        <f t="shared" si="274"/>
        <v>a323110203</v>
      </c>
      <c r="BE210" s="189"/>
      <c r="BF210" s="189"/>
      <c r="BG210" s="186"/>
      <c r="BH210" s="254"/>
      <c r="BI210" s="254"/>
      <c r="BJ210" s="254"/>
      <c r="BK210" s="254"/>
      <c r="BL210" s="149"/>
      <c r="BM210" s="149"/>
      <c r="BN210" s="149"/>
      <c r="BO210" s="343"/>
      <c r="BP210" s="328">
        <v>37</v>
      </c>
      <c r="BQ210" s="242">
        <f>AF214</f>
        <v>25000</v>
      </c>
      <c r="BR210" s="242">
        <f>BQ210*0.13</f>
        <v>3250</v>
      </c>
      <c r="BS210" s="242">
        <f>BR210</f>
        <v>3250</v>
      </c>
      <c r="BU210" s="357" t="str">
        <f t="shared" ca="1" si="261"/>
        <v>insert into x_t_invoice (TMP_ID,ID,DT, CLIENT_ID,EXTERNAL_ID,CONTRACT_ID,TOTAL_SUM,CURRENCY,DISCOUNT_TYPE,COMMISSION_TYPE,TYPE,LOYAL_CLIENTS,NDS,NDS_PCT,PERSON_ID) values (s_x_t_invoice.NEXTVAL, 323110203, date'2020-01-01',212310000041,'Б-323110203-1',12310000041,30000,'RUR',7,7,'prepayment',0,1,20, 774323110203);insert into x_t_person (TMP_ID,ID) values (s_x_t_person.NEXTVAL, 774323110203);insert into x_t_act_internal(TMP_ID,ID,DT,CLIENT_ID,INVOICE_ID,HIDDEN,AMOUNT,EXTERNAL_ID,PAYMENT_TERM_DT,IS_LOYAL,TYPE) values (s_x_t_act_internal.NEXTVAL, 43231102031,date'2020-01-06',212310000041, 323110203    ,1,  30000  ,'432311020311',null, 0,'generic');insert into x_t_act_trans(TMP_ID, ACT_ID, CONSUME_ID, AMOUNT, AMOUNT_NDS, AMOUNT_NSP, NETTING, COMMISSION_TYPE) values (s_x_t_act_trans.NEXTVAL, 43231102031,  55323110203, 30000, 5000,  0,null, 7);insert into x_t_consume (TMP_ID, ID, PARENT_ORDER_ID) values (s_x_t_consume.NEXTVAL, 55323110203,  99323110203);insert into x_t_order(TMP_ID, ID, SERVICE_ID, SERVICE_ORDER_ID, CLIENT_ID) values (s_x_t_order.NEXTVAL, 99323110203,  7,  77323110203,  4323110203 );insert into x_mv_oebs_receipts_2(TMP_ID, INVOICE_EID, SUM, DT, DOC_DATE, COMISS_DATE, PAYMENT_NUMBER, SOURCE_TYPE) values (s_x_mv_oebs_receipts_2.NEXTVAL, 'Б-323110203-1', 30000, date'2020-01-31',date'2020-01-31', null, '8884323110203' ,'PAYCASH');insert into x_yt_ar_direct_domain_stats (ID,IS_GRAY,DOMAIN,IS_BLACKLIST,SERVICE_ID,COST,BILLING_EXPORT_ID,FROM_DT,TILL_DT,SERVICE_ORDER_ID) values(s_x_yt_ar_direct_domain_stats.NEXTVAL, 0, 'a323110203', 0,7,3330000000,77323110203,  date'2020-01-01',to_date('2020-01-31'||' '||'23:59:59','YYYY-MM-DD HH24:MI:SS'),77323110203);</v>
      </c>
    </row>
    <row r="211" spans="1:73" s="195" customFormat="1" x14ac:dyDescent="0.35">
      <c r="A211" s="127">
        <v>41</v>
      </c>
      <c r="B211" s="178"/>
      <c r="C211" s="42" t="str">
        <f t="shared" si="239"/>
        <v>12310000041</v>
      </c>
      <c r="D211" s="42" t="str">
        <f t="shared" si="240"/>
        <v>12310000041/20</v>
      </c>
      <c r="E211" s="43" t="str">
        <f t="shared" si="262"/>
        <v>2020-01-01</v>
      </c>
      <c r="F211" s="43" t="str">
        <f t="shared" si="241"/>
        <v>2021-01-01</v>
      </c>
      <c r="G211" s="44" t="str">
        <f t="shared" si="242"/>
        <v>212310000041</v>
      </c>
      <c r="H211" s="45">
        <f t="shared" si="263"/>
        <v>23</v>
      </c>
      <c r="I211" s="179">
        <v>3</v>
      </c>
      <c r="J211" s="180">
        <f t="shared" si="270"/>
        <v>323110204</v>
      </c>
      <c r="K211" s="42" t="str">
        <f t="shared" si="272"/>
        <v>Б-323110204-1</v>
      </c>
      <c r="L211" s="43" t="str">
        <f t="shared" si="243"/>
        <v>2020-01-01</v>
      </c>
      <c r="M211" s="104" t="s">
        <v>194</v>
      </c>
      <c r="N211" s="181">
        <f t="shared" si="265"/>
        <v>40000</v>
      </c>
      <c r="O211" s="42" t="s">
        <v>88</v>
      </c>
      <c r="P211" s="179">
        <v>1</v>
      </c>
      <c r="Q211" s="42">
        <v>20</v>
      </c>
      <c r="R211" s="182">
        <f>S211</f>
        <v>7</v>
      </c>
      <c r="S211" s="182">
        <v>7</v>
      </c>
      <c r="T211" s="52" t="str">
        <f t="shared" si="245"/>
        <v>43231102041</v>
      </c>
      <c r="U211" s="183" t="str">
        <f t="shared" si="273"/>
        <v>432311020411</v>
      </c>
      <c r="V211" s="42">
        <v>1</v>
      </c>
      <c r="W211" s="43" t="str">
        <f t="shared" ca="1" si="246"/>
        <v>2020-01-08</v>
      </c>
      <c r="X211" s="42"/>
      <c r="Y211" s="185">
        <v>40000</v>
      </c>
      <c r="Z211" s="185">
        <f t="shared" si="275"/>
        <v>6666.6666666666642</v>
      </c>
      <c r="AA211" s="42">
        <v>0</v>
      </c>
      <c r="AB211" s="186" t="s">
        <v>89</v>
      </c>
      <c r="AC211" s="185">
        <f t="shared" si="248"/>
        <v>40000</v>
      </c>
      <c r="AD211" s="45">
        <v>0</v>
      </c>
      <c r="AE211" s="52" t="str">
        <f t="shared" si="230"/>
        <v>4323110204</v>
      </c>
      <c r="AF211" s="187">
        <f t="shared" si="249"/>
        <v>33333.333333333336</v>
      </c>
      <c r="AG211" s="240"/>
      <c r="AH211" s="58">
        <f t="shared" si="267"/>
        <v>33333.333333333336</v>
      </c>
      <c r="AI211" s="60">
        <f t="shared" si="250"/>
        <v>40000</v>
      </c>
      <c r="AJ211" s="49" t="str">
        <f t="shared" si="251"/>
        <v>2020-01-31</v>
      </c>
      <c r="AK211" s="189" t="str">
        <f t="shared" si="252"/>
        <v>8884323110204</v>
      </c>
      <c r="AL211" s="45" t="str">
        <f t="shared" si="253"/>
        <v>123100000411</v>
      </c>
      <c r="AM211" s="62"/>
      <c r="AN211" s="62"/>
      <c r="AO211" s="56" t="s">
        <v>89</v>
      </c>
      <c r="AP211" s="56" t="s">
        <v>89</v>
      </c>
      <c r="AQ211" s="45"/>
      <c r="AR211" s="45"/>
      <c r="AS211" s="191" t="str">
        <f t="shared" si="254"/>
        <v>8884323110204</v>
      </c>
      <c r="AT211" s="189" t="str">
        <f t="shared" si="255"/>
        <v>55323110204</v>
      </c>
      <c r="AU211" s="183" t="str">
        <f t="shared" si="256"/>
        <v>99323110204</v>
      </c>
      <c r="AV211" s="183">
        <f t="shared" si="257"/>
        <v>7</v>
      </c>
      <c r="AW211" s="183" t="str">
        <f t="shared" si="258"/>
        <v>77323110204</v>
      </c>
      <c r="AX211" s="53" t="str">
        <f t="shared" si="268"/>
        <v>774323110204</v>
      </c>
      <c r="AY211" s="183">
        <v>0</v>
      </c>
      <c r="AZ211" s="183">
        <v>0</v>
      </c>
      <c r="BA211" s="43" t="str">
        <f t="shared" si="259"/>
        <v>2020-01-01</v>
      </c>
      <c r="BB211" s="43" t="str">
        <f t="shared" si="260"/>
        <v>2020-01-31</v>
      </c>
      <c r="BC211" s="192" t="s">
        <v>90</v>
      </c>
      <c r="BD211" s="44" t="str">
        <f t="shared" si="274"/>
        <v>a323110204</v>
      </c>
      <c r="BE211" s="189"/>
      <c r="BF211" s="189"/>
      <c r="BG211" s="186"/>
      <c r="BH211" s="149"/>
      <c r="BI211" s="149"/>
      <c r="BJ211" s="149"/>
      <c r="BK211" s="149"/>
      <c r="BL211" s="149"/>
      <c r="BM211" s="149"/>
      <c r="BN211" s="149"/>
      <c r="BO211" s="345">
        <f>SUM(AF208:AF214)</f>
        <v>200833.75000000003</v>
      </c>
      <c r="BP211" s="328"/>
      <c r="BQ211" s="242"/>
      <c r="BR211" s="242"/>
      <c r="BS211" s="242"/>
      <c r="BU211" s="357" t="str">
        <f t="shared" ca="1" si="261"/>
        <v>insert into x_t_invoice (TMP_ID,ID,DT, CLIENT_ID,EXTERNAL_ID,CONTRACT_ID,TOTAL_SUM,CURRENCY,DISCOUNT_TYPE,COMMISSION_TYPE,TYPE,LOYAL_CLIENTS,NDS,NDS_PCT,PERSON_ID) values (s_x_t_invoice.NEXTVAL, 323110204, date'2020-01-01',212310000041,'Б-323110204-1',12310000041,40000,'RUR',7,7,'prepayment',0,1,20, 774323110204);insert into x_t_person (TMP_ID,ID) values (s_x_t_person.NEXTVAL, 774323110204);insert into x_t_act_internal(TMP_ID,ID,DT,CLIENT_ID,INVOICE_ID,HIDDEN,AMOUNT,EXTERNAL_ID,PAYMENT_TERM_DT,IS_LOYAL,TYPE) values (s_x_t_act_internal.NEXTVAL, 43231102041,date'2020-01-08',212310000041, 323110204    ,1,  40000  ,'432311020411',null, 0,'generic');insert into x_t_act_trans(TMP_ID, ACT_ID, CONSUME_ID, AMOUNT, AMOUNT_NDS, AMOUNT_NSP, NETTING, COMMISSION_TYPE) values (s_x_t_act_trans.NEXTVAL, 43231102041,  55323110204, 40000, 6666.66666666666,  0,null, 7);insert into x_t_consume (TMP_ID, ID, PARENT_ORDER_ID) values (s_x_t_consume.NEXTVAL, 55323110204,  99323110204);insert into x_t_order(TMP_ID, ID, SERVICE_ID, SERVICE_ORDER_ID, CLIENT_ID) values (s_x_t_order.NEXTVAL, 99323110204,  7,  77323110204,  4323110204 );insert into x_mv_oebs_receipts_2(TMP_ID, INVOICE_EID, SUM, DT, DOC_DATE, COMISS_DATE, PAYMENT_NUMBER, SOURCE_TYPE) values (s_x_mv_oebs_receipts_2.NEXTVAL, 'Б-323110204-1', 40000, date'2020-01-31',date'2020-01-31', null, '8884323110204' ,'PAYCASH');insert into x_yt_ar_direct_domain_stats (ID,IS_GRAY,DOMAIN,IS_BLACKLIST,SERVICE_ID,COST,BILLING_EXPORT_ID,FROM_DT,TILL_DT,SERVICE_ORDER_ID) values(s_x_yt_ar_direct_domain_stats.NEXTVAL, 0, 'a323110204', 0,7,3330000000,77323110204,  date'2020-01-01',to_date('2020-01-31'||' '||'23:59:59','YYYY-MM-DD HH24:MI:SS'),77323110204);</v>
      </c>
    </row>
    <row r="212" spans="1:73" s="195" customFormat="1" x14ac:dyDescent="0.35">
      <c r="A212" s="127">
        <v>41</v>
      </c>
      <c r="B212" s="178"/>
      <c r="C212" s="42" t="str">
        <f t="shared" si="239"/>
        <v>12310000041</v>
      </c>
      <c r="D212" s="42" t="str">
        <f t="shared" si="240"/>
        <v>12310000041/20</v>
      </c>
      <c r="E212" s="43" t="str">
        <f t="shared" si="262"/>
        <v>2020-01-01</v>
      </c>
      <c r="F212" s="43" t="str">
        <f t="shared" si="241"/>
        <v>2021-01-01</v>
      </c>
      <c r="G212" s="44" t="str">
        <f t="shared" si="242"/>
        <v>212310000041</v>
      </c>
      <c r="H212" s="45">
        <f t="shared" si="263"/>
        <v>23</v>
      </c>
      <c r="I212" s="179">
        <v>3</v>
      </c>
      <c r="J212" s="180">
        <f t="shared" si="270"/>
        <v>323110205</v>
      </c>
      <c r="K212" s="42" t="str">
        <f t="shared" si="272"/>
        <v>Б-323110205-1</v>
      </c>
      <c r="L212" s="43" t="str">
        <f t="shared" si="243"/>
        <v>2020-01-01</v>
      </c>
      <c r="M212" s="104" t="s">
        <v>194</v>
      </c>
      <c r="N212" s="181">
        <f t="shared" si="265"/>
        <v>41000</v>
      </c>
      <c r="O212" s="42" t="s">
        <v>88</v>
      </c>
      <c r="P212" s="179">
        <v>1</v>
      </c>
      <c r="Q212" s="42">
        <v>20</v>
      </c>
      <c r="R212" s="182">
        <f>S212</f>
        <v>7</v>
      </c>
      <c r="S212" s="182">
        <v>7</v>
      </c>
      <c r="T212" s="52" t="str">
        <f t="shared" si="245"/>
        <v>43231102051</v>
      </c>
      <c r="U212" s="183" t="str">
        <f t="shared" si="273"/>
        <v>432311020511</v>
      </c>
      <c r="V212" s="42">
        <v>1</v>
      </c>
      <c r="W212" s="43" t="str">
        <f t="shared" ca="1" si="246"/>
        <v>2020-01-04</v>
      </c>
      <c r="X212" s="42"/>
      <c r="Y212" s="185">
        <v>41000</v>
      </c>
      <c r="Z212" s="185">
        <f t="shared" si="275"/>
        <v>6833.3333333333285</v>
      </c>
      <c r="AA212" s="42">
        <v>0</v>
      </c>
      <c r="AB212" s="186" t="s">
        <v>89</v>
      </c>
      <c r="AC212" s="185">
        <f t="shared" si="248"/>
        <v>41000</v>
      </c>
      <c r="AD212" s="45">
        <v>0</v>
      </c>
      <c r="AE212" s="52" t="str">
        <f t="shared" si="230"/>
        <v>4323110205</v>
      </c>
      <c r="AF212" s="187">
        <f t="shared" si="249"/>
        <v>34166.666666666672</v>
      </c>
      <c r="AG212" s="240"/>
      <c r="AH212" s="58">
        <f t="shared" si="267"/>
        <v>34166.666666666672</v>
      </c>
      <c r="AI212" s="60">
        <f t="shared" si="250"/>
        <v>41000</v>
      </c>
      <c r="AJ212" s="49" t="str">
        <f t="shared" si="251"/>
        <v>2020-01-31</v>
      </c>
      <c r="AK212" s="189" t="str">
        <f t="shared" si="252"/>
        <v>8884323110205</v>
      </c>
      <c r="AL212" s="45" t="str">
        <f t="shared" si="253"/>
        <v>123100000411</v>
      </c>
      <c r="AM212" s="62"/>
      <c r="AN212" s="62"/>
      <c r="AO212" s="56" t="s">
        <v>89</v>
      </c>
      <c r="AP212" s="56" t="s">
        <v>89</v>
      </c>
      <c r="AQ212" s="45"/>
      <c r="AR212" s="45"/>
      <c r="AS212" s="191" t="str">
        <f t="shared" si="254"/>
        <v>8884323110205</v>
      </c>
      <c r="AT212" s="189" t="str">
        <f t="shared" si="255"/>
        <v>55323110205</v>
      </c>
      <c r="AU212" s="183" t="str">
        <f t="shared" si="256"/>
        <v>99323110205</v>
      </c>
      <c r="AV212" s="183">
        <f t="shared" si="257"/>
        <v>7</v>
      </c>
      <c r="AW212" s="183" t="str">
        <f t="shared" si="258"/>
        <v>77323110205</v>
      </c>
      <c r="AX212" s="53" t="str">
        <f t="shared" si="268"/>
        <v>774323110205</v>
      </c>
      <c r="AY212" s="183">
        <v>0</v>
      </c>
      <c r="AZ212" s="183">
        <v>0</v>
      </c>
      <c r="BA212" s="43" t="str">
        <f t="shared" si="259"/>
        <v>2020-01-01</v>
      </c>
      <c r="BB212" s="43" t="str">
        <f t="shared" si="260"/>
        <v>2020-01-31</v>
      </c>
      <c r="BC212" s="192" t="s">
        <v>90</v>
      </c>
      <c r="BD212" s="44" t="str">
        <f t="shared" si="274"/>
        <v>a323110205</v>
      </c>
      <c r="BE212" s="189"/>
      <c r="BF212" s="189"/>
      <c r="BG212" s="186"/>
      <c r="BH212" s="149"/>
      <c r="BI212" s="149"/>
      <c r="BJ212" s="149"/>
      <c r="BK212" s="149"/>
      <c r="BL212" s="149"/>
      <c r="BM212" s="149"/>
      <c r="BN212" s="149"/>
      <c r="BO212" s="345"/>
      <c r="BP212" s="328"/>
      <c r="BQ212" s="242"/>
      <c r="BR212" s="242"/>
      <c r="BS212" s="242"/>
      <c r="BU212" s="357" t="str">
        <f t="shared" ca="1" si="261"/>
        <v>insert into x_t_invoice (TMP_ID,ID,DT, CLIENT_ID,EXTERNAL_ID,CONTRACT_ID,TOTAL_SUM,CURRENCY,DISCOUNT_TYPE,COMMISSION_TYPE,TYPE,LOYAL_CLIENTS,NDS,NDS_PCT,PERSON_ID) values (s_x_t_invoice.NEXTVAL, 323110205, date'2020-01-01',212310000041,'Б-323110205-1',12310000041,41000,'RUR',7,7,'prepayment',0,1,20, 774323110205);insert into x_t_person (TMP_ID,ID) values (s_x_t_person.NEXTVAL, 774323110205);insert into x_t_act_internal(TMP_ID,ID,DT,CLIENT_ID,INVOICE_ID,HIDDEN,AMOUNT,EXTERNAL_ID,PAYMENT_TERM_DT,IS_LOYAL,TYPE) values (s_x_t_act_internal.NEXTVAL, 43231102051,date'2020-01-04',212310000041, 323110205    ,1,  41000  ,'432311020511',null, 0,'generic');insert into x_t_act_trans(TMP_ID, ACT_ID, CONSUME_ID, AMOUNT, AMOUNT_NDS, AMOUNT_NSP, NETTING, COMMISSION_TYPE) values (s_x_t_act_trans.NEXTVAL, 43231102051,  55323110205, 41000, 6833.33333333333,  0,null, 7);insert into x_t_consume (TMP_ID, ID, PARENT_ORDER_ID) values (s_x_t_consume.NEXTVAL, 55323110205,  99323110205);insert into x_t_order(TMP_ID, ID, SERVICE_ID, SERVICE_ORDER_ID, CLIENT_ID) values (s_x_t_order.NEXTVAL, 99323110205,  7,  77323110205,  4323110205 );insert into x_mv_oebs_receipts_2(TMP_ID, INVOICE_EID, SUM, DT, DOC_DATE, COMISS_DATE, PAYMENT_NUMBER, SOURCE_TYPE) values (s_x_mv_oebs_receipts_2.NEXTVAL, 'Б-323110205-1', 41000, date'2020-01-31',date'2020-01-31', null, '8884323110205' ,'PAYCASH');insert into x_yt_ar_direct_domain_stats (ID,IS_GRAY,DOMAIN,IS_BLACKLIST,SERVICE_ID,COST,BILLING_EXPORT_ID,FROM_DT,TILL_DT,SERVICE_ORDER_ID) values(s_x_yt_ar_direct_domain_stats.NEXTVAL, 0, 'a323110205', 0,7,3330000000,77323110205,  date'2020-01-01',to_date('2020-01-31'||' '||'23:59:59','YYYY-MM-DD HH24:MI:SS'),77323110205);</v>
      </c>
    </row>
    <row r="213" spans="1:73" s="195" customFormat="1" x14ac:dyDescent="0.35">
      <c r="A213" s="127">
        <v>41</v>
      </c>
      <c r="B213" s="178"/>
      <c r="C213" s="42" t="str">
        <f t="shared" si="239"/>
        <v>12310000041</v>
      </c>
      <c r="D213" s="42" t="str">
        <f t="shared" si="240"/>
        <v>12310000041/20</v>
      </c>
      <c r="E213" s="43" t="str">
        <f t="shared" si="262"/>
        <v>2020-01-01</v>
      </c>
      <c r="F213" s="43" t="str">
        <f t="shared" si="241"/>
        <v>2021-01-01</v>
      </c>
      <c r="G213" s="44" t="str">
        <f t="shared" si="242"/>
        <v>212310000041</v>
      </c>
      <c r="H213" s="45">
        <f t="shared" si="263"/>
        <v>23</v>
      </c>
      <c r="I213" s="179">
        <v>3</v>
      </c>
      <c r="J213" s="180">
        <f t="shared" si="270"/>
        <v>323110206</v>
      </c>
      <c r="K213" s="42" t="str">
        <f t="shared" si="272"/>
        <v>Б-323110206-1</v>
      </c>
      <c r="L213" s="43" t="str">
        <f t="shared" si="243"/>
        <v>2020-01-01</v>
      </c>
      <c r="M213" s="104" t="s">
        <v>194</v>
      </c>
      <c r="N213" s="181">
        <f t="shared" si="265"/>
        <v>20000</v>
      </c>
      <c r="O213" s="42" t="s">
        <v>88</v>
      </c>
      <c r="P213" s="179">
        <v>1</v>
      </c>
      <c r="Q213" s="42">
        <v>20</v>
      </c>
      <c r="R213" s="198">
        <v>1</v>
      </c>
      <c r="S213" s="198">
        <v>1</v>
      </c>
      <c r="T213" s="52" t="str">
        <f t="shared" si="245"/>
        <v>43231102061</v>
      </c>
      <c r="U213" s="183" t="str">
        <f t="shared" si="273"/>
        <v>432311020611</v>
      </c>
      <c r="V213" s="42">
        <v>1</v>
      </c>
      <c r="W213" s="43" t="str">
        <f t="shared" ca="1" si="246"/>
        <v>2020-01-08</v>
      </c>
      <c r="X213" s="42"/>
      <c r="Y213" s="185">
        <v>20000</v>
      </c>
      <c r="Z213" s="185">
        <f t="shared" si="275"/>
        <v>3333.3333333333321</v>
      </c>
      <c r="AA213" s="42">
        <v>0</v>
      </c>
      <c r="AB213" s="186" t="s">
        <v>89</v>
      </c>
      <c r="AC213" s="185">
        <f t="shared" si="248"/>
        <v>20000</v>
      </c>
      <c r="AD213" s="45">
        <v>0</v>
      </c>
      <c r="AE213" s="52" t="str">
        <f t="shared" si="230"/>
        <v>4323110206</v>
      </c>
      <c r="AF213" s="187">
        <f t="shared" si="249"/>
        <v>16666.666666666668</v>
      </c>
      <c r="AG213" s="252">
        <f>SUM(AF208:AF214)</f>
        <v>200833.75000000003</v>
      </c>
      <c r="AH213" s="58">
        <f t="shared" si="267"/>
        <v>8333.3333333333339</v>
      </c>
      <c r="AI213" s="307">
        <f>Y213/2</f>
        <v>10000</v>
      </c>
      <c r="AJ213" s="49" t="str">
        <f t="shared" si="251"/>
        <v>2020-01-31</v>
      </c>
      <c r="AK213" s="189" t="str">
        <f t="shared" si="252"/>
        <v>8884323110206</v>
      </c>
      <c r="AL213" s="45" t="str">
        <f t="shared" si="253"/>
        <v>123100000411</v>
      </c>
      <c r="AM213" s="62"/>
      <c r="AN213" s="62"/>
      <c r="AO213" s="56" t="s">
        <v>89</v>
      </c>
      <c r="AP213" s="56" t="s">
        <v>89</v>
      </c>
      <c r="AQ213" s="45"/>
      <c r="AR213" s="45"/>
      <c r="AS213" s="191" t="str">
        <f t="shared" si="254"/>
        <v>8884323110206</v>
      </c>
      <c r="AT213" s="189" t="str">
        <f t="shared" si="255"/>
        <v>55323110206</v>
      </c>
      <c r="AU213" s="183" t="str">
        <f t="shared" si="256"/>
        <v>99323110206</v>
      </c>
      <c r="AV213" s="183">
        <f t="shared" si="257"/>
        <v>1</v>
      </c>
      <c r="AW213" s="183" t="str">
        <f t="shared" si="258"/>
        <v>77323110206</v>
      </c>
      <c r="AX213" s="53" t="str">
        <f t="shared" si="268"/>
        <v>774323110206</v>
      </c>
      <c r="AY213" s="183">
        <v>0</v>
      </c>
      <c r="AZ213" s="183">
        <v>0</v>
      </c>
      <c r="BA213" s="43" t="str">
        <f t="shared" si="259"/>
        <v>2020-01-01</v>
      </c>
      <c r="BB213" s="43" t="str">
        <f t="shared" si="260"/>
        <v>2020-01-31</v>
      </c>
      <c r="BC213" s="192" t="s">
        <v>90</v>
      </c>
      <c r="BD213" s="44" t="str">
        <f t="shared" si="274"/>
        <v>a323110206</v>
      </c>
      <c r="BE213" s="189"/>
      <c r="BF213" s="189"/>
      <c r="BG213" s="186"/>
      <c r="BH213" s="149"/>
      <c r="BI213" s="149"/>
      <c r="BJ213" s="149"/>
      <c r="BK213" s="149"/>
      <c r="BL213" s="149"/>
      <c r="BM213" s="149"/>
      <c r="BN213" s="149"/>
      <c r="BO213" s="342"/>
      <c r="BP213" s="328"/>
      <c r="BQ213" s="242"/>
      <c r="BR213" s="242"/>
      <c r="BS213" s="242"/>
      <c r="BU213" s="357" t="str">
        <f t="shared" ca="1" si="261"/>
        <v>insert into x_t_invoice (TMP_ID,ID,DT, CLIENT_ID,EXTERNAL_ID,CONTRACT_ID,TOTAL_SUM,CURRENCY,DISCOUNT_TYPE,COMMISSION_TYPE,TYPE,LOYAL_CLIENTS,NDS,NDS_PCT,PERSON_ID) values (s_x_t_invoice.NEXTVAL, 323110206, date'2020-01-01',212310000041,'Б-323110206-1',12310000041,20000,'RUR',1,1,'prepayment',0,1,20, 774323110206);insert into x_t_person (TMP_ID,ID) values (s_x_t_person.NEXTVAL, 774323110206);insert into x_t_act_internal(TMP_ID,ID,DT,CLIENT_ID,INVOICE_ID,HIDDEN,AMOUNT,EXTERNAL_ID,PAYMENT_TERM_DT,IS_LOYAL,TYPE) values (s_x_t_act_internal.NEXTVAL, 43231102061,date'2020-01-08',212310000041, 323110206    ,1,  20000  ,'432311020611',null, 0,'generic');insert into x_t_act_trans(TMP_ID, ACT_ID, CONSUME_ID, AMOUNT, AMOUNT_NDS, AMOUNT_NSP, NETTING, COMMISSION_TYPE) values (s_x_t_act_trans.NEXTVAL, 43231102061,  55323110206, 20000, 3333.33333333333,  0,null, 1);insert into x_t_consume (TMP_ID, ID, PARENT_ORDER_ID) values (s_x_t_consume.NEXTVAL, 55323110206,  99323110206);insert into x_t_order(TMP_ID, ID, SERVICE_ID, SERVICE_ORDER_ID, CLIENT_ID) values (s_x_t_order.NEXTVAL, 99323110206,  1,  77323110206,  4323110206 );insert into x_mv_oebs_receipts_2(TMP_ID, INVOICE_EID, SUM, DT, DOC_DATE, COMISS_DATE, PAYMENT_NUMBER, SOURCE_TYPE) values (s_x_mv_oebs_receipts_2.NEXTVAL, 'Б-323110206-1', 10000, date'2020-01-31',date'2020-01-31', null, '8884323110206' ,'PAYCASH');insert into x_yt_ar_direct_domain_stats (ID,IS_GRAY,DOMAIN,IS_BLACKLIST,SERVICE_ID,COST,BILLING_EXPORT_ID,FROM_DT,TILL_DT,SERVICE_ORDER_ID) values(s_x_yt_ar_direct_domain_stats.NEXTVAL, 0, 'a323110206', 0,1,3330000000,77323110206,  date'2020-01-01',to_date('2020-01-31'||' '||'23:59:59','YYYY-MM-DD HH24:MI:SS'),77323110206);</v>
      </c>
    </row>
    <row r="214" spans="1:73" s="215" customFormat="1" ht="15" thickBot="1" x14ac:dyDescent="0.4">
      <c r="A214" s="152">
        <v>41</v>
      </c>
      <c r="B214" s="199"/>
      <c r="C214" s="76" t="str">
        <f t="shared" si="239"/>
        <v>12310000041</v>
      </c>
      <c r="D214" s="76" t="str">
        <f t="shared" si="240"/>
        <v>12310000041/20</v>
      </c>
      <c r="E214" s="77" t="str">
        <f t="shared" si="262"/>
        <v>2020-01-01</v>
      </c>
      <c r="F214" s="77" t="str">
        <f t="shared" si="241"/>
        <v>2021-01-01</v>
      </c>
      <c r="G214" s="78" t="str">
        <f t="shared" si="242"/>
        <v>212310000041</v>
      </c>
      <c r="H214" s="79">
        <f t="shared" si="263"/>
        <v>23</v>
      </c>
      <c r="I214" s="200">
        <v>3</v>
      </c>
      <c r="J214" s="201">
        <f t="shared" si="270"/>
        <v>323110207</v>
      </c>
      <c r="K214" s="76" t="str">
        <f t="shared" si="272"/>
        <v>Б-323110207-1</v>
      </c>
      <c r="L214" s="77" t="str">
        <f t="shared" si="243"/>
        <v>2020-01-01</v>
      </c>
      <c r="M214" s="85" t="s">
        <v>194</v>
      </c>
      <c r="N214" s="202">
        <f t="shared" si="265"/>
        <v>30000</v>
      </c>
      <c r="O214" s="76" t="s">
        <v>88</v>
      </c>
      <c r="P214" s="200">
        <v>1</v>
      </c>
      <c r="Q214" s="76">
        <v>20</v>
      </c>
      <c r="R214" s="201">
        <v>37</v>
      </c>
      <c r="S214" s="201">
        <v>37</v>
      </c>
      <c r="T214" s="81" t="str">
        <f t="shared" si="245"/>
        <v>43231102071</v>
      </c>
      <c r="U214" s="203" t="str">
        <f t="shared" si="273"/>
        <v>432311020711</v>
      </c>
      <c r="V214" s="76">
        <v>1</v>
      </c>
      <c r="W214" s="77" t="str">
        <f t="shared" ca="1" si="246"/>
        <v>2020-01-03</v>
      </c>
      <c r="X214" s="76"/>
      <c r="Y214" s="205">
        <v>30000</v>
      </c>
      <c r="Z214" s="205">
        <f t="shared" si="275"/>
        <v>5000</v>
      </c>
      <c r="AA214" s="76">
        <v>0</v>
      </c>
      <c r="AB214" s="206" t="s">
        <v>89</v>
      </c>
      <c r="AC214" s="205">
        <f t="shared" si="248"/>
        <v>30000</v>
      </c>
      <c r="AD214" s="79">
        <v>0</v>
      </c>
      <c r="AE214" s="81" t="str">
        <f t="shared" si="230"/>
        <v>4323110207</v>
      </c>
      <c r="AF214" s="207">
        <f t="shared" si="249"/>
        <v>25000</v>
      </c>
      <c r="AG214" s="208"/>
      <c r="AH214" s="91">
        <f t="shared" si="267"/>
        <v>25000</v>
      </c>
      <c r="AI214" s="93">
        <f t="shared" si="250"/>
        <v>30000</v>
      </c>
      <c r="AJ214" s="83" t="str">
        <f t="shared" si="251"/>
        <v>2020-01-31</v>
      </c>
      <c r="AK214" s="209" t="str">
        <f t="shared" si="252"/>
        <v>8884323110207</v>
      </c>
      <c r="AL214" s="79" t="str">
        <f t="shared" si="253"/>
        <v>123100000411</v>
      </c>
      <c r="AM214" s="95"/>
      <c r="AN214" s="95"/>
      <c r="AO214" s="90" t="s">
        <v>89</v>
      </c>
      <c r="AP214" s="90" t="s">
        <v>89</v>
      </c>
      <c r="AQ214" s="79"/>
      <c r="AR214" s="79"/>
      <c r="AS214" s="211" t="str">
        <f t="shared" si="254"/>
        <v>8884323110207</v>
      </c>
      <c r="AT214" s="209" t="str">
        <f t="shared" si="255"/>
        <v>55323110207</v>
      </c>
      <c r="AU214" s="203" t="str">
        <f t="shared" si="256"/>
        <v>99323110207</v>
      </c>
      <c r="AV214" s="203">
        <f t="shared" si="257"/>
        <v>37</v>
      </c>
      <c r="AW214" s="203" t="str">
        <f t="shared" si="258"/>
        <v>77323110207</v>
      </c>
      <c r="AX214" s="87" t="str">
        <f t="shared" si="268"/>
        <v>774323110207</v>
      </c>
      <c r="AY214" s="203">
        <v>0</v>
      </c>
      <c r="AZ214" s="203">
        <v>0</v>
      </c>
      <c r="BA214" s="77" t="str">
        <f t="shared" si="259"/>
        <v>2020-01-01</v>
      </c>
      <c r="BB214" s="77" t="str">
        <f t="shared" si="260"/>
        <v>2020-01-31</v>
      </c>
      <c r="BC214" s="212" t="s">
        <v>90</v>
      </c>
      <c r="BD214" s="78" t="str">
        <f t="shared" si="274"/>
        <v>a323110207</v>
      </c>
      <c r="BE214" s="209"/>
      <c r="BF214" s="209"/>
      <c r="BG214" s="206"/>
      <c r="BH214" s="174"/>
      <c r="BI214" s="174"/>
      <c r="BJ214" s="174"/>
      <c r="BK214" s="174"/>
      <c r="BL214" s="174"/>
      <c r="BM214" s="174"/>
      <c r="BN214" s="174"/>
      <c r="BO214" s="341"/>
      <c r="BP214" s="329"/>
      <c r="BQ214" s="202"/>
      <c r="BR214" s="214"/>
      <c r="BS214" s="214"/>
      <c r="BU214" s="358" t="str">
        <f t="shared" ca="1" si="261"/>
        <v>insert into x_t_invoice (TMP_ID,ID,DT, CLIENT_ID,EXTERNAL_ID,CONTRACT_ID,TOTAL_SUM,CURRENCY,DISCOUNT_TYPE,COMMISSION_TYPE,TYPE,LOYAL_CLIENTS,NDS,NDS_PCT,PERSON_ID) values (s_x_t_invoice.NEXTVAL, 323110207, date'2020-01-01',212310000041,'Б-323110207-1',12310000041,30000,'RUR',37,37,'prepayment',0,1,20, 774323110207);insert into x_t_person (TMP_ID,ID) values (s_x_t_person.NEXTVAL, 774323110207);insert into x_t_act_internal(TMP_ID,ID,DT,CLIENT_ID,INVOICE_ID,HIDDEN,AMOUNT,EXTERNAL_ID,PAYMENT_TERM_DT,IS_LOYAL,TYPE) values (s_x_t_act_internal.NEXTVAL, 43231102071,date'2020-01-03',212310000041, 323110207    ,1,  30000  ,'432311020711',null, 0,'generic');insert into x_t_act_trans(TMP_ID, ACT_ID, CONSUME_ID, AMOUNT, AMOUNT_NDS, AMOUNT_NSP, NETTING, COMMISSION_TYPE) values (s_x_t_act_trans.NEXTVAL, 43231102071,  55323110207, 30000, 5000,  0,null, 37);insert into x_t_consume (TMP_ID, ID, PARENT_ORDER_ID) values (s_x_t_consume.NEXTVAL, 55323110207,  99323110207);insert into x_t_order(TMP_ID, ID, SERVICE_ID, SERVICE_ORDER_ID, CLIENT_ID) values (s_x_t_order.NEXTVAL, 99323110207,  37,  77323110207,  4323110207 );insert into x_mv_oebs_receipts_2(TMP_ID, INVOICE_EID, SUM, DT, DOC_DATE, COMISS_DATE, PAYMENT_NUMBER, SOURCE_TYPE) values (s_x_mv_oebs_receipts_2.NEXTVAL, 'Б-323110207-1', 30000, date'2020-01-31',date'2020-01-31', null, '8884323110207' ,'PAYCASH');insert into x_yt_ar_direct_domain_stats (ID,IS_GRAY,DOMAIN,IS_BLACKLIST,SERVICE_ID,COST,BILLING_EXPORT_ID,FROM_DT,TILL_DT,SERVICE_ORDER_ID) values(s_x_yt_ar_direct_domain_stats.NEXTVAL, 0, 'a323110207', 0,37,3330000000,77323110207,  date'2020-01-01',to_date('2020-01-31'||' '||'23:59:59','YYYY-MM-DD HH24:MI:SS'),77323110207);</v>
      </c>
    </row>
    <row r="215" spans="1:73" s="195" customFormat="1" ht="15.5" customHeight="1" x14ac:dyDescent="0.35">
      <c r="A215" s="127">
        <v>42</v>
      </c>
      <c r="B215" s="178"/>
      <c r="C215" s="42" t="str">
        <f t="shared" si="239"/>
        <v>12310000042</v>
      </c>
      <c r="D215" s="42" t="str">
        <f t="shared" si="240"/>
        <v>12310000042/20</v>
      </c>
      <c r="E215" s="43" t="str">
        <f t="shared" si="262"/>
        <v>2020-01-01</v>
      </c>
      <c r="F215" s="43" t="str">
        <f t="shared" si="241"/>
        <v>2021-01-01</v>
      </c>
      <c r="G215" s="44" t="str">
        <f t="shared" si="242"/>
        <v>212310000042</v>
      </c>
      <c r="H215" s="45">
        <f t="shared" si="263"/>
        <v>23</v>
      </c>
      <c r="I215" s="179">
        <v>3</v>
      </c>
      <c r="J215" s="180">
        <f t="shared" si="270"/>
        <v>323110208</v>
      </c>
      <c r="K215" s="42" t="str">
        <f t="shared" si="272"/>
        <v>Б-323110208-1</v>
      </c>
      <c r="L215" s="43" t="str">
        <f t="shared" si="243"/>
        <v>2020-01-01</v>
      </c>
      <c r="M215" s="308" t="s">
        <v>87</v>
      </c>
      <c r="N215" s="181">
        <f t="shared" si="265"/>
        <v>30000</v>
      </c>
      <c r="O215" s="42" t="s">
        <v>88</v>
      </c>
      <c r="P215" s="179">
        <v>1</v>
      </c>
      <c r="Q215" s="42">
        <v>20</v>
      </c>
      <c r="R215" s="182">
        <f>S215</f>
        <v>7</v>
      </c>
      <c r="S215" s="182">
        <v>7</v>
      </c>
      <c r="T215" s="52" t="str">
        <f t="shared" si="245"/>
        <v>43231102081</v>
      </c>
      <c r="U215" s="183" t="str">
        <f t="shared" si="273"/>
        <v>432311020811</v>
      </c>
      <c r="V215" s="42">
        <v>1</v>
      </c>
      <c r="W215" s="43" t="str">
        <f t="shared" ca="1" si="246"/>
        <v>2020-01-04</v>
      </c>
      <c r="X215" s="184" t="str">
        <f t="shared" ref="X215:X222" si="276">TEXT(DATE(YEAR($F$2),MONTH($F$2)+1,1),"ГГГГ-ММ-ДД")</f>
        <v>2020-02-01</v>
      </c>
      <c r="Y215" s="185">
        <v>30000</v>
      </c>
      <c r="Z215" s="185">
        <f t="shared" si="275"/>
        <v>5000</v>
      </c>
      <c r="AA215" s="42">
        <v>0</v>
      </c>
      <c r="AB215" s="186" t="s">
        <v>89</v>
      </c>
      <c r="AC215" s="185">
        <f t="shared" si="248"/>
        <v>30000</v>
      </c>
      <c r="AD215" s="45">
        <v>0</v>
      </c>
      <c r="AE215" s="52" t="str">
        <f t="shared" si="230"/>
        <v>4323110208</v>
      </c>
      <c r="AF215" s="187">
        <f t="shared" si="249"/>
        <v>25000</v>
      </c>
      <c r="AG215" s="188"/>
      <c r="AH215" s="58">
        <f t="shared" si="267"/>
        <v>25000</v>
      </c>
      <c r="AI215" s="60">
        <f t="shared" si="250"/>
        <v>30000</v>
      </c>
      <c r="AJ215" s="49" t="str">
        <f t="shared" si="251"/>
        <v>2020-01-31</v>
      </c>
      <c r="AK215" s="189" t="str">
        <f t="shared" si="252"/>
        <v>8884323110208</v>
      </c>
      <c r="AL215" s="45" t="str">
        <f t="shared" si="253"/>
        <v>123100000421</v>
      </c>
      <c r="AM215" s="62"/>
      <c r="AN215" s="62"/>
      <c r="AO215" s="56" t="s">
        <v>89</v>
      </c>
      <c r="AP215" s="56" t="s">
        <v>89</v>
      </c>
      <c r="AQ215" s="45"/>
      <c r="AR215" s="45"/>
      <c r="AS215" s="191" t="str">
        <f t="shared" si="254"/>
        <v>8884323110208</v>
      </c>
      <c r="AT215" s="189" t="str">
        <f t="shared" si="255"/>
        <v>55323110208</v>
      </c>
      <c r="AU215" s="183" t="str">
        <f t="shared" si="256"/>
        <v>99323110208</v>
      </c>
      <c r="AV215" s="183">
        <f t="shared" si="257"/>
        <v>7</v>
      </c>
      <c r="AW215" s="183" t="str">
        <f t="shared" si="258"/>
        <v>77323110208</v>
      </c>
      <c r="AX215" s="53" t="str">
        <f t="shared" si="268"/>
        <v>774323110208</v>
      </c>
      <c r="AY215" s="183">
        <v>0</v>
      </c>
      <c r="AZ215" s="183">
        <v>0</v>
      </c>
      <c r="BA215" s="43" t="str">
        <f t="shared" si="259"/>
        <v>2020-01-01</v>
      </c>
      <c r="BB215" s="43" t="str">
        <f t="shared" si="260"/>
        <v>2020-01-31</v>
      </c>
      <c r="BC215" s="192" t="s">
        <v>90</v>
      </c>
      <c r="BD215" s="44" t="str">
        <f t="shared" si="274"/>
        <v>a323110208</v>
      </c>
      <c r="BE215" s="189"/>
      <c r="BF215" s="189"/>
      <c r="BG215" s="186"/>
      <c r="BH215" s="149"/>
      <c r="BI215" s="149"/>
      <c r="BJ215" s="149"/>
      <c r="BK215" s="149"/>
      <c r="BL215" s="149"/>
      <c r="BM215" s="149"/>
      <c r="BN215" s="149"/>
      <c r="BO215" s="340" t="s">
        <v>248</v>
      </c>
      <c r="BP215" s="328">
        <v>7</v>
      </c>
      <c r="BQ215" s="194">
        <f>SUM(AF215:AF219)</f>
        <v>158333.33333333334</v>
      </c>
      <c r="BR215" s="194">
        <f>(AF217+AF218+AF219)*0.06+(AF215+AF216)*0.06</f>
        <v>9500</v>
      </c>
      <c r="BS215" s="194">
        <f>BR215</f>
        <v>9500</v>
      </c>
      <c r="BU215" s="357" t="str">
        <f t="shared" ca="1" si="261"/>
        <v>insert into x_t_contract2(TMP_ID,ID,EXTERNAL_ID,CLIENT_ID) values(s_x_t_contract2.NEXTVAL, 12310000042, '12310000042/20',212310000042);insert into x_t_contract_collateral(TMP_ID,ID,CONTRACT2_ID,DT,IS_SIGNED) values(s_x_t_contract_collateral.NEXTVAL, 123100000421, 12310000042, date'2020-01-01', date'2020-01-01');insert into x_mv_contract_signed_attr (TMP_ID,CONTRACT_ID,COLLATERAL_ID,CODE,VALUE_DT) values (s_x_mv_contract_signed_attr.NEXTVAL, 12310000042, 123100000421,'FINISH_DT' ,date'2021-01-01');insert into x_mv_contract_signed_attr_hist(TMP_ID,VALUE_NUM,UPDATE_DT,CONTRACT2_ID,CODE,CL_DT,STAMP,DT) values(s_x_mv_contract_signed_attr_hist.NEXTVAL, 1, date'2020-01-01', 12310000042,'FIRM',date'2020-01-01',8884323110208,date'2020-01-01');insert into x_mv_contract_signed_attr_hist(TMP_ID,VALUE_NUM,UPDATE_DT,CONTRACT2_ID,CODE,CL_DT,STAMP,DT) values(s_x_mv_contract_signed_attr_hist.NEXTVAL, 23, date'2020-01-01', 12310000042,'WHOLESALE_AGENT_PREMIUM_AWARDS_SCALE_TYPE',date'2020-01-01',8884323110208,date'2020-01-01');insert into x_mv_contract_signed_attr_hist(TMP_ID,VALUE_NUM,UPDATE_DT,CONTRACT2_ID,CODE,CL_DT,STAMP,DT) values(s_x_mv_contract_signed_attr_hist.NEXTVAL, 3, date'2020-01-01', 12310000042,'PAYMENT_TYPE',date'2020-01-01',8884323110208,date'2020-01-01');insert into x_t_invoice (TMP_ID,ID,DT, CLIENT_ID,EXTERNAL_ID,CONTRACT_ID,TOTAL_SUM,CURRENCY,DISCOUNT_TYPE,COMMISSION_TYPE,TYPE,LOYAL_CLIENTS,NDS,NDS_PCT,PERSON_ID) values (s_x_t_invoice.NEXTVAL, 323110208, date'2020-01-01',212310000042,'Б-323110208-1',12310000042,30000,'RUR',7,7,'y_invoice',0,1,20, 774323110208);insert into x_t_person (TMP_ID,ID) values (s_x_t_person.NEXTVAL, 774323110208);insert into x_t_act_internal(TMP_ID,ID,DT,CLIENT_ID,INVOICE_ID,HIDDEN,AMOUNT,EXTERNAL_ID,PAYMENT_TERM_DT,IS_LOYAL,TYPE) values (s_x_t_act_internal.NEXTVAL, 43231102081,date'2020-01-04',212310000042, 323110208    ,1,  30000  ,'432311020811',date'2020-02-01', 0,'generic');insert into x_t_act_trans(TMP_ID, ACT_ID, CONSUME_ID, AMOUNT, AMOUNT_NDS, AMOUNT_NSP, NETTING, COMMISSION_TYPE) values (s_x_t_act_trans.NEXTVAL, 43231102081,  55323110208, 30000, 5000,  0,null, 7);insert into x_t_consume (TMP_ID, ID, PARENT_ORDER_ID) values (s_x_t_consume.NEXTVAL, 55323110208,  99323110208);insert into x_t_order(TMP_ID, ID, SERVICE_ID, SERVICE_ORDER_ID, CLIENT_ID) values (s_x_t_order.NEXTVAL, 99323110208,  7,  77323110208,  4323110208 );insert into x_mv_oebs_receipts_2(TMP_ID, INVOICE_EID, SUM, DT, DOC_DATE, COMISS_DATE, PAYMENT_NUMBER, SOURCE_TYPE) values (s_x_mv_oebs_receipts_2.NEXTVAL, 'Б-323110208-1', 30000, date'2020-01-31',date'2020-01-31', null, '8884323110208' ,'PAYCASH');insert into x_yt_ar_direct_domain_stats (ID,IS_GRAY,DOMAIN,IS_BLACKLIST,SERVICE_ID,COST,BILLING_EXPORT_ID,FROM_DT,TILL_DT,SERVICE_ORDER_ID) values(s_x_yt_ar_direct_domain_stats.NEXTVAL, 0, 'a323110208', 0,7,3330000000,77323110208,  date'2020-01-01',to_date('2020-01-31'||' '||'23:59:59','YYYY-MM-DD HH24:MI:SS'),77323110208);</v>
      </c>
    </row>
    <row r="216" spans="1:73" s="195" customFormat="1" x14ac:dyDescent="0.35">
      <c r="A216" s="127">
        <v>42</v>
      </c>
      <c r="B216" s="178"/>
      <c r="C216" s="42" t="str">
        <f t="shared" si="239"/>
        <v>12310000042</v>
      </c>
      <c r="D216" s="42" t="str">
        <f t="shared" si="240"/>
        <v>12310000042/20</v>
      </c>
      <c r="E216" s="43" t="str">
        <f t="shared" si="262"/>
        <v>2020-01-01</v>
      </c>
      <c r="F216" s="43" t="str">
        <f t="shared" si="241"/>
        <v>2021-01-01</v>
      </c>
      <c r="G216" s="44" t="str">
        <f t="shared" si="242"/>
        <v>212310000042</v>
      </c>
      <c r="H216" s="45">
        <f t="shared" si="263"/>
        <v>23</v>
      </c>
      <c r="I216" s="179">
        <v>3</v>
      </c>
      <c r="J216" s="180">
        <f t="shared" si="270"/>
        <v>323110209</v>
      </c>
      <c r="K216" s="42" t="str">
        <f t="shared" si="272"/>
        <v>Б-323110209-1</v>
      </c>
      <c r="L216" s="43" t="str">
        <f t="shared" si="243"/>
        <v>2020-01-01</v>
      </c>
      <c r="M216" s="308" t="s">
        <v>87</v>
      </c>
      <c r="N216" s="181">
        <f t="shared" si="265"/>
        <v>40000</v>
      </c>
      <c r="O216" s="42" t="s">
        <v>88</v>
      </c>
      <c r="P216" s="179">
        <v>1</v>
      </c>
      <c r="Q216" s="42">
        <v>20</v>
      </c>
      <c r="R216" s="182">
        <f>S216</f>
        <v>7</v>
      </c>
      <c r="S216" s="182">
        <v>7</v>
      </c>
      <c r="T216" s="52" t="str">
        <f t="shared" si="245"/>
        <v>43231102091</v>
      </c>
      <c r="U216" s="183" t="str">
        <f t="shared" si="273"/>
        <v>432311020911</v>
      </c>
      <c r="V216" s="42">
        <v>1</v>
      </c>
      <c r="W216" s="43" t="str">
        <f t="shared" ca="1" si="246"/>
        <v>2020-01-07</v>
      </c>
      <c r="X216" s="184" t="str">
        <f t="shared" si="276"/>
        <v>2020-02-01</v>
      </c>
      <c r="Y216" s="185">
        <v>40000</v>
      </c>
      <c r="Z216" s="185">
        <f t="shared" si="275"/>
        <v>6666.6666666666642</v>
      </c>
      <c r="AA216" s="42">
        <v>0</v>
      </c>
      <c r="AB216" s="186" t="s">
        <v>89</v>
      </c>
      <c r="AC216" s="185">
        <f t="shared" si="248"/>
        <v>40000</v>
      </c>
      <c r="AD216" s="45">
        <v>0</v>
      </c>
      <c r="AE216" s="52" t="str">
        <f t="shared" si="230"/>
        <v>4323110209</v>
      </c>
      <c r="AF216" s="187">
        <f t="shared" si="249"/>
        <v>33333.333333333336</v>
      </c>
      <c r="AG216" s="188"/>
      <c r="AH216" s="58">
        <f t="shared" si="267"/>
        <v>33333.333333333336</v>
      </c>
      <c r="AI216" s="60">
        <f t="shared" si="250"/>
        <v>40000</v>
      </c>
      <c r="AJ216" s="49" t="str">
        <f t="shared" si="251"/>
        <v>2020-01-31</v>
      </c>
      <c r="AK216" s="189" t="str">
        <f t="shared" si="252"/>
        <v>8884323110209</v>
      </c>
      <c r="AL216" s="45" t="str">
        <f t="shared" si="253"/>
        <v>123100000421</v>
      </c>
      <c r="AM216" s="62"/>
      <c r="AN216" s="62"/>
      <c r="AO216" s="56" t="s">
        <v>89</v>
      </c>
      <c r="AP216" s="56" t="s">
        <v>89</v>
      </c>
      <c r="AQ216" s="45"/>
      <c r="AR216" s="45"/>
      <c r="AS216" s="191" t="str">
        <f t="shared" si="254"/>
        <v>8884323110209</v>
      </c>
      <c r="AT216" s="189" t="str">
        <f t="shared" si="255"/>
        <v>55323110209</v>
      </c>
      <c r="AU216" s="183" t="str">
        <f t="shared" si="256"/>
        <v>99323110209</v>
      </c>
      <c r="AV216" s="183">
        <f t="shared" si="257"/>
        <v>7</v>
      </c>
      <c r="AW216" s="183" t="str">
        <f t="shared" si="258"/>
        <v>77323110209</v>
      </c>
      <c r="AX216" s="53" t="str">
        <f t="shared" si="268"/>
        <v>774323110209</v>
      </c>
      <c r="AY216" s="183">
        <v>0</v>
      </c>
      <c r="AZ216" s="183">
        <v>0</v>
      </c>
      <c r="BA216" s="43" t="str">
        <f t="shared" si="259"/>
        <v>2020-01-01</v>
      </c>
      <c r="BB216" s="43" t="str">
        <f t="shared" si="260"/>
        <v>2020-01-31</v>
      </c>
      <c r="BC216" s="192" t="s">
        <v>90</v>
      </c>
      <c r="BD216" s="44" t="str">
        <f t="shared" si="274"/>
        <v>a323110209</v>
      </c>
      <c r="BE216" s="189"/>
      <c r="BF216" s="189"/>
      <c r="BG216" s="186"/>
      <c r="BH216" s="149"/>
      <c r="BI216" s="149"/>
      <c r="BJ216" s="149"/>
      <c r="BK216" s="149"/>
      <c r="BL216" s="149"/>
      <c r="BM216" s="149"/>
      <c r="BN216" s="149"/>
      <c r="BO216" s="340" t="s">
        <v>249</v>
      </c>
      <c r="BP216" s="328">
        <v>1</v>
      </c>
      <c r="BQ216" s="194">
        <f>AF220</f>
        <v>16666.666666666668</v>
      </c>
      <c r="BR216" s="194">
        <f>BQ216*0.13</f>
        <v>2166.666666666667</v>
      </c>
      <c r="BS216" s="194">
        <f>BR216</f>
        <v>2166.666666666667</v>
      </c>
      <c r="BU216" s="357" t="str">
        <f t="shared" ca="1" si="261"/>
        <v>insert into x_t_invoice (TMP_ID,ID,DT, CLIENT_ID,EXTERNAL_ID,CONTRACT_ID,TOTAL_SUM,CURRENCY,DISCOUNT_TYPE,COMMISSION_TYPE,TYPE,LOYAL_CLIENTS,NDS,NDS_PCT,PERSON_ID) values (s_x_t_invoice.NEXTVAL, 323110209, date'2020-01-01',212310000042,'Б-323110209-1',12310000042,40000,'RUR',7,7,'y_invoice',0,1,20, 774323110209);insert into x_t_person (TMP_ID,ID) values (s_x_t_person.NEXTVAL, 774323110209);insert into x_t_act_internal(TMP_ID,ID,DT,CLIENT_ID,INVOICE_ID,HIDDEN,AMOUNT,EXTERNAL_ID,PAYMENT_TERM_DT,IS_LOYAL,TYPE) values (s_x_t_act_internal.NEXTVAL, 43231102091,date'2020-01-07',212310000042, 323110209    ,1,  40000  ,'432311020911',date'2020-02-01', 0,'generic');insert into x_t_act_trans(TMP_ID, ACT_ID, CONSUME_ID, AMOUNT, AMOUNT_NDS, AMOUNT_NSP, NETTING, COMMISSION_TYPE) values (s_x_t_act_trans.NEXTVAL, 43231102091,  55323110209, 40000, 6666.66666666666,  0,null, 7);insert into x_t_consume (TMP_ID, ID, PARENT_ORDER_ID) values (s_x_t_consume.NEXTVAL, 55323110209,  99323110209);insert into x_t_order(TMP_ID, ID, SERVICE_ID, SERVICE_ORDER_ID, CLIENT_ID) values (s_x_t_order.NEXTVAL, 99323110209,  7,  77323110209,  4323110209 );insert into x_mv_oebs_receipts_2(TMP_ID, INVOICE_EID, SUM, DT, DOC_DATE, COMISS_DATE, PAYMENT_NUMBER, SOURCE_TYPE) values (s_x_mv_oebs_receipts_2.NEXTVAL, 'Б-323110209-1', 40000, date'2020-01-31',date'2020-01-31', null, '8884323110209' ,'PAYCASH');insert into x_yt_ar_direct_domain_stats (ID,IS_GRAY,DOMAIN,IS_BLACKLIST,SERVICE_ID,COST,BILLING_EXPORT_ID,FROM_DT,TILL_DT,SERVICE_ORDER_ID) values(s_x_yt_ar_direct_domain_stats.NEXTVAL, 0, 'a323110209', 0,7,3330000000,77323110209,  date'2020-01-01',to_date('2020-01-31'||' '||'23:59:59','YYYY-MM-DD HH24:MI:SS'),77323110209);</v>
      </c>
    </row>
    <row r="217" spans="1:73" s="195" customFormat="1" ht="15" thickBot="1" x14ac:dyDescent="0.4">
      <c r="A217" s="127">
        <v>42</v>
      </c>
      <c r="B217" s="178"/>
      <c r="C217" s="42" t="str">
        <f t="shared" si="239"/>
        <v>12310000042</v>
      </c>
      <c r="D217" s="42" t="str">
        <f t="shared" si="240"/>
        <v>12310000042/20</v>
      </c>
      <c r="E217" s="43" t="str">
        <f t="shared" si="262"/>
        <v>2020-01-01</v>
      </c>
      <c r="F217" s="43" t="str">
        <f t="shared" si="241"/>
        <v>2021-01-01</v>
      </c>
      <c r="G217" s="44" t="str">
        <f t="shared" si="242"/>
        <v>212310000042</v>
      </c>
      <c r="H217" s="45">
        <f t="shared" si="263"/>
        <v>23</v>
      </c>
      <c r="I217" s="179">
        <v>3</v>
      </c>
      <c r="J217" s="180">
        <f t="shared" si="270"/>
        <v>323110210</v>
      </c>
      <c r="K217" s="42" t="str">
        <f t="shared" si="272"/>
        <v>Б-323110210-1</v>
      </c>
      <c r="L217" s="43" t="str">
        <f t="shared" si="243"/>
        <v>2020-01-01</v>
      </c>
      <c r="M217" s="104" t="s">
        <v>194</v>
      </c>
      <c r="N217" s="181">
        <f t="shared" si="265"/>
        <v>40000</v>
      </c>
      <c r="O217" s="42" t="s">
        <v>88</v>
      </c>
      <c r="P217" s="179">
        <v>1</v>
      </c>
      <c r="Q217" s="42">
        <v>20</v>
      </c>
      <c r="R217" s="182">
        <f>S217</f>
        <v>7</v>
      </c>
      <c r="S217" s="182">
        <v>7</v>
      </c>
      <c r="T217" s="52" t="str">
        <f t="shared" si="245"/>
        <v>43231102101</v>
      </c>
      <c r="U217" s="183" t="str">
        <f t="shared" si="273"/>
        <v>432311021011</v>
      </c>
      <c r="V217" s="42">
        <v>1</v>
      </c>
      <c r="W217" s="43" t="str">
        <f t="shared" ca="1" si="246"/>
        <v>2020-01-02</v>
      </c>
      <c r="X217" s="184"/>
      <c r="Y217" s="185">
        <v>40000</v>
      </c>
      <c r="Z217" s="185">
        <f t="shared" si="275"/>
        <v>6666.6666666666642</v>
      </c>
      <c r="AA217" s="42">
        <v>0</v>
      </c>
      <c r="AB217" s="186" t="s">
        <v>89</v>
      </c>
      <c r="AC217" s="185">
        <f t="shared" si="248"/>
        <v>40000</v>
      </c>
      <c r="AD217" s="45">
        <v>0</v>
      </c>
      <c r="AE217" s="52" t="str">
        <f t="shared" si="230"/>
        <v>4323110210</v>
      </c>
      <c r="AF217" s="187">
        <f t="shared" si="249"/>
        <v>33333.333333333336</v>
      </c>
      <c r="AG217" s="188"/>
      <c r="AH217" s="58">
        <f t="shared" si="267"/>
        <v>33333.333333333336</v>
      </c>
      <c r="AI217" s="60">
        <f t="shared" si="250"/>
        <v>40000</v>
      </c>
      <c r="AJ217" s="49" t="str">
        <f t="shared" si="251"/>
        <v>2020-01-31</v>
      </c>
      <c r="AK217" s="189" t="str">
        <f t="shared" si="252"/>
        <v>8884323110210</v>
      </c>
      <c r="AL217" s="45" t="str">
        <f t="shared" si="253"/>
        <v>123100000421</v>
      </c>
      <c r="AM217" s="62"/>
      <c r="AN217" s="62"/>
      <c r="AO217" s="56" t="s">
        <v>89</v>
      </c>
      <c r="AP217" s="56" t="s">
        <v>89</v>
      </c>
      <c r="AQ217" s="45"/>
      <c r="AR217" s="45"/>
      <c r="AS217" s="191" t="str">
        <f t="shared" si="254"/>
        <v>8884323110210</v>
      </c>
      <c r="AT217" s="189" t="str">
        <f t="shared" si="255"/>
        <v>55323110210</v>
      </c>
      <c r="AU217" s="183" t="str">
        <f t="shared" si="256"/>
        <v>99323110210</v>
      </c>
      <c r="AV217" s="183">
        <f t="shared" si="257"/>
        <v>7</v>
      </c>
      <c r="AW217" s="183" t="str">
        <f t="shared" si="258"/>
        <v>77323110210</v>
      </c>
      <c r="AX217" s="53" t="str">
        <f t="shared" si="268"/>
        <v>774323110210</v>
      </c>
      <c r="AY217" s="183">
        <v>0</v>
      </c>
      <c r="AZ217" s="183">
        <v>0</v>
      </c>
      <c r="BA217" s="43" t="str">
        <f t="shared" si="259"/>
        <v>2020-01-01</v>
      </c>
      <c r="BB217" s="43" t="str">
        <f t="shared" si="260"/>
        <v>2020-01-31</v>
      </c>
      <c r="BC217" s="192" t="s">
        <v>90</v>
      </c>
      <c r="BD217" s="44" t="str">
        <f t="shared" si="274"/>
        <v>a323110210</v>
      </c>
      <c r="BE217" s="189"/>
      <c r="BF217" s="189"/>
      <c r="BG217" s="186"/>
      <c r="BH217" s="174"/>
      <c r="BI217" s="174"/>
      <c r="BJ217" s="174"/>
      <c r="BK217" s="174"/>
      <c r="BL217" s="149"/>
      <c r="BM217" s="149"/>
      <c r="BN217" s="149"/>
      <c r="BO217" s="342" t="s">
        <v>250</v>
      </c>
      <c r="BP217" s="328">
        <v>37</v>
      </c>
      <c r="BQ217" s="194">
        <f>AF221</f>
        <v>25000</v>
      </c>
      <c r="BR217" s="194">
        <f>BQ217*0.13</f>
        <v>3250</v>
      </c>
      <c r="BS217" s="194">
        <f>BR217</f>
        <v>3250</v>
      </c>
      <c r="BU217" s="357" t="str">
        <f t="shared" ca="1" si="261"/>
        <v>insert into x_t_invoice (TMP_ID,ID,DT, CLIENT_ID,EXTERNAL_ID,CONTRACT_ID,TOTAL_SUM,CURRENCY,DISCOUNT_TYPE,COMMISSION_TYPE,TYPE,LOYAL_CLIENTS,NDS,NDS_PCT,PERSON_ID) values (s_x_t_invoice.NEXTVAL, 323110210, date'2020-01-01',212310000042,'Б-323110210-1',12310000042,40000,'RUR',7,7,'prepayment',0,1,20, 774323110210);insert into x_t_person (TMP_ID,ID) values (s_x_t_person.NEXTVAL, 774323110210);insert into x_t_act_internal(TMP_ID,ID,DT,CLIENT_ID,INVOICE_ID,HIDDEN,AMOUNT,EXTERNAL_ID,PAYMENT_TERM_DT,IS_LOYAL,TYPE) values (s_x_t_act_internal.NEXTVAL, 43231102101,date'2020-01-02',212310000042, 323110210    ,1,  40000  ,'432311021011',null, 0,'generic');insert into x_t_act_trans(TMP_ID, ACT_ID, CONSUME_ID, AMOUNT, AMOUNT_NDS, AMOUNT_NSP, NETTING, COMMISSION_TYPE) values (s_x_t_act_trans.NEXTVAL, 43231102101,  55323110210, 40000, 6666.66666666666,  0,null, 7);insert into x_t_consume (TMP_ID, ID, PARENT_ORDER_ID) values (s_x_t_consume.NEXTVAL, 55323110210,  99323110210);insert into x_t_order(TMP_ID, ID, SERVICE_ID, SERVICE_ORDER_ID, CLIENT_ID) values (s_x_t_order.NEXTVAL, 99323110210,  7,  77323110210,  4323110210 );insert into x_mv_oebs_receipts_2(TMP_ID, INVOICE_EID, SUM, DT, DOC_DATE, COMISS_DATE, PAYMENT_NUMBER, SOURCE_TYPE) values (s_x_mv_oebs_receipts_2.NEXTVAL, 'Б-323110210-1', 40000, date'2020-01-31',date'2020-01-31', null, '8884323110210' ,'PAYCASH');insert into x_yt_ar_direct_domain_stats (ID,IS_GRAY,DOMAIN,IS_BLACKLIST,SERVICE_ID,COST,BILLING_EXPORT_ID,FROM_DT,TILL_DT,SERVICE_ORDER_ID) values(s_x_yt_ar_direct_domain_stats.NEXTVAL, 0, 'a323110210', 0,7,3330000000,77323110210,  date'2020-01-01',to_date('2020-01-31'||' '||'23:59:59','YYYY-MM-DD HH24:MI:SS'),77323110210);</v>
      </c>
    </row>
    <row r="218" spans="1:73" s="195" customFormat="1" x14ac:dyDescent="0.35">
      <c r="A218" s="127">
        <v>42</v>
      </c>
      <c r="B218" s="178"/>
      <c r="C218" s="42" t="str">
        <f t="shared" si="239"/>
        <v>12310000042</v>
      </c>
      <c r="D218" s="42" t="str">
        <f t="shared" si="240"/>
        <v>12310000042/20</v>
      </c>
      <c r="E218" s="43" t="str">
        <f t="shared" si="262"/>
        <v>2020-01-01</v>
      </c>
      <c r="F218" s="43" t="str">
        <f t="shared" si="241"/>
        <v>2021-01-01</v>
      </c>
      <c r="G218" s="44" t="str">
        <f t="shared" si="242"/>
        <v>212310000042</v>
      </c>
      <c r="H218" s="45">
        <f t="shared" si="263"/>
        <v>23</v>
      </c>
      <c r="I218" s="179">
        <v>3</v>
      </c>
      <c r="J218" s="180">
        <f t="shared" si="270"/>
        <v>323110211</v>
      </c>
      <c r="K218" s="42" t="str">
        <f t="shared" si="272"/>
        <v>Б-323110211-1</v>
      </c>
      <c r="L218" s="43" t="str">
        <f t="shared" si="243"/>
        <v>2020-01-01</v>
      </c>
      <c r="M218" s="104" t="s">
        <v>194</v>
      </c>
      <c r="N218" s="181">
        <f t="shared" si="265"/>
        <v>40000</v>
      </c>
      <c r="O218" s="42" t="s">
        <v>88</v>
      </c>
      <c r="P218" s="179">
        <v>1</v>
      </c>
      <c r="Q218" s="42">
        <v>20</v>
      </c>
      <c r="R218" s="182">
        <f>S218</f>
        <v>7</v>
      </c>
      <c r="S218" s="182">
        <v>7</v>
      </c>
      <c r="T218" s="52" t="str">
        <f t="shared" si="245"/>
        <v>43231102111</v>
      </c>
      <c r="U218" s="183" t="str">
        <f t="shared" si="273"/>
        <v>432311021111</v>
      </c>
      <c r="V218" s="42">
        <v>1</v>
      </c>
      <c r="W218" s="43" t="str">
        <f t="shared" ca="1" si="246"/>
        <v>2020-01-09</v>
      </c>
      <c r="X218" s="184"/>
      <c r="Y218" s="185">
        <v>40000</v>
      </c>
      <c r="Z218" s="185">
        <f t="shared" si="275"/>
        <v>6666.6666666666642</v>
      </c>
      <c r="AA218" s="42">
        <v>0</v>
      </c>
      <c r="AB218" s="186" t="s">
        <v>89</v>
      </c>
      <c r="AC218" s="185">
        <f t="shared" si="248"/>
        <v>40000</v>
      </c>
      <c r="AD218" s="45">
        <v>0</v>
      </c>
      <c r="AE218" s="52" t="str">
        <f t="shared" si="230"/>
        <v>4323110211</v>
      </c>
      <c r="AF218" s="187">
        <f t="shared" si="249"/>
        <v>33333.333333333336</v>
      </c>
      <c r="AG218" s="188"/>
      <c r="AH218" s="58">
        <f t="shared" si="267"/>
        <v>33333.333333333336</v>
      </c>
      <c r="AI218" s="60">
        <f t="shared" si="250"/>
        <v>40000</v>
      </c>
      <c r="AJ218" s="49" t="str">
        <f t="shared" si="251"/>
        <v>2020-01-31</v>
      </c>
      <c r="AK218" s="189" t="str">
        <f t="shared" si="252"/>
        <v>8884323110211</v>
      </c>
      <c r="AL218" s="45" t="str">
        <f t="shared" si="253"/>
        <v>123100000421</v>
      </c>
      <c r="AM218" s="62"/>
      <c r="AN218" s="62"/>
      <c r="AO218" s="56" t="s">
        <v>89</v>
      </c>
      <c r="AP218" s="56" t="s">
        <v>89</v>
      </c>
      <c r="AQ218" s="45"/>
      <c r="AR218" s="45"/>
      <c r="AS218" s="191" t="str">
        <f t="shared" si="254"/>
        <v>8884323110211</v>
      </c>
      <c r="AT218" s="189" t="str">
        <f t="shared" si="255"/>
        <v>55323110211</v>
      </c>
      <c r="AU218" s="183" t="str">
        <f t="shared" si="256"/>
        <v>99323110211</v>
      </c>
      <c r="AV218" s="183">
        <f t="shared" si="257"/>
        <v>7</v>
      </c>
      <c r="AW218" s="183" t="str">
        <f t="shared" si="258"/>
        <v>77323110211</v>
      </c>
      <c r="AX218" s="53" t="str">
        <f t="shared" si="268"/>
        <v>774323110211</v>
      </c>
      <c r="AY218" s="183">
        <v>0</v>
      </c>
      <c r="AZ218" s="183">
        <v>0</v>
      </c>
      <c r="BA218" s="43" t="str">
        <f t="shared" si="259"/>
        <v>2020-01-01</v>
      </c>
      <c r="BB218" s="43" t="str">
        <f t="shared" si="260"/>
        <v>2020-01-31</v>
      </c>
      <c r="BC218" s="192" t="s">
        <v>90</v>
      </c>
      <c r="BD218" s="44" t="str">
        <f t="shared" si="274"/>
        <v>a323110211</v>
      </c>
      <c r="BE218" s="189"/>
      <c r="BF218" s="189"/>
      <c r="BG218" s="186"/>
      <c r="BH218" s="149"/>
      <c r="BI218" s="149"/>
      <c r="BJ218" s="149"/>
      <c r="BK218" s="149"/>
      <c r="BL218" s="149"/>
      <c r="BM218" s="149"/>
      <c r="BN218" s="149"/>
      <c r="BO218" s="343"/>
      <c r="BP218" s="330"/>
      <c r="BQ218" s="196"/>
      <c r="BR218" s="196"/>
      <c r="BS218" s="196"/>
      <c r="BT218" s="197"/>
      <c r="BU218" s="357" t="str">
        <f t="shared" ca="1" si="261"/>
        <v>insert into x_t_invoice (TMP_ID,ID,DT, CLIENT_ID,EXTERNAL_ID,CONTRACT_ID,TOTAL_SUM,CURRENCY,DISCOUNT_TYPE,COMMISSION_TYPE,TYPE,LOYAL_CLIENTS,NDS,NDS_PCT,PERSON_ID) values (s_x_t_invoice.NEXTVAL, 323110211, date'2020-01-01',212310000042,'Б-323110211-1',12310000042,40000,'RUR',7,7,'prepayment',0,1,20, 774323110211);insert into x_t_person (TMP_ID,ID) values (s_x_t_person.NEXTVAL, 774323110211);insert into x_t_act_internal(TMP_ID,ID,DT,CLIENT_ID,INVOICE_ID,HIDDEN,AMOUNT,EXTERNAL_ID,PAYMENT_TERM_DT,IS_LOYAL,TYPE) values (s_x_t_act_internal.NEXTVAL, 43231102111,date'2020-01-09',212310000042, 323110211    ,1,  40000  ,'432311021111',null, 0,'generic');insert into x_t_act_trans(TMP_ID, ACT_ID, CONSUME_ID, AMOUNT, AMOUNT_NDS, AMOUNT_NSP, NETTING, COMMISSION_TYPE) values (s_x_t_act_trans.NEXTVAL, 43231102111,  55323110211, 40000, 6666.66666666666,  0,null, 7);insert into x_t_consume (TMP_ID, ID, PARENT_ORDER_ID) values (s_x_t_consume.NEXTVAL, 55323110211,  99323110211);insert into x_t_order(TMP_ID, ID, SERVICE_ID, SERVICE_ORDER_ID, CLIENT_ID) values (s_x_t_order.NEXTVAL, 99323110211,  7,  77323110211,  4323110211 );insert into x_mv_oebs_receipts_2(TMP_ID, INVOICE_EID, SUM, DT, DOC_DATE, COMISS_DATE, PAYMENT_NUMBER, SOURCE_TYPE) values (s_x_mv_oebs_receipts_2.NEXTVAL, 'Б-323110211-1', 40000, date'2020-01-31',date'2020-01-31', null, '8884323110211' ,'PAYCASH');insert into x_yt_ar_direct_domain_stats (ID,IS_GRAY,DOMAIN,IS_BLACKLIST,SERVICE_ID,COST,BILLING_EXPORT_ID,FROM_DT,TILL_DT,SERVICE_ORDER_ID) values(s_x_yt_ar_direct_domain_stats.NEXTVAL, 0, 'a323110211', 0,7,3330000000,77323110211,  date'2020-01-01',to_date('2020-01-31'||' '||'23:59:59','YYYY-MM-DD HH24:MI:SS'),77323110211);</v>
      </c>
    </row>
    <row r="219" spans="1:73" s="195" customFormat="1" x14ac:dyDescent="0.35">
      <c r="A219" s="127">
        <v>42</v>
      </c>
      <c r="B219" s="178"/>
      <c r="C219" s="42" t="str">
        <f t="shared" si="239"/>
        <v>12310000042</v>
      </c>
      <c r="D219" s="42" t="str">
        <f t="shared" si="240"/>
        <v>12310000042/20</v>
      </c>
      <c r="E219" s="43" t="str">
        <f t="shared" si="262"/>
        <v>2020-01-01</v>
      </c>
      <c r="F219" s="43" t="str">
        <f t="shared" si="241"/>
        <v>2021-01-01</v>
      </c>
      <c r="G219" s="44" t="str">
        <f t="shared" si="242"/>
        <v>212310000042</v>
      </c>
      <c r="H219" s="45">
        <f t="shared" si="263"/>
        <v>23</v>
      </c>
      <c r="I219" s="179">
        <v>3</v>
      </c>
      <c r="J219" s="180">
        <f t="shared" si="270"/>
        <v>323110212</v>
      </c>
      <c r="K219" s="42" t="str">
        <f t="shared" si="272"/>
        <v>Б-323110212-1</v>
      </c>
      <c r="L219" s="43" t="str">
        <f t="shared" si="243"/>
        <v>2020-01-01</v>
      </c>
      <c r="M219" s="104" t="s">
        <v>194</v>
      </c>
      <c r="N219" s="181">
        <f t="shared" si="265"/>
        <v>40000</v>
      </c>
      <c r="O219" s="42" t="s">
        <v>88</v>
      </c>
      <c r="P219" s="179">
        <v>1</v>
      </c>
      <c r="Q219" s="42">
        <v>20</v>
      </c>
      <c r="R219" s="182">
        <f>S219</f>
        <v>7</v>
      </c>
      <c r="S219" s="182">
        <v>7</v>
      </c>
      <c r="T219" s="52" t="str">
        <f t="shared" si="245"/>
        <v>43231102121</v>
      </c>
      <c r="U219" s="183" t="str">
        <f t="shared" si="273"/>
        <v>432311021211</v>
      </c>
      <c r="V219" s="42">
        <v>1</v>
      </c>
      <c r="W219" s="43" t="str">
        <f t="shared" ca="1" si="246"/>
        <v>2020-01-04</v>
      </c>
      <c r="X219" s="184"/>
      <c r="Y219" s="185">
        <v>40000</v>
      </c>
      <c r="Z219" s="185">
        <f t="shared" si="275"/>
        <v>6666.6666666666642</v>
      </c>
      <c r="AA219" s="42">
        <v>0</v>
      </c>
      <c r="AB219" s="186" t="s">
        <v>89</v>
      </c>
      <c r="AC219" s="185">
        <f t="shared" si="248"/>
        <v>40000</v>
      </c>
      <c r="AD219" s="45">
        <v>0</v>
      </c>
      <c r="AE219" s="52" t="str">
        <f t="shared" si="230"/>
        <v>4323110212</v>
      </c>
      <c r="AF219" s="187">
        <f t="shared" si="249"/>
        <v>33333.333333333336</v>
      </c>
      <c r="AG219" s="188"/>
      <c r="AH219" s="58">
        <f t="shared" si="267"/>
        <v>33333.333333333336</v>
      </c>
      <c r="AI219" s="60">
        <f t="shared" si="250"/>
        <v>40000</v>
      </c>
      <c r="AJ219" s="49" t="str">
        <f t="shared" si="251"/>
        <v>2020-01-31</v>
      </c>
      <c r="AK219" s="189" t="str">
        <f t="shared" si="252"/>
        <v>8884323110212</v>
      </c>
      <c r="AL219" s="45" t="str">
        <f t="shared" si="253"/>
        <v>123100000421</v>
      </c>
      <c r="AM219" s="62"/>
      <c r="AN219" s="62"/>
      <c r="AO219" s="56" t="s">
        <v>89</v>
      </c>
      <c r="AP219" s="56" t="s">
        <v>89</v>
      </c>
      <c r="AQ219" s="45"/>
      <c r="AR219" s="45"/>
      <c r="AS219" s="191" t="str">
        <f t="shared" si="254"/>
        <v>8884323110212</v>
      </c>
      <c r="AT219" s="189" t="str">
        <f t="shared" si="255"/>
        <v>55323110212</v>
      </c>
      <c r="AU219" s="183" t="str">
        <f t="shared" si="256"/>
        <v>99323110212</v>
      </c>
      <c r="AV219" s="183">
        <f t="shared" si="257"/>
        <v>7</v>
      </c>
      <c r="AW219" s="183" t="str">
        <f t="shared" si="258"/>
        <v>77323110212</v>
      </c>
      <c r="AX219" s="53" t="str">
        <f t="shared" si="268"/>
        <v>774323110212</v>
      </c>
      <c r="AY219" s="183">
        <v>0</v>
      </c>
      <c r="AZ219" s="183">
        <v>0</v>
      </c>
      <c r="BA219" s="43" t="str">
        <f t="shared" si="259"/>
        <v>2020-01-01</v>
      </c>
      <c r="BB219" s="43" t="str">
        <f t="shared" si="260"/>
        <v>2020-01-31</v>
      </c>
      <c r="BC219" s="192" t="s">
        <v>90</v>
      </c>
      <c r="BD219" s="44" t="str">
        <f t="shared" si="274"/>
        <v>a323110212</v>
      </c>
      <c r="BE219" s="189"/>
      <c r="BF219" s="189"/>
      <c r="BG219" s="186"/>
      <c r="BH219" s="149"/>
      <c r="BI219" s="149"/>
      <c r="BJ219" s="149"/>
      <c r="BK219" s="149"/>
      <c r="BL219" s="149"/>
      <c r="BM219" s="149"/>
      <c r="BN219" s="149"/>
      <c r="BO219" s="345"/>
      <c r="BP219" s="328"/>
      <c r="BQ219" s="194"/>
      <c r="BR219" s="194"/>
      <c r="BS219" s="194"/>
      <c r="BT219" s="197"/>
      <c r="BU219" s="357" t="str">
        <f t="shared" ca="1" si="261"/>
        <v>insert into x_t_invoice (TMP_ID,ID,DT, CLIENT_ID,EXTERNAL_ID,CONTRACT_ID,TOTAL_SUM,CURRENCY,DISCOUNT_TYPE,COMMISSION_TYPE,TYPE,LOYAL_CLIENTS,NDS,NDS_PCT,PERSON_ID) values (s_x_t_invoice.NEXTVAL, 323110212, date'2020-01-01',212310000042,'Б-323110212-1',12310000042,40000,'RUR',7,7,'prepayment',0,1,20, 774323110212);insert into x_t_person (TMP_ID,ID) values (s_x_t_person.NEXTVAL, 774323110212);insert into x_t_act_internal(TMP_ID,ID,DT,CLIENT_ID,INVOICE_ID,HIDDEN,AMOUNT,EXTERNAL_ID,PAYMENT_TERM_DT,IS_LOYAL,TYPE) values (s_x_t_act_internal.NEXTVAL, 43231102121,date'2020-01-04',212310000042, 323110212    ,1,  40000  ,'432311021211',null, 0,'generic');insert into x_t_act_trans(TMP_ID, ACT_ID, CONSUME_ID, AMOUNT, AMOUNT_NDS, AMOUNT_NSP, NETTING, COMMISSION_TYPE) values (s_x_t_act_trans.NEXTVAL, 43231102121,  55323110212, 40000, 6666.66666666666,  0,null, 7);insert into x_t_consume (TMP_ID, ID, PARENT_ORDER_ID) values (s_x_t_consume.NEXTVAL, 55323110212,  99323110212);insert into x_t_order(TMP_ID, ID, SERVICE_ID, SERVICE_ORDER_ID, CLIENT_ID) values (s_x_t_order.NEXTVAL, 99323110212,  7,  77323110212,  4323110212 );insert into x_mv_oebs_receipts_2(TMP_ID, INVOICE_EID, SUM, DT, DOC_DATE, COMISS_DATE, PAYMENT_NUMBER, SOURCE_TYPE) values (s_x_mv_oebs_receipts_2.NEXTVAL, 'Б-323110212-1', 40000, date'2020-01-31',date'2020-01-31', null, '8884323110212' ,'PAYCASH');insert into x_yt_ar_direct_domain_stats (ID,IS_GRAY,DOMAIN,IS_BLACKLIST,SERVICE_ID,COST,BILLING_EXPORT_ID,FROM_DT,TILL_DT,SERVICE_ORDER_ID) values(s_x_yt_ar_direct_domain_stats.NEXTVAL, 0, 'a323110212', 0,7,3330000000,77323110212,  date'2020-01-01',to_date('2020-01-31'||' '||'23:59:59','YYYY-MM-DD HH24:MI:SS'),77323110212);</v>
      </c>
    </row>
    <row r="220" spans="1:73" s="195" customFormat="1" x14ac:dyDescent="0.35">
      <c r="A220" s="127">
        <v>42</v>
      </c>
      <c r="B220" s="178"/>
      <c r="C220" s="42" t="str">
        <f t="shared" si="239"/>
        <v>12310000042</v>
      </c>
      <c r="D220" s="42" t="str">
        <f t="shared" si="240"/>
        <v>12310000042/20</v>
      </c>
      <c r="E220" s="43" t="str">
        <f t="shared" si="262"/>
        <v>2020-01-01</v>
      </c>
      <c r="F220" s="43" t="str">
        <f t="shared" si="241"/>
        <v>2021-01-01</v>
      </c>
      <c r="G220" s="44" t="str">
        <f t="shared" si="242"/>
        <v>212310000042</v>
      </c>
      <c r="H220" s="45">
        <f t="shared" si="263"/>
        <v>23</v>
      </c>
      <c r="I220" s="179">
        <v>3</v>
      </c>
      <c r="J220" s="180">
        <f t="shared" si="270"/>
        <v>323110213</v>
      </c>
      <c r="K220" s="42" t="str">
        <f t="shared" si="272"/>
        <v>Б-323110213-1</v>
      </c>
      <c r="L220" s="43" t="str">
        <f t="shared" si="243"/>
        <v>2020-01-01</v>
      </c>
      <c r="M220" s="308" t="s">
        <v>87</v>
      </c>
      <c r="N220" s="181">
        <f t="shared" si="265"/>
        <v>20000</v>
      </c>
      <c r="O220" s="42" t="s">
        <v>88</v>
      </c>
      <c r="P220" s="179">
        <v>1</v>
      </c>
      <c r="Q220" s="42">
        <v>20</v>
      </c>
      <c r="R220" s="198">
        <v>1</v>
      </c>
      <c r="S220" s="198">
        <v>1</v>
      </c>
      <c r="T220" s="52" t="str">
        <f t="shared" si="245"/>
        <v>43231102131</v>
      </c>
      <c r="U220" s="183" t="str">
        <f t="shared" si="273"/>
        <v>432311021311</v>
      </c>
      <c r="V220" s="42">
        <v>1</v>
      </c>
      <c r="W220" s="43" t="str">
        <f t="shared" ca="1" si="246"/>
        <v>2020-01-07</v>
      </c>
      <c r="X220" s="184" t="str">
        <f t="shared" si="276"/>
        <v>2020-02-01</v>
      </c>
      <c r="Y220" s="185">
        <v>20000</v>
      </c>
      <c r="Z220" s="185">
        <f t="shared" si="275"/>
        <v>3333.3333333333321</v>
      </c>
      <c r="AA220" s="42">
        <v>0</v>
      </c>
      <c r="AB220" s="186" t="s">
        <v>89</v>
      </c>
      <c r="AC220" s="185">
        <f t="shared" si="248"/>
        <v>20000</v>
      </c>
      <c r="AD220" s="45">
        <v>0</v>
      </c>
      <c r="AE220" s="52" t="str">
        <f t="shared" si="230"/>
        <v>4323110213</v>
      </c>
      <c r="AF220" s="187">
        <f t="shared" si="249"/>
        <v>16666.666666666668</v>
      </c>
      <c r="AG220" s="188"/>
      <c r="AH220" s="58">
        <f t="shared" si="267"/>
        <v>16666.666666666668</v>
      </c>
      <c r="AI220" s="60">
        <f t="shared" si="250"/>
        <v>20000</v>
      </c>
      <c r="AJ220" s="49" t="str">
        <f t="shared" si="251"/>
        <v>2020-01-31</v>
      </c>
      <c r="AK220" s="189" t="str">
        <f t="shared" si="252"/>
        <v>8884323110213</v>
      </c>
      <c r="AL220" s="45" t="str">
        <f t="shared" si="253"/>
        <v>123100000421</v>
      </c>
      <c r="AM220" s="62"/>
      <c r="AN220" s="62"/>
      <c r="AO220" s="56" t="s">
        <v>89</v>
      </c>
      <c r="AP220" s="56" t="s">
        <v>89</v>
      </c>
      <c r="AQ220" s="45"/>
      <c r="AR220" s="45"/>
      <c r="AS220" s="191" t="str">
        <f t="shared" si="254"/>
        <v>8884323110213</v>
      </c>
      <c r="AT220" s="189" t="str">
        <f t="shared" si="255"/>
        <v>55323110213</v>
      </c>
      <c r="AU220" s="183" t="str">
        <f t="shared" si="256"/>
        <v>99323110213</v>
      </c>
      <c r="AV220" s="183">
        <f t="shared" si="257"/>
        <v>1</v>
      </c>
      <c r="AW220" s="183" t="str">
        <f t="shared" si="258"/>
        <v>77323110213</v>
      </c>
      <c r="AX220" s="53" t="str">
        <f t="shared" si="268"/>
        <v>774323110213</v>
      </c>
      <c r="AY220" s="183">
        <v>0</v>
      </c>
      <c r="AZ220" s="183">
        <v>0</v>
      </c>
      <c r="BA220" s="43" t="str">
        <f t="shared" si="259"/>
        <v>2020-01-01</v>
      </c>
      <c r="BB220" s="43" t="str">
        <f t="shared" si="260"/>
        <v>2020-01-31</v>
      </c>
      <c r="BC220" s="192" t="s">
        <v>90</v>
      </c>
      <c r="BD220" s="44" t="str">
        <f t="shared" si="274"/>
        <v>a323110213</v>
      </c>
      <c r="BE220" s="189"/>
      <c r="BF220" s="189"/>
      <c r="BG220" s="186"/>
      <c r="BH220" s="149"/>
      <c r="BI220" s="149"/>
      <c r="BJ220" s="149"/>
      <c r="BK220" s="149"/>
      <c r="BL220" s="149"/>
      <c r="BM220" s="149"/>
      <c r="BN220" s="149"/>
      <c r="BO220" s="342"/>
      <c r="BP220" s="328"/>
      <c r="BQ220" s="194"/>
      <c r="BR220" s="194"/>
      <c r="BS220" s="194"/>
      <c r="BU220" s="357" t="str">
        <f t="shared" ca="1" si="261"/>
        <v>insert into x_t_invoice (TMP_ID,ID,DT, CLIENT_ID,EXTERNAL_ID,CONTRACT_ID,TOTAL_SUM,CURRENCY,DISCOUNT_TYPE,COMMISSION_TYPE,TYPE,LOYAL_CLIENTS,NDS,NDS_PCT,PERSON_ID) values (s_x_t_invoice.NEXTVAL, 323110213, date'2020-01-01',212310000042,'Б-323110213-1',12310000042,20000,'RUR',1,1,'y_invoice',0,1,20, 774323110213);insert into x_t_person (TMP_ID,ID) values (s_x_t_person.NEXTVAL, 774323110213);insert into x_t_act_internal(TMP_ID,ID,DT,CLIENT_ID,INVOICE_ID,HIDDEN,AMOUNT,EXTERNAL_ID,PAYMENT_TERM_DT,IS_LOYAL,TYPE) values (s_x_t_act_internal.NEXTVAL, 43231102131,date'2020-01-07',212310000042, 323110213    ,1,  20000  ,'432311021311',date'2020-02-01', 0,'generic');insert into x_t_act_trans(TMP_ID, ACT_ID, CONSUME_ID, AMOUNT, AMOUNT_NDS, AMOUNT_NSP, NETTING, COMMISSION_TYPE) values (s_x_t_act_trans.NEXTVAL, 43231102131,  55323110213, 20000, 3333.33333333333,  0,null, 1);insert into x_t_consume (TMP_ID, ID, PARENT_ORDER_ID) values (s_x_t_consume.NEXTVAL, 55323110213,  99323110213);insert into x_t_order(TMP_ID, ID, SERVICE_ID, SERVICE_ORDER_ID, CLIENT_ID) values (s_x_t_order.NEXTVAL, 99323110213,  1,  77323110213,  4323110213 );insert into x_mv_oebs_receipts_2(TMP_ID, INVOICE_EID, SUM, DT, DOC_DATE, COMISS_DATE, PAYMENT_NUMBER, SOURCE_TYPE) values (s_x_mv_oebs_receipts_2.NEXTVAL, 'Б-323110213-1', 20000, date'2020-01-31',date'2020-01-31', null, '8884323110213' ,'PAYCASH');insert into x_yt_ar_direct_domain_stats (ID,IS_GRAY,DOMAIN,IS_BLACKLIST,SERVICE_ID,COST,BILLING_EXPORT_ID,FROM_DT,TILL_DT,SERVICE_ORDER_ID) values(s_x_yt_ar_direct_domain_stats.NEXTVAL, 0, 'a323110213', 0,1,3330000000,77323110213,  date'2020-01-01',to_date('2020-01-31'||' '||'23:59:59','YYYY-MM-DD HH24:MI:SS'),77323110213);</v>
      </c>
    </row>
    <row r="221" spans="1:73" s="195" customFormat="1" x14ac:dyDescent="0.35">
      <c r="A221" s="127">
        <v>42</v>
      </c>
      <c r="B221" s="178"/>
      <c r="C221" s="42" t="str">
        <f t="shared" si="239"/>
        <v>12310000042</v>
      </c>
      <c r="D221" s="42" t="str">
        <f t="shared" si="240"/>
        <v>12310000042/20</v>
      </c>
      <c r="E221" s="43" t="str">
        <f t="shared" si="262"/>
        <v>2020-01-01</v>
      </c>
      <c r="F221" s="43" t="str">
        <f t="shared" si="241"/>
        <v>2021-01-01</v>
      </c>
      <c r="G221" s="44" t="str">
        <f t="shared" si="242"/>
        <v>212310000042</v>
      </c>
      <c r="H221" s="45">
        <f t="shared" si="263"/>
        <v>23</v>
      </c>
      <c r="I221" s="179">
        <v>3</v>
      </c>
      <c r="J221" s="180">
        <f t="shared" si="270"/>
        <v>323110214</v>
      </c>
      <c r="K221" s="42" t="str">
        <f t="shared" si="272"/>
        <v>Б-323110214-1</v>
      </c>
      <c r="L221" s="43" t="str">
        <f t="shared" si="243"/>
        <v>2020-01-01</v>
      </c>
      <c r="M221" s="104" t="s">
        <v>194</v>
      </c>
      <c r="N221" s="181">
        <f t="shared" si="265"/>
        <v>30000</v>
      </c>
      <c r="O221" s="42" t="s">
        <v>88</v>
      </c>
      <c r="P221" s="179">
        <v>1</v>
      </c>
      <c r="Q221" s="42">
        <v>20</v>
      </c>
      <c r="R221" s="180">
        <v>37</v>
      </c>
      <c r="S221" s="180">
        <v>37</v>
      </c>
      <c r="T221" s="52" t="str">
        <f t="shared" si="245"/>
        <v>43231102141</v>
      </c>
      <c r="U221" s="183" t="str">
        <f t="shared" si="273"/>
        <v>432311021411</v>
      </c>
      <c r="V221" s="42">
        <v>1</v>
      </c>
      <c r="W221" s="43" t="str">
        <f t="shared" ca="1" si="246"/>
        <v>2020-01-02</v>
      </c>
      <c r="X221" s="184"/>
      <c r="Y221" s="185">
        <v>30000</v>
      </c>
      <c r="Z221" s="185">
        <f t="shared" si="275"/>
        <v>5000</v>
      </c>
      <c r="AA221" s="42">
        <v>0</v>
      </c>
      <c r="AB221" s="186" t="s">
        <v>89</v>
      </c>
      <c r="AC221" s="185">
        <f t="shared" si="248"/>
        <v>30000</v>
      </c>
      <c r="AD221" s="45">
        <v>0</v>
      </c>
      <c r="AE221" s="52" t="str">
        <f t="shared" si="230"/>
        <v>4323110214</v>
      </c>
      <c r="AF221" s="187">
        <f t="shared" si="249"/>
        <v>25000</v>
      </c>
      <c r="AG221" s="188"/>
      <c r="AH221" s="58">
        <f t="shared" si="267"/>
        <v>25000</v>
      </c>
      <c r="AI221" s="60">
        <f t="shared" si="250"/>
        <v>30000</v>
      </c>
      <c r="AJ221" s="49" t="str">
        <f t="shared" si="251"/>
        <v>2020-01-31</v>
      </c>
      <c r="AK221" s="189" t="str">
        <f t="shared" si="252"/>
        <v>8884323110214</v>
      </c>
      <c r="AL221" s="45" t="str">
        <f t="shared" si="253"/>
        <v>123100000421</v>
      </c>
      <c r="AM221" s="62"/>
      <c r="AN221" s="62"/>
      <c r="AO221" s="56" t="s">
        <v>89</v>
      </c>
      <c r="AP221" s="56" t="s">
        <v>89</v>
      </c>
      <c r="AQ221" s="45"/>
      <c r="AR221" s="45"/>
      <c r="AS221" s="191" t="str">
        <f t="shared" si="254"/>
        <v>8884323110214</v>
      </c>
      <c r="AT221" s="189" t="str">
        <f t="shared" si="255"/>
        <v>55323110214</v>
      </c>
      <c r="AU221" s="183" t="str">
        <f t="shared" si="256"/>
        <v>99323110214</v>
      </c>
      <c r="AV221" s="183">
        <f t="shared" si="257"/>
        <v>37</v>
      </c>
      <c r="AW221" s="183" t="str">
        <f t="shared" si="258"/>
        <v>77323110214</v>
      </c>
      <c r="AX221" s="53" t="str">
        <f t="shared" si="268"/>
        <v>774323110214</v>
      </c>
      <c r="AY221" s="183">
        <v>0</v>
      </c>
      <c r="AZ221" s="183">
        <v>0</v>
      </c>
      <c r="BA221" s="43" t="str">
        <f t="shared" si="259"/>
        <v>2020-01-01</v>
      </c>
      <c r="BB221" s="43" t="str">
        <f t="shared" si="260"/>
        <v>2020-01-31</v>
      </c>
      <c r="BC221" s="192" t="s">
        <v>90</v>
      </c>
      <c r="BD221" s="44" t="str">
        <f t="shared" si="274"/>
        <v>a323110214</v>
      </c>
      <c r="BE221" s="189"/>
      <c r="BF221" s="189"/>
      <c r="BG221" s="186"/>
      <c r="BH221" s="149"/>
      <c r="BI221" s="149"/>
      <c r="BJ221" s="149"/>
      <c r="BK221" s="149"/>
      <c r="BL221" s="149"/>
      <c r="BM221" s="149"/>
      <c r="BN221" s="149"/>
      <c r="BO221" s="342"/>
      <c r="BP221" s="328"/>
      <c r="BQ221" s="181"/>
      <c r="BR221" s="196"/>
      <c r="BS221" s="196"/>
      <c r="BU221" s="357" t="str">
        <f t="shared" ca="1" si="261"/>
        <v>insert into x_t_invoice (TMP_ID,ID,DT, CLIENT_ID,EXTERNAL_ID,CONTRACT_ID,TOTAL_SUM,CURRENCY,DISCOUNT_TYPE,COMMISSION_TYPE,TYPE,LOYAL_CLIENTS,NDS,NDS_PCT,PERSON_ID) values (s_x_t_invoice.NEXTVAL, 323110214, date'2020-01-01',212310000042,'Б-323110214-1',12310000042,30000,'RUR',37,37,'prepayment',0,1,20, 774323110214);insert into x_t_person (TMP_ID,ID) values (s_x_t_person.NEXTVAL, 774323110214);insert into x_t_act_internal(TMP_ID,ID,DT,CLIENT_ID,INVOICE_ID,HIDDEN,AMOUNT,EXTERNAL_ID,PAYMENT_TERM_DT,IS_LOYAL,TYPE) values (s_x_t_act_internal.NEXTVAL, 43231102141,date'2020-01-02',212310000042, 323110214    ,1,  30000  ,'432311021411',null, 0,'generic');insert into x_t_act_trans(TMP_ID, ACT_ID, CONSUME_ID, AMOUNT, AMOUNT_NDS, AMOUNT_NSP, NETTING, COMMISSION_TYPE) values (s_x_t_act_trans.NEXTVAL, 43231102141,  55323110214, 30000, 5000,  0,null, 37);insert into x_t_consume (TMP_ID, ID, PARENT_ORDER_ID) values (s_x_t_consume.NEXTVAL, 55323110214,  99323110214);insert into x_t_order(TMP_ID, ID, SERVICE_ID, SERVICE_ORDER_ID, CLIENT_ID) values (s_x_t_order.NEXTVAL, 99323110214,  37,  77323110214,  4323110214 );insert into x_mv_oebs_receipts_2(TMP_ID, INVOICE_EID, SUM, DT, DOC_DATE, COMISS_DATE, PAYMENT_NUMBER, SOURCE_TYPE) values (s_x_mv_oebs_receipts_2.NEXTVAL, 'Б-323110214-1', 30000, date'2020-01-31',date'2020-01-31', null, '8884323110214' ,'PAYCASH');insert into x_yt_ar_direct_domain_stats (ID,IS_GRAY,DOMAIN,IS_BLACKLIST,SERVICE_ID,COST,BILLING_EXPORT_ID,FROM_DT,TILL_DT,SERVICE_ORDER_ID) values(s_x_yt_ar_direct_domain_stats.NEXTVAL, 0, 'a323110214', 0,37,3330000000,77323110214,  date'2020-01-01',to_date('2020-01-31'||' '||'23:59:59','YYYY-MM-DD HH24:MI:SS'),77323110214);</v>
      </c>
    </row>
    <row r="222" spans="1:73" s="195" customFormat="1" ht="15" thickBot="1" x14ac:dyDescent="0.4">
      <c r="A222" s="127">
        <v>42</v>
      </c>
      <c r="B222" s="178"/>
      <c r="C222" s="42" t="str">
        <f>$H$2&amp;$C$2&amp;$D$2&amp;"00000"&amp;A222</f>
        <v>12310000042</v>
      </c>
      <c r="D222" s="42" t="str">
        <f>C222&amp;"/"&amp;MID(YEAR($F$2),3,2)</f>
        <v>12310000042/20</v>
      </c>
      <c r="E222" s="43" t="str">
        <f t="shared" si="262"/>
        <v>2020-01-01</v>
      </c>
      <c r="F222" s="43" t="str">
        <f t="shared" si="241"/>
        <v>2021-01-01</v>
      </c>
      <c r="G222" s="44" t="str">
        <f>$I$2&amp;C222</f>
        <v>212310000042</v>
      </c>
      <c r="H222" s="45">
        <f t="shared" si="263"/>
        <v>23</v>
      </c>
      <c r="I222" s="179">
        <v>3</v>
      </c>
      <c r="J222" s="180">
        <f t="shared" si="270"/>
        <v>323110215</v>
      </c>
      <c r="K222" s="42" t="str">
        <f>"Б-"&amp;J222&amp;"-1"</f>
        <v>Б-323110215-1</v>
      </c>
      <c r="L222" s="43" t="str">
        <f t="shared" si="243"/>
        <v>2020-01-01</v>
      </c>
      <c r="M222" s="308" t="s">
        <v>87</v>
      </c>
      <c r="N222" s="181">
        <f>Y222</f>
        <v>40000</v>
      </c>
      <c r="O222" s="42" t="s">
        <v>88</v>
      </c>
      <c r="P222" s="179">
        <v>1</v>
      </c>
      <c r="Q222" s="42">
        <v>20</v>
      </c>
      <c r="R222" s="234">
        <v>38</v>
      </c>
      <c r="S222" s="234">
        <v>38</v>
      </c>
      <c r="T222" s="52" t="str">
        <f>$K$2&amp;J222&amp;"1"</f>
        <v>43231102151</v>
      </c>
      <c r="U222" s="183" t="str">
        <f>T222&amp;1</f>
        <v>432311021511</v>
      </c>
      <c r="V222" s="42">
        <v>1</v>
      </c>
      <c r="W222" s="43" t="str">
        <f t="shared" ca="1" si="246"/>
        <v>2020-01-07</v>
      </c>
      <c r="X222" s="184" t="str">
        <f t="shared" si="276"/>
        <v>2020-02-01</v>
      </c>
      <c r="Y222" s="185">
        <v>40000</v>
      </c>
      <c r="Z222" s="185">
        <f t="shared" si="275"/>
        <v>6666.6666666666642</v>
      </c>
      <c r="AA222" s="42">
        <v>0</v>
      </c>
      <c r="AB222" s="186" t="s">
        <v>89</v>
      </c>
      <c r="AC222" s="185">
        <f>N222</f>
        <v>40000</v>
      </c>
      <c r="AD222" s="45">
        <v>0</v>
      </c>
      <c r="AE222" s="52" t="str">
        <f t="shared" si="230"/>
        <v>4323110215</v>
      </c>
      <c r="AF222" s="187">
        <f>Y222-Z222</f>
        <v>33333.333333333336</v>
      </c>
      <c r="AG222" s="188"/>
      <c r="AH222" s="58">
        <f>AI222/(1+Q222/100)</f>
        <v>33333.333333333336</v>
      </c>
      <c r="AI222" s="60">
        <f t="shared" si="250"/>
        <v>40000</v>
      </c>
      <c r="AJ222" s="49" t="str">
        <f t="shared" si="251"/>
        <v>2020-01-31</v>
      </c>
      <c r="AK222" s="189" t="str">
        <f>"888"&amp;AE222</f>
        <v>8884323110215</v>
      </c>
      <c r="AL222" s="45" t="str">
        <f>C222&amp;1</f>
        <v>123100000421</v>
      </c>
      <c r="AM222" s="62"/>
      <c r="AN222" s="62"/>
      <c r="AO222" s="56" t="s">
        <v>89</v>
      </c>
      <c r="AP222" s="56" t="s">
        <v>89</v>
      </c>
      <c r="AQ222" s="45"/>
      <c r="AR222" s="45"/>
      <c r="AS222" s="191" t="str">
        <f>AK222</f>
        <v>8884323110215</v>
      </c>
      <c r="AT222" s="189" t="str">
        <f>"55"&amp;J222</f>
        <v>55323110215</v>
      </c>
      <c r="AU222" s="183" t="str">
        <f>"99"&amp;J222</f>
        <v>99323110215</v>
      </c>
      <c r="AV222" s="183">
        <f>S222</f>
        <v>38</v>
      </c>
      <c r="AW222" s="183" t="str">
        <f>"77"&amp;J222</f>
        <v>77323110215</v>
      </c>
      <c r="AX222" s="53" t="str">
        <f t="shared" si="268"/>
        <v>774323110215</v>
      </c>
      <c r="AY222" s="183">
        <v>0</v>
      </c>
      <c r="AZ222" s="183">
        <v>0</v>
      </c>
      <c r="BA222" s="43" t="str">
        <f t="shared" si="259"/>
        <v>2020-01-01</v>
      </c>
      <c r="BB222" s="43" t="str">
        <f t="shared" si="260"/>
        <v>2020-01-31</v>
      </c>
      <c r="BC222" s="192" t="s">
        <v>90</v>
      </c>
      <c r="BD222" s="44" t="str">
        <f>"a"&amp;J222</f>
        <v>a323110215</v>
      </c>
      <c r="BE222" s="189"/>
      <c r="BF222" s="189"/>
      <c r="BG222" s="186"/>
      <c r="BH222" s="174"/>
      <c r="BI222" s="174"/>
      <c r="BJ222" s="174"/>
      <c r="BK222" s="174"/>
      <c r="BL222" s="149"/>
      <c r="BM222" s="149"/>
      <c r="BN222" s="149"/>
      <c r="BO222" s="342"/>
      <c r="BP222" s="328"/>
      <c r="BQ222" s="194"/>
      <c r="BR222" s="194"/>
      <c r="BS222" s="194"/>
      <c r="BU222" s="357" t="str">
        <f t="shared" ca="1" si="261"/>
        <v>insert into x_t_invoice (TMP_ID,ID,DT, CLIENT_ID,EXTERNAL_ID,CONTRACT_ID,TOTAL_SUM,CURRENCY,DISCOUNT_TYPE,COMMISSION_TYPE,TYPE,LOYAL_CLIENTS,NDS,NDS_PCT,PERSON_ID) values (s_x_t_invoice.NEXTVAL, 323110215, date'2020-01-01',212310000042,'Б-323110215-1',12310000042,40000,'RUR',38,38,'y_invoice',0,1,20, 774323110215);insert into x_t_person (TMP_ID,ID) values (s_x_t_person.NEXTVAL, 774323110215);insert into x_t_act_internal(TMP_ID,ID,DT,CLIENT_ID,INVOICE_ID,HIDDEN,AMOUNT,EXTERNAL_ID,PAYMENT_TERM_DT,IS_LOYAL,TYPE) values (s_x_t_act_internal.NEXTVAL, 43231102151,date'2020-01-07',212310000042, 323110215    ,1,  40000  ,'432311021511',date'2020-02-01', 0,'generic');insert into x_t_act_trans(TMP_ID, ACT_ID, CONSUME_ID, AMOUNT, AMOUNT_NDS, AMOUNT_NSP, NETTING, COMMISSION_TYPE) values (s_x_t_act_trans.NEXTVAL, 43231102151,  55323110215, 40000, 6666.66666666666,  0,null, 38);insert into x_t_consume (TMP_ID, ID, PARENT_ORDER_ID) values (s_x_t_consume.NEXTVAL, 55323110215,  99323110215);insert into x_t_order(TMP_ID, ID, SERVICE_ID, SERVICE_ORDER_ID, CLIENT_ID) values (s_x_t_order.NEXTVAL, 99323110215,  38,  77323110215,  4323110215 );insert into x_mv_oebs_receipts_2(TMP_ID, INVOICE_EID, SUM, DT, DOC_DATE, COMISS_DATE, PAYMENT_NUMBER, SOURCE_TYPE) values (s_x_mv_oebs_receipts_2.NEXTVAL, 'Б-323110215-1', 40000, date'2020-01-31',date'2020-01-31', null, '8884323110215' ,'PAYCASH');insert into x_yt_ar_direct_domain_stats (ID,IS_GRAY,DOMAIN,IS_BLACKLIST,SERVICE_ID,COST,BILLING_EXPORT_ID,FROM_DT,TILL_DT,SERVICE_ORDER_ID) values(s_x_yt_ar_direct_domain_stats.NEXTVAL, 0, 'a323110215', 0,38,3330000000,77323110215,  date'2020-01-01',to_date('2020-01-31'||' '||'23:59:59','YYYY-MM-DD HH24:MI:SS'),77323110215);</v>
      </c>
    </row>
    <row r="223" spans="1:73" s="215" customFormat="1" ht="15" thickBot="1" x14ac:dyDescent="0.4">
      <c r="A223" s="152">
        <v>42</v>
      </c>
      <c r="B223" s="199"/>
      <c r="C223" s="76" t="str">
        <f>$H$2&amp;$C$2&amp;$D$2&amp;"00000"&amp;A223</f>
        <v>12310000042</v>
      </c>
      <c r="D223" s="76" t="str">
        <f>C223&amp;"/"&amp;MID(YEAR($F$2),3,2)</f>
        <v>12310000042/20</v>
      </c>
      <c r="E223" s="77" t="str">
        <f t="shared" si="262"/>
        <v>2020-01-01</v>
      </c>
      <c r="F223" s="77" t="str">
        <f t="shared" si="241"/>
        <v>2021-01-01</v>
      </c>
      <c r="G223" s="78" t="str">
        <f>$I$2&amp;C223</f>
        <v>212310000042</v>
      </c>
      <c r="H223" s="79">
        <f t="shared" si="263"/>
        <v>23</v>
      </c>
      <c r="I223" s="200">
        <v>3</v>
      </c>
      <c r="J223" s="201">
        <f>J222+1</f>
        <v>323110216</v>
      </c>
      <c r="K223" s="76" t="str">
        <f>"Б-"&amp;J223&amp;"-1"</f>
        <v>Б-323110216-1</v>
      </c>
      <c r="L223" s="77" t="str">
        <f t="shared" si="243"/>
        <v>2020-01-01</v>
      </c>
      <c r="M223" s="85" t="s">
        <v>194</v>
      </c>
      <c r="N223" s="202">
        <f>Y223</f>
        <v>40000</v>
      </c>
      <c r="O223" s="76" t="s">
        <v>88</v>
      </c>
      <c r="P223" s="200">
        <v>1</v>
      </c>
      <c r="Q223" s="76">
        <v>20</v>
      </c>
      <c r="R223" s="103">
        <v>42</v>
      </c>
      <c r="S223" s="103">
        <v>42</v>
      </c>
      <c r="T223" s="81" t="str">
        <f>$K$2&amp;J223&amp;"1"</f>
        <v>43231102161</v>
      </c>
      <c r="U223" s="203" t="str">
        <f>T223&amp;1</f>
        <v>432311021611</v>
      </c>
      <c r="V223" s="76">
        <v>1</v>
      </c>
      <c r="W223" s="77" t="str">
        <f t="shared" ca="1" si="246"/>
        <v>2020-01-03</v>
      </c>
      <c r="X223" s="204"/>
      <c r="Y223" s="205">
        <v>40000</v>
      </c>
      <c r="Z223" s="205">
        <f t="shared" si="275"/>
        <v>6666.6666666666642</v>
      </c>
      <c r="AA223" s="76">
        <v>0</v>
      </c>
      <c r="AB223" s="206" t="s">
        <v>89</v>
      </c>
      <c r="AC223" s="205">
        <f>N223</f>
        <v>40000</v>
      </c>
      <c r="AD223" s="79">
        <v>0</v>
      </c>
      <c r="AE223" s="81" t="str">
        <f t="shared" si="230"/>
        <v>4323110216</v>
      </c>
      <c r="AF223" s="207">
        <f>Y223-Z223</f>
        <v>33333.333333333336</v>
      </c>
      <c r="AG223" s="235"/>
      <c r="AH223" s="91">
        <f>AI223/(1+Q223/100)</f>
        <v>33333.333333333336</v>
      </c>
      <c r="AI223" s="93">
        <f t="shared" si="250"/>
        <v>40000</v>
      </c>
      <c r="AJ223" s="83" t="str">
        <f t="shared" si="251"/>
        <v>2020-01-31</v>
      </c>
      <c r="AK223" s="209" t="str">
        <f>"888"&amp;AE223</f>
        <v>8884323110216</v>
      </c>
      <c r="AL223" s="79" t="str">
        <f>C223&amp;1</f>
        <v>123100000421</v>
      </c>
      <c r="AM223" s="95"/>
      <c r="AN223" s="95"/>
      <c r="AO223" s="90" t="s">
        <v>89</v>
      </c>
      <c r="AP223" s="90" t="s">
        <v>89</v>
      </c>
      <c r="AQ223" s="79"/>
      <c r="AR223" s="79"/>
      <c r="AS223" s="211" t="str">
        <f>AK223</f>
        <v>8884323110216</v>
      </c>
      <c r="AT223" s="209" t="str">
        <f>"55"&amp;J223</f>
        <v>55323110216</v>
      </c>
      <c r="AU223" s="203" t="str">
        <f>"99"&amp;J223</f>
        <v>99323110216</v>
      </c>
      <c r="AV223" s="203">
        <f>S223</f>
        <v>42</v>
      </c>
      <c r="AW223" s="203" t="str">
        <f>"77"&amp;J223</f>
        <v>77323110216</v>
      </c>
      <c r="AX223" s="87" t="str">
        <f t="shared" si="268"/>
        <v>774323110216</v>
      </c>
      <c r="AY223" s="203">
        <v>0</v>
      </c>
      <c r="AZ223" s="203">
        <v>0</v>
      </c>
      <c r="BA223" s="77" t="str">
        <f t="shared" si="259"/>
        <v>2020-01-01</v>
      </c>
      <c r="BB223" s="77" t="str">
        <f t="shared" si="260"/>
        <v>2020-01-31</v>
      </c>
      <c r="BC223" s="212" t="s">
        <v>90</v>
      </c>
      <c r="BD223" s="78" t="str">
        <f>"a"&amp;J223</f>
        <v>a323110216</v>
      </c>
      <c r="BE223" s="209"/>
      <c r="BF223" s="209"/>
      <c r="BG223" s="206"/>
      <c r="BH223" s="174"/>
      <c r="BI223" s="174"/>
      <c r="BJ223" s="174"/>
      <c r="BK223" s="174"/>
      <c r="BL223" s="174"/>
      <c r="BM223" s="174"/>
      <c r="BN223" s="174"/>
      <c r="BO223" s="354"/>
      <c r="BP223" s="332"/>
      <c r="BQ223" s="214"/>
      <c r="BR223" s="214"/>
      <c r="BS223" s="214"/>
      <c r="BT223" s="236"/>
      <c r="BU223" s="358" t="str">
        <f t="shared" ca="1" si="261"/>
        <v>insert into x_t_invoice (TMP_ID,ID,DT, CLIENT_ID,EXTERNAL_ID,CONTRACT_ID,TOTAL_SUM,CURRENCY,DISCOUNT_TYPE,COMMISSION_TYPE,TYPE,LOYAL_CLIENTS,NDS,NDS_PCT,PERSON_ID) values (s_x_t_invoice.NEXTVAL, 323110216, date'2020-01-01',212310000042,'Б-323110216-1',12310000042,40000,'RUR',42,42,'prepayment',0,1,20, 774323110216);insert into x_t_person (TMP_ID,ID) values (s_x_t_person.NEXTVAL, 774323110216);insert into x_t_act_internal(TMP_ID,ID,DT,CLIENT_ID,INVOICE_ID,HIDDEN,AMOUNT,EXTERNAL_ID,PAYMENT_TERM_DT,IS_LOYAL,TYPE) values (s_x_t_act_internal.NEXTVAL, 43231102161,date'2020-01-03',212310000042, 323110216    ,1,  40000  ,'432311021611',null, 0,'generic');insert into x_t_act_trans(TMP_ID, ACT_ID, CONSUME_ID, AMOUNT, AMOUNT_NDS, AMOUNT_NSP, NETTING, COMMISSION_TYPE) values (s_x_t_act_trans.NEXTVAL, 43231102161,  55323110216, 40000, 6666.66666666666,  0,null, 42);insert into x_t_consume (TMP_ID, ID, PARENT_ORDER_ID) values (s_x_t_consume.NEXTVAL, 55323110216,  99323110216);insert into x_t_order(TMP_ID, ID, SERVICE_ID, SERVICE_ORDER_ID, CLIENT_ID) values (s_x_t_order.NEXTVAL, 99323110216,  42,  77323110216,  4323110216 );insert into x_mv_oebs_receipts_2(TMP_ID, INVOICE_EID, SUM, DT, DOC_DATE, COMISS_DATE, PAYMENT_NUMBER, SOURCE_TYPE) values (s_x_mv_oebs_receipts_2.NEXTVAL, 'Б-323110216-1', 40000, date'2020-01-31',date'2020-01-31', null, '8884323110216' ,'PAYCASH');insert into x_yt_ar_direct_domain_stats (ID,IS_GRAY,DOMAIN,IS_BLACKLIST,SERVICE_ID,COST,BILLING_EXPORT_ID,FROM_DT,TILL_DT,SERVICE_ORDER_ID) values(s_x_yt_ar_direct_domain_stats.NEXTVAL, 0, 'a323110216', 0,42,3330000000,77323110216,  date'2020-01-01',to_date('2020-01-31'||' '||'23:59:59','YYYY-MM-DD HH24:MI:SS'),77323110216);</v>
      </c>
    </row>
    <row r="224" spans="1:73" ht="21" x14ac:dyDescent="0.5">
      <c r="A224" s="237" t="s">
        <v>256</v>
      </c>
    </row>
    <row r="225" spans="1:73" s="195" customFormat="1" x14ac:dyDescent="0.35">
      <c r="A225" s="127">
        <v>43</v>
      </c>
      <c r="B225" s="178"/>
      <c r="C225" s="42" t="str">
        <f t="shared" ref="C225:C238" si="277">$H$2&amp;$C$2&amp;$D$2&amp;"00000"&amp;A225</f>
        <v>12310000043</v>
      </c>
      <c r="D225" s="42" t="str">
        <f t="shared" ref="D225:D238" si="278">C225&amp;"/"&amp;MID(YEAR($F$2),3,2)</f>
        <v>12310000043/20</v>
      </c>
      <c r="E225" s="43" t="str">
        <f t="shared" ref="E225:E238" si="279">TEXT(DATE(YEAR($F$2),MONTH($F$2),1),"ГГГГ-ММ-ДД")</f>
        <v>2020-01-01</v>
      </c>
      <c r="F225" s="43" t="str">
        <f t="shared" ref="F225:F238" si="280">TEXT(DATE(YEAR($F$2)+1,MONTH($F$2),1),"ГГГГ-ММ-ДД")</f>
        <v>2021-01-01</v>
      </c>
      <c r="G225" s="44" t="str">
        <f t="shared" ref="G225:G238" si="281">$I$2&amp;C225</f>
        <v>212310000043</v>
      </c>
      <c r="H225" s="45">
        <f t="shared" ref="H225:H238" si="282">$C$2</f>
        <v>23</v>
      </c>
      <c r="I225" s="179">
        <v>3</v>
      </c>
      <c r="J225" s="180">
        <f>J223+1</f>
        <v>323110217</v>
      </c>
      <c r="K225" s="42" t="str">
        <f t="shared" ref="K225:K238" si="283">"Б-"&amp;J225&amp;"-1"</f>
        <v>Б-323110217-1</v>
      </c>
      <c r="L225" s="43" t="str">
        <f t="shared" ref="L225:L238" si="284">TEXT(DATE(YEAR($F$2),MONTH($F$2),1),"ГГГГ-ММ-ДД")</f>
        <v>2020-01-01</v>
      </c>
      <c r="M225" s="42" t="s">
        <v>87</v>
      </c>
      <c r="N225" s="181">
        <f t="shared" ref="N225:N238" si="285">Y225</f>
        <v>40000</v>
      </c>
      <c r="O225" s="42" t="s">
        <v>88</v>
      </c>
      <c r="P225" s="179">
        <v>1</v>
      </c>
      <c r="Q225" s="42">
        <v>20</v>
      </c>
      <c r="R225" s="182">
        <f>S225</f>
        <v>7</v>
      </c>
      <c r="S225" s="182">
        <v>7</v>
      </c>
      <c r="T225" s="52" t="str">
        <f t="shared" ref="T225:T238" si="286">$K$2&amp;J225&amp;"1"</f>
        <v>43231102171</v>
      </c>
      <c r="U225" s="183" t="str">
        <f t="shared" ref="U225:U238" si="287">T225&amp;1</f>
        <v>432311021711</v>
      </c>
      <c r="V225" s="42">
        <v>1</v>
      </c>
      <c r="W225" s="43" t="str">
        <f t="shared" ref="W225:W238" ca="1" si="288">TEXT(DATE(YEAR($F$2),MONTH($F$2),RANDBETWEEN(1,9)),"ГГГГ-ММ-ДД")</f>
        <v>2020-01-06</v>
      </c>
      <c r="X225" s="42"/>
      <c r="Y225" s="185">
        <v>40000</v>
      </c>
      <c r="Z225" s="185">
        <f>Y225-(Y225/1.2)</f>
        <v>6666.6666666666642</v>
      </c>
      <c r="AA225" s="42">
        <v>0</v>
      </c>
      <c r="AB225" s="186" t="s">
        <v>89</v>
      </c>
      <c r="AC225" s="185">
        <f t="shared" ref="AC225:AC238" si="289">N225</f>
        <v>40000</v>
      </c>
      <c r="AD225" s="45">
        <v>0</v>
      </c>
      <c r="AE225" s="52" t="str">
        <f t="shared" si="230"/>
        <v>4323110217</v>
      </c>
      <c r="AF225" s="187">
        <f t="shared" ref="AF225:AF238" si="290">Y225-Z225</f>
        <v>33333.333333333336</v>
      </c>
      <c r="AG225" s="240"/>
      <c r="AH225" s="58">
        <f t="shared" ref="AH225:AH238" si="291">AI225/(1+Q225/100)</f>
        <v>33333.333333333336</v>
      </c>
      <c r="AI225" s="60">
        <f>Y225</f>
        <v>40000</v>
      </c>
      <c r="AJ225" s="49" t="str">
        <f t="shared" ref="AJ225:AJ238" si="292">TEXT(DATE(YEAR($F$2),MONTH($F$2)+1,0),"ГГГГ-ММ-ДД")</f>
        <v>2020-01-31</v>
      </c>
      <c r="AK225" s="189" t="str">
        <f t="shared" ref="AK225:AK238" si="293">"888"&amp;AE225</f>
        <v>8884323110217</v>
      </c>
      <c r="AL225" s="45" t="str">
        <f t="shared" ref="AL225:AL238" si="294">C225&amp;1</f>
        <v>123100000431</v>
      </c>
      <c r="AM225" s="62"/>
      <c r="AN225" s="62"/>
      <c r="AO225" s="56" t="s">
        <v>89</v>
      </c>
      <c r="AP225" s="56" t="s">
        <v>89</v>
      </c>
      <c r="AQ225" s="45"/>
      <c r="AR225" s="45"/>
      <c r="AS225" s="191" t="str">
        <f t="shared" ref="AS225:AS238" si="295">AK225</f>
        <v>8884323110217</v>
      </c>
      <c r="AT225" s="189" t="str">
        <f t="shared" ref="AT225:AT238" si="296">"55"&amp;J225</f>
        <v>55323110217</v>
      </c>
      <c r="AU225" s="183" t="str">
        <f t="shared" ref="AU225:AU238" si="297">"99"&amp;J225</f>
        <v>99323110217</v>
      </c>
      <c r="AV225" s="183">
        <f t="shared" ref="AV225:AV238" si="298">S225</f>
        <v>7</v>
      </c>
      <c r="AW225" s="183" t="str">
        <f t="shared" ref="AW225:AW238" si="299">"77"&amp;J225</f>
        <v>77323110217</v>
      </c>
      <c r="AX225" s="53" t="str">
        <f t="shared" si="268"/>
        <v>774323110217</v>
      </c>
      <c r="AY225" s="183">
        <v>0</v>
      </c>
      <c r="AZ225" s="183">
        <v>0</v>
      </c>
      <c r="BA225" s="43" t="str">
        <f t="shared" ref="BA225:BA238" si="300">TEXT(DATE(YEAR($F$2),MONTH($F$2),1),"ГГГГ-ММ-ДД")</f>
        <v>2020-01-01</v>
      </c>
      <c r="BB225" s="43" t="str">
        <f t="shared" ref="BB225:BB238" si="301">TEXT(DATE(YEAR($F$2),MONTH($F$2)+1,0),"ГГГГ-ММ-ДД")</f>
        <v>2020-01-31</v>
      </c>
      <c r="BC225" s="192" t="s">
        <v>90</v>
      </c>
      <c r="BD225" s="44" t="str">
        <f t="shared" ref="BD225:BD238" si="302">"a"&amp;J225</f>
        <v>a323110217</v>
      </c>
      <c r="BE225" s="189"/>
      <c r="BF225" s="189"/>
      <c r="BG225" s="186"/>
      <c r="BH225" s="149"/>
      <c r="BI225" s="149"/>
      <c r="BJ225" s="149"/>
      <c r="BK225" s="149"/>
      <c r="BL225" s="149"/>
      <c r="BM225" s="149"/>
      <c r="BN225" s="149"/>
      <c r="BO225" s="340" t="s">
        <v>252</v>
      </c>
      <c r="BP225" s="328">
        <v>7</v>
      </c>
      <c r="BQ225" s="242">
        <f>SUM(AF225:AF229)</f>
        <v>200000</v>
      </c>
      <c r="BR225" s="194">
        <f>BQ225*0.06</f>
        <v>12000</v>
      </c>
      <c r="BS225" s="242">
        <f>BR225</f>
        <v>12000</v>
      </c>
      <c r="BU225" s="357" t="str">
        <f t="shared" ca="1" si="261"/>
        <v>insert into x_t_contract2(TMP_ID,ID,EXTERNAL_ID,CLIENT_ID) values(s_x_t_contract2.NEXTVAL, 12310000043, '12310000043/20',212310000043);insert into x_t_contract_collateral(TMP_ID,ID,CONTRACT2_ID,DT,IS_SIGNED) values(s_x_t_contract_collateral.NEXTVAL, 123100000431, 12310000043, date'2020-01-01', date'2020-01-01');insert into x_mv_contract_signed_attr (TMP_ID,CONTRACT_ID,COLLATERAL_ID,CODE,VALUE_DT) values (s_x_mv_contract_signed_attr.NEXTVAL, 12310000043, 123100000431,'FINISH_DT' ,date'2021-01-01');insert into x_mv_contract_signed_attr_hist(TMP_ID,VALUE_NUM,UPDATE_DT,CONTRACT2_ID,CODE,CL_DT,STAMP,DT) values(s_x_mv_contract_signed_attr_hist.NEXTVAL, 1, date'2020-01-01', 12310000043,'FIRM',date'2020-01-01',8884323110217,date'2020-01-01');insert into x_mv_contract_signed_attr_hist(TMP_ID,VALUE_NUM,UPDATE_DT,CONTRACT2_ID,CODE,CL_DT,STAMP,DT) values(s_x_mv_contract_signed_attr_hist.NEXTVAL, 23, date'2020-01-01', 12310000043,'WHOLESALE_AGENT_PREMIUM_AWARDS_SCALE_TYPE',date'2020-01-01',8884323110217,date'2020-01-01');insert into x_mv_contract_signed_attr_hist(TMP_ID,VALUE_NUM,UPDATE_DT,CONTRACT2_ID,CODE,CL_DT,STAMP,DT) values(s_x_mv_contract_signed_attr_hist.NEXTVAL, 3, date'2020-01-01', 12310000043,'PAYMENT_TYPE',date'2020-01-01',8884323110217,date'2020-01-01');insert into x_t_invoice (TMP_ID,ID,DT, CLIENT_ID,EXTERNAL_ID,CONTRACT_ID,TOTAL_SUM,CURRENCY,DISCOUNT_TYPE,COMMISSION_TYPE,TYPE,LOYAL_CLIENTS,NDS,NDS_PCT,PERSON_ID) values (s_x_t_invoice.NEXTVAL, 323110217, date'2020-01-01',212310000043,'Б-323110217-1',12310000043,40000,'RUR',7,7,'y_invoice',0,1,20, 774323110217);insert into x_t_person (TMP_ID,ID) values (s_x_t_person.NEXTVAL, 774323110217);insert into x_t_act_internal(TMP_ID,ID,DT,CLIENT_ID,INVOICE_ID,HIDDEN,AMOUNT,EXTERNAL_ID,PAYMENT_TERM_DT,IS_LOYAL,TYPE) values (s_x_t_act_internal.NEXTVAL, 43231102171,date'2020-01-06',212310000043, 323110217    ,1,  40000  ,'432311021711',null, 0,'generic');insert into x_t_act_trans(TMP_ID, ACT_ID, CONSUME_ID, AMOUNT, AMOUNT_NDS, AMOUNT_NSP, NETTING, COMMISSION_TYPE) values (s_x_t_act_trans.NEXTVAL, 43231102171,  55323110217, 40000, 6666.66666666666,  0,null, 7);insert into x_t_consume (TMP_ID, ID, PARENT_ORDER_ID) values (s_x_t_consume.NEXTVAL, 55323110217,  99323110217);insert into x_t_order(TMP_ID, ID, SERVICE_ID, SERVICE_ORDER_ID, CLIENT_ID) values (s_x_t_order.NEXTVAL, 99323110217,  7,  77323110217,  4323110217 );insert into x_mv_oebs_receipts_2(TMP_ID, INVOICE_EID, SUM, DT, DOC_DATE, COMISS_DATE, PAYMENT_NUMBER, SOURCE_TYPE) values (s_x_mv_oebs_receipts_2.NEXTVAL, 'Б-323110217-1', 40000, date'2020-01-31',date'2020-01-31', null, '8884323110217' ,'PAYCASH');insert into x_yt_ar_direct_domain_stats (ID,IS_GRAY,DOMAIN,IS_BLACKLIST,SERVICE_ID,COST,BILLING_EXPORT_ID,FROM_DT,TILL_DT,SERVICE_ORDER_ID) values(s_x_yt_ar_direct_domain_stats.NEXTVAL, 0, 'a323110217', 0,7,3330000000,77323110217,  date'2020-01-01',to_date('2020-01-31'||' '||'23:59:59','YYYY-MM-DD HH24:MI:SS'),77323110217);</v>
      </c>
    </row>
    <row r="226" spans="1:73" s="195" customFormat="1" x14ac:dyDescent="0.35">
      <c r="A226" s="127">
        <v>43</v>
      </c>
      <c r="B226" s="178"/>
      <c r="C226" s="42" t="str">
        <f t="shared" si="277"/>
        <v>12310000043</v>
      </c>
      <c r="D226" s="42" t="str">
        <f t="shared" si="278"/>
        <v>12310000043/20</v>
      </c>
      <c r="E226" s="43" t="str">
        <f t="shared" si="279"/>
        <v>2020-01-01</v>
      </c>
      <c r="F226" s="43" t="str">
        <f t="shared" si="280"/>
        <v>2021-01-01</v>
      </c>
      <c r="G226" s="44" t="str">
        <f t="shared" si="281"/>
        <v>212310000043</v>
      </c>
      <c r="H226" s="45">
        <f t="shared" si="282"/>
        <v>23</v>
      </c>
      <c r="I226" s="179">
        <v>3</v>
      </c>
      <c r="J226" s="180">
        <f t="shared" ref="J226:J238" si="303">J225+1</f>
        <v>323110218</v>
      </c>
      <c r="K226" s="42" t="str">
        <f t="shared" si="283"/>
        <v>Б-323110218-1</v>
      </c>
      <c r="L226" s="43" t="str">
        <f t="shared" si="284"/>
        <v>2020-01-01</v>
      </c>
      <c r="M226" s="42" t="s">
        <v>87</v>
      </c>
      <c r="N226" s="181">
        <f t="shared" si="285"/>
        <v>50000</v>
      </c>
      <c r="O226" s="42" t="s">
        <v>88</v>
      </c>
      <c r="P226" s="179">
        <v>1</v>
      </c>
      <c r="Q226" s="42">
        <v>20</v>
      </c>
      <c r="R226" s="182">
        <f>S226</f>
        <v>7</v>
      </c>
      <c r="S226" s="182">
        <v>7</v>
      </c>
      <c r="T226" s="52" t="str">
        <f t="shared" si="286"/>
        <v>43231102181</v>
      </c>
      <c r="U226" s="183" t="str">
        <f t="shared" si="287"/>
        <v>432311021811</v>
      </c>
      <c r="V226" s="42">
        <v>1</v>
      </c>
      <c r="W226" s="43" t="str">
        <f t="shared" ca="1" si="288"/>
        <v>2020-01-06</v>
      </c>
      <c r="X226" s="42"/>
      <c r="Y226" s="185">
        <v>50000</v>
      </c>
      <c r="Z226" s="185">
        <f t="shared" ref="Z226:Z231" si="304">Y226-(Y226/1.2)</f>
        <v>8333.3333333333285</v>
      </c>
      <c r="AA226" s="42">
        <v>0</v>
      </c>
      <c r="AB226" s="186" t="s">
        <v>89</v>
      </c>
      <c r="AC226" s="185">
        <f t="shared" si="289"/>
        <v>50000</v>
      </c>
      <c r="AD226" s="45">
        <v>0</v>
      </c>
      <c r="AE226" s="52" t="str">
        <f t="shared" si="230"/>
        <v>4323110218</v>
      </c>
      <c r="AF226" s="187">
        <f t="shared" si="290"/>
        <v>41666.666666666672</v>
      </c>
      <c r="AG226" s="240"/>
      <c r="AH226" s="58">
        <f t="shared" si="291"/>
        <v>41666.666666666672</v>
      </c>
      <c r="AI226" s="60">
        <f t="shared" ref="AI226:AI231" si="305">Y226</f>
        <v>50000</v>
      </c>
      <c r="AJ226" s="49" t="str">
        <f t="shared" si="292"/>
        <v>2020-01-31</v>
      </c>
      <c r="AK226" s="189" t="str">
        <f t="shared" si="293"/>
        <v>8884323110218</v>
      </c>
      <c r="AL226" s="45" t="str">
        <f t="shared" si="294"/>
        <v>123100000431</v>
      </c>
      <c r="AM226" s="62"/>
      <c r="AN226" s="62"/>
      <c r="AO226" s="56" t="s">
        <v>89</v>
      </c>
      <c r="AP226" s="56" t="s">
        <v>89</v>
      </c>
      <c r="AQ226" s="45"/>
      <c r="AR226" s="45"/>
      <c r="AS226" s="191" t="str">
        <f t="shared" si="295"/>
        <v>8884323110218</v>
      </c>
      <c r="AT226" s="189" t="str">
        <f t="shared" si="296"/>
        <v>55323110218</v>
      </c>
      <c r="AU226" s="183" t="str">
        <f t="shared" si="297"/>
        <v>99323110218</v>
      </c>
      <c r="AV226" s="183">
        <f t="shared" si="298"/>
        <v>7</v>
      </c>
      <c r="AW226" s="183" t="str">
        <f t="shared" si="299"/>
        <v>77323110218</v>
      </c>
      <c r="AX226" s="53" t="str">
        <f t="shared" si="268"/>
        <v>774323110218</v>
      </c>
      <c r="AY226" s="183">
        <v>0</v>
      </c>
      <c r="AZ226" s="183">
        <v>0</v>
      </c>
      <c r="BA226" s="43" t="str">
        <f t="shared" si="300"/>
        <v>2020-01-01</v>
      </c>
      <c r="BB226" s="43" t="str">
        <f t="shared" si="301"/>
        <v>2020-01-31</v>
      </c>
      <c r="BC226" s="192" t="s">
        <v>90</v>
      </c>
      <c r="BD226" s="44" t="str">
        <f t="shared" si="302"/>
        <v>a323110218</v>
      </c>
      <c r="BE226" s="189"/>
      <c r="BF226" s="189"/>
      <c r="BG226" s="186"/>
      <c r="BH226" s="149"/>
      <c r="BI226" s="149"/>
      <c r="BJ226" s="149"/>
      <c r="BK226" s="149"/>
      <c r="BL226" s="149"/>
      <c r="BM226" s="149"/>
      <c r="BN226" s="149"/>
      <c r="BO226" s="342" t="s">
        <v>214</v>
      </c>
      <c r="BP226" s="328">
        <v>1</v>
      </c>
      <c r="BQ226" s="242">
        <f>AF230</f>
        <v>16666.666666666668</v>
      </c>
      <c r="BR226" s="242">
        <f>BQ226*0.13</f>
        <v>2166.666666666667</v>
      </c>
      <c r="BS226" s="242">
        <f>BR226</f>
        <v>2166.666666666667</v>
      </c>
      <c r="BU226" s="357" t="str">
        <f t="shared" ca="1" si="261"/>
        <v>insert into x_t_invoice (TMP_ID,ID,DT, CLIENT_ID,EXTERNAL_ID,CONTRACT_ID,TOTAL_SUM,CURRENCY,DISCOUNT_TYPE,COMMISSION_TYPE,TYPE,LOYAL_CLIENTS,NDS,NDS_PCT,PERSON_ID) values (s_x_t_invoice.NEXTVAL, 323110218, date'2020-01-01',212310000043,'Б-323110218-1',12310000043,50000,'RUR',7,7,'y_invoice',0,1,20, 774323110218);insert into x_t_person (TMP_ID,ID) values (s_x_t_person.NEXTVAL, 774323110218);insert into x_t_act_internal(TMP_ID,ID,DT,CLIENT_ID,INVOICE_ID,HIDDEN,AMOUNT,EXTERNAL_ID,PAYMENT_TERM_DT,IS_LOYAL,TYPE) values (s_x_t_act_internal.NEXTVAL, 43231102181,date'2020-01-06',212310000043, 323110218    ,1,  50000  ,'432311021811',null, 0,'generic');insert into x_t_act_trans(TMP_ID, ACT_ID, CONSUME_ID, AMOUNT, AMOUNT_NDS, AMOUNT_NSP, NETTING, COMMISSION_TYPE) values (s_x_t_act_trans.NEXTVAL, 43231102181,  55323110218, 50000, 8333.33333333333,  0,null, 7);insert into x_t_consume (TMP_ID, ID, PARENT_ORDER_ID) values (s_x_t_consume.NEXTVAL, 55323110218,  99323110218);insert into x_t_order(TMP_ID, ID, SERVICE_ID, SERVICE_ORDER_ID, CLIENT_ID) values (s_x_t_order.NEXTVAL, 99323110218,  7,  77323110218,  4323110218 );insert into x_mv_oebs_receipts_2(TMP_ID, INVOICE_EID, SUM, DT, DOC_DATE, COMISS_DATE, PAYMENT_NUMBER, SOURCE_TYPE) values (s_x_mv_oebs_receipts_2.NEXTVAL, 'Б-323110218-1', 50000, date'2020-01-31',date'2020-01-31', null, '8884323110218' ,'PAYCASH');insert into x_yt_ar_direct_domain_stats (ID,IS_GRAY,DOMAIN,IS_BLACKLIST,SERVICE_ID,COST,BILLING_EXPORT_ID,FROM_DT,TILL_DT,SERVICE_ORDER_ID) values(s_x_yt_ar_direct_domain_stats.NEXTVAL, 0, 'a323110218', 0,7,3330000000,77323110218,  date'2020-01-01',to_date('2020-01-31'||' '||'23:59:59','YYYY-MM-DD HH24:MI:SS'),77323110218);</v>
      </c>
    </row>
    <row r="227" spans="1:73" s="195" customFormat="1" x14ac:dyDescent="0.35">
      <c r="A227" s="127">
        <v>43</v>
      </c>
      <c r="B227" s="178"/>
      <c r="C227" s="42" t="str">
        <f t="shared" si="277"/>
        <v>12310000043</v>
      </c>
      <c r="D227" s="42" t="str">
        <f t="shared" si="278"/>
        <v>12310000043/20</v>
      </c>
      <c r="E227" s="43" t="str">
        <f t="shared" si="279"/>
        <v>2020-01-01</v>
      </c>
      <c r="F227" s="43" t="str">
        <f t="shared" si="280"/>
        <v>2021-01-01</v>
      </c>
      <c r="G227" s="44" t="str">
        <f t="shared" si="281"/>
        <v>212310000043</v>
      </c>
      <c r="H227" s="45">
        <f t="shared" si="282"/>
        <v>23</v>
      </c>
      <c r="I227" s="179">
        <v>3</v>
      </c>
      <c r="J227" s="180">
        <f t="shared" si="303"/>
        <v>323110219</v>
      </c>
      <c r="K227" s="42" t="str">
        <f t="shared" si="283"/>
        <v>Б-323110219-1</v>
      </c>
      <c r="L227" s="43" t="str">
        <f t="shared" si="284"/>
        <v>2020-01-01</v>
      </c>
      <c r="M227" s="42" t="s">
        <v>87</v>
      </c>
      <c r="N227" s="181">
        <f t="shared" si="285"/>
        <v>50000</v>
      </c>
      <c r="O227" s="42" t="s">
        <v>88</v>
      </c>
      <c r="P227" s="179">
        <v>1</v>
      </c>
      <c r="Q227" s="42">
        <v>20</v>
      </c>
      <c r="R227" s="182">
        <f>S227</f>
        <v>7</v>
      </c>
      <c r="S227" s="182">
        <v>7</v>
      </c>
      <c r="T227" s="52" t="str">
        <f t="shared" si="286"/>
        <v>43231102191</v>
      </c>
      <c r="U227" s="183" t="str">
        <f t="shared" si="287"/>
        <v>432311021911</v>
      </c>
      <c r="V227" s="42">
        <v>1</v>
      </c>
      <c r="W227" s="43" t="str">
        <f t="shared" ca="1" si="288"/>
        <v>2020-01-08</v>
      </c>
      <c r="X227" s="42"/>
      <c r="Y227" s="185">
        <v>50000</v>
      </c>
      <c r="Z227" s="185">
        <f t="shared" si="304"/>
        <v>8333.3333333333285</v>
      </c>
      <c r="AA227" s="42">
        <v>0</v>
      </c>
      <c r="AB227" s="186" t="s">
        <v>89</v>
      </c>
      <c r="AC227" s="185">
        <f t="shared" si="289"/>
        <v>50000</v>
      </c>
      <c r="AD227" s="45">
        <v>0</v>
      </c>
      <c r="AE227" s="52" t="str">
        <f t="shared" si="230"/>
        <v>4323110219</v>
      </c>
      <c r="AF227" s="187">
        <f t="shared" si="290"/>
        <v>41666.666666666672</v>
      </c>
      <c r="AG227" s="252">
        <f>SUM(AF225:AF229)</f>
        <v>200000</v>
      </c>
      <c r="AH227" s="58">
        <f t="shared" si="291"/>
        <v>41666.666666666672</v>
      </c>
      <c r="AI227" s="60">
        <f t="shared" si="305"/>
        <v>50000</v>
      </c>
      <c r="AJ227" s="49" t="str">
        <f t="shared" si="292"/>
        <v>2020-01-31</v>
      </c>
      <c r="AK227" s="189" t="str">
        <f t="shared" si="293"/>
        <v>8884323110219</v>
      </c>
      <c r="AL227" s="45" t="str">
        <f t="shared" si="294"/>
        <v>123100000431</v>
      </c>
      <c r="AM227" s="190"/>
      <c r="AN227" s="190"/>
      <c r="AO227" s="45" t="s">
        <v>89</v>
      </c>
      <c r="AP227" s="56" t="s">
        <v>89</v>
      </c>
      <c r="AQ227" s="45"/>
      <c r="AR227" s="45"/>
      <c r="AS227" s="191" t="str">
        <f t="shared" si="295"/>
        <v>8884323110219</v>
      </c>
      <c r="AT227" s="189" t="str">
        <f t="shared" si="296"/>
        <v>55323110219</v>
      </c>
      <c r="AU227" s="183" t="str">
        <f t="shared" si="297"/>
        <v>99323110219</v>
      </c>
      <c r="AV227" s="183">
        <f t="shared" si="298"/>
        <v>7</v>
      </c>
      <c r="AW227" s="183" t="str">
        <f t="shared" si="299"/>
        <v>77323110219</v>
      </c>
      <c r="AX227" s="53" t="str">
        <f t="shared" si="268"/>
        <v>774323110219</v>
      </c>
      <c r="AY227" s="183">
        <v>0</v>
      </c>
      <c r="AZ227" s="183">
        <v>0</v>
      </c>
      <c r="BA227" s="43" t="str">
        <f t="shared" si="300"/>
        <v>2020-01-01</v>
      </c>
      <c r="BB227" s="43" t="str">
        <f t="shared" si="301"/>
        <v>2020-01-31</v>
      </c>
      <c r="BC227" s="192" t="s">
        <v>90</v>
      </c>
      <c r="BD227" s="44" t="str">
        <f t="shared" si="302"/>
        <v>a323110219</v>
      </c>
      <c r="BE227" s="189"/>
      <c r="BF227" s="189"/>
      <c r="BG227" s="186"/>
      <c r="BH227" s="254"/>
      <c r="BI227" s="254"/>
      <c r="BJ227" s="254"/>
      <c r="BK227" s="254"/>
      <c r="BL227" s="149"/>
      <c r="BM227" s="149"/>
      <c r="BN227" s="149"/>
      <c r="BO227" s="340" t="s">
        <v>253</v>
      </c>
      <c r="BP227" s="328">
        <v>37</v>
      </c>
      <c r="BQ227" s="242">
        <f>AF231</f>
        <v>25000</v>
      </c>
      <c r="BR227" s="242">
        <f>BQ227*0.13</f>
        <v>3250</v>
      </c>
      <c r="BS227" s="242">
        <f>BR227</f>
        <v>3250</v>
      </c>
      <c r="BU227" s="357" t="str">
        <f t="shared" ca="1" si="261"/>
        <v>insert into x_t_invoice (TMP_ID,ID,DT, CLIENT_ID,EXTERNAL_ID,CONTRACT_ID,TOTAL_SUM,CURRENCY,DISCOUNT_TYPE,COMMISSION_TYPE,TYPE,LOYAL_CLIENTS,NDS,NDS_PCT,PERSON_ID) values (s_x_t_invoice.NEXTVAL, 323110219, date'2020-01-01',212310000043,'Б-323110219-1',12310000043,50000,'RUR',7,7,'y_invoice',0,1,20, 774323110219);insert into x_t_person (TMP_ID,ID) values (s_x_t_person.NEXTVAL, 774323110219);insert into x_t_act_internal(TMP_ID,ID,DT,CLIENT_ID,INVOICE_ID,HIDDEN,AMOUNT,EXTERNAL_ID,PAYMENT_TERM_DT,IS_LOYAL,TYPE) values (s_x_t_act_internal.NEXTVAL, 43231102191,date'2020-01-08',212310000043, 323110219    ,1,  50000  ,'432311021911',null, 0,'generic');insert into x_t_act_trans(TMP_ID, ACT_ID, CONSUME_ID, AMOUNT, AMOUNT_NDS, AMOUNT_NSP, NETTING, COMMISSION_TYPE) values (s_x_t_act_trans.NEXTVAL, 43231102191,  55323110219, 50000, 8333.33333333333,  0,null, 7);insert into x_t_consume (TMP_ID, ID, PARENT_ORDER_ID) values (s_x_t_consume.NEXTVAL, 55323110219,  99323110219);insert into x_t_order(TMP_ID, ID, SERVICE_ID, SERVICE_ORDER_ID, CLIENT_ID) values (s_x_t_order.NEXTVAL, 99323110219,  7,  77323110219,  4323110219 );insert into x_mv_oebs_receipts_2(TMP_ID, INVOICE_EID, SUM, DT, DOC_DATE, COMISS_DATE, PAYMENT_NUMBER, SOURCE_TYPE) values (s_x_mv_oebs_receipts_2.NEXTVAL, 'Б-323110219-1', 50000, date'2020-01-31',date'2020-01-31', null, '8884323110219' ,'PAYCASH');insert into x_yt_ar_direct_domain_stats (ID,IS_GRAY,DOMAIN,IS_BLACKLIST,SERVICE_ID,COST,BILLING_EXPORT_ID,FROM_DT,TILL_DT,SERVICE_ORDER_ID) values(s_x_yt_ar_direct_domain_stats.NEXTVAL, 0, 'a323110219', 0,7,3330000000,77323110219,  date'2020-01-01',to_date('2020-01-31'||' '||'23:59:59','YYYY-MM-DD HH24:MI:SS'),77323110219);</v>
      </c>
    </row>
    <row r="228" spans="1:73" s="195" customFormat="1" x14ac:dyDescent="0.35">
      <c r="A228" s="127">
        <v>43</v>
      </c>
      <c r="B228" s="178"/>
      <c r="C228" s="42" t="str">
        <f t="shared" si="277"/>
        <v>12310000043</v>
      </c>
      <c r="D228" s="42" t="str">
        <f t="shared" si="278"/>
        <v>12310000043/20</v>
      </c>
      <c r="E228" s="43" t="str">
        <f t="shared" si="279"/>
        <v>2020-01-01</v>
      </c>
      <c r="F228" s="43" t="str">
        <f t="shared" si="280"/>
        <v>2021-01-01</v>
      </c>
      <c r="G228" s="44" t="str">
        <f t="shared" si="281"/>
        <v>212310000043</v>
      </c>
      <c r="H228" s="45">
        <f t="shared" si="282"/>
        <v>23</v>
      </c>
      <c r="I228" s="179">
        <v>3</v>
      </c>
      <c r="J228" s="180">
        <f t="shared" si="303"/>
        <v>323110220</v>
      </c>
      <c r="K228" s="42" t="str">
        <f t="shared" si="283"/>
        <v>Б-323110220-1</v>
      </c>
      <c r="L228" s="43" t="str">
        <f t="shared" si="284"/>
        <v>2020-01-01</v>
      </c>
      <c r="M228" s="42" t="s">
        <v>87</v>
      </c>
      <c r="N228" s="181">
        <f t="shared" si="285"/>
        <v>50000</v>
      </c>
      <c r="O228" s="42" t="s">
        <v>88</v>
      </c>
      <c r="P228" s="179">
        <v>1</v>
      </c>
      <c r="Q228" s="42">
        <v>20</v>
      </c>
      <c r="R228" s="182">
        <f>S228</f>
        <v>7</v>
      </c>
      <c r="S228" s="182">
        <v>7</v>
      </c>
      <c r="T228" s="52" t="str">
        <f t="shared" si="286"/>
        <v>43231102201</v>
      </c>
      <c r="U228" s="183" t="str">
        <f t="shared" si="287"/>
        <v>432311022011</v>
      </c>
      <c r="V228" s="42">
        <v>1</v>
      </c>
      <c r="W228" s="43" t="str">
        <f t="shared" ca="1" si="288"/>
        <v>2020-01-04</v>
      </c>
      <c r="X228" s="42"/>
      <c r="Y228" s="185">
        <v>50000</v>
      </c>
      <c r="Z228" s="185">
        <f t="shared" si="304"/>
        <v>8333.3333333333285</v>
      </c>
      <c r="AA228" s="42">
        <v>0</v>
      </c>
      <c r="AB228" s="186" t="s">
        <v>89</v>
      </c>
      <c r="AC228" s="185">
        <f t="shared" si="289"/>
        <v>50000</v>
      </c>
      <c r="AD228" s="45">
        <v>0</v>
      </c>
      <c r="AE228" s="52" t="str">
        <f t="shared" si="230"/>
        <v>4323110220</v>
      </c>
      <c r="AF228" s="187">
        <f t="shared" si="290"/>
        <v>41666.666666666672</v>
      </c>
      <c r="AG228" s="240"/>
      <c r="AH228" s="58">
        <f t="shared" si="291"/>
        <v>41666.666666666672</v>
      </c>
      <c r="AI228" s="60">
        <f t="shared" si="305"/>
        <v>50000</v>
      </c>
      <c r="AJ228" s="49" t="str">
        <f t="shared" si="292"/>
        <v>2020-01-31</v>
      </c>
      <c r="AK228" s="189" t="str">
        <f t="shared" si="293"/>
        <v>8884323110220</v>
      </c>
      <c r="AL228" s="45" t="str">
        <f t="shared" si="294"/>
        <v>123100000431</v>
      </c>
      <c r="AM228" s="190"/>
      <c r="AN228" s="190"/>
      <c r="AO228" s="45" t="s">
        <v>89</v>
      </c>
      <c r="AP228" s="56" t="s">
        <v>89</v>
      </c>
      <c r="AQ228" s="45"/>
      <c r="AR228" s="45"/>
      <c r="AS228" s="191" t="str">
        <f t="shared" si="295"/>
        <v>8884323110220</v>
      </c>
      <c r="AT228" s="189" t="str">
        <f t="shared" si="296"/>
        <v>55323110220</v>
      </c>
      <c r="AU228" s="183" t="str">
        <f t="shared" si="297"/>
        <v>99323110220</v>
      </c>
      <c r="AV228" s="183">
        <f t="shared" si="298"/>
        <v>7</v>
      </c>
      <c r="AW228" s="183" t="str">
        <f t="shared" si="299"/>
        <v>77323110220</v>
      </c>
      <c r="AX228" s="53" t="str">
        <f t="shared" si="268"/>
        <v>774323110220</v>
      </c>
      <c r="AY228" s="183">
        <v>0</v>
      </c>
      <c r="AZ228" s="183">
        <v>0</v>
      </c>
      <c r="BA228" s="43" t="str">
        <f t="shared" si="300"/>
        <v>2020-01-01</v>
      </c>
      <c r="BB228" s="43" t="str">
        <f t="shared" si="301"/>
        <v>2020-01-31</v>
      </c>
      <c r="BC228" s="192" t="s">
        <v>90</v>
      </c>
      <c r="BD228" s="44" t="str">
        <f t="shared" si="302"/>
        <v>a323110220</v>
      </c>
      <c r="BE228" s="189"/>
      <c r="BF228" s="189"/>
      <c r="BG228" s="186"/>
      <c r="BH228" s="149"/>
      <c r="BI228" s="149"/>
      <c r="BJ228" s="149"/>
      <c r="BK228" s="149"/>
      <c r="BL228" s="149"/>
      <c r="BM228" s="149"/>
      <c r="BN228" s="149"/>
      <c r="BO228" s="345">
        <f>SUM(AF225:AF229)</f>
        <v>200000</v>
      </c>
      <c r="BP228" s="328"/>
      <c r="BQ228" s="242"/>
      <c r="BR228" s="242"/>
      <c r="BS228" s="242"/>
      <c r="BU228" s="357" t="str">
        <f t="shared" ca="1" si="261"/>
        <v>insert into x_t_invoice (TMP_ID,ID,DT, CLIENT_ID,EXTERNAL_ID,CONTRACT_ID,TOTAL_SUM,CURRENCY,DISCOUNT_TYPE,COMMISSION_TYPE,TYPE,LOYAL_CLIENTS,NDS,NDS_PCT,PERSON_ID) values (s_x_t_invoice.NEXTVAL, 323110220, date'2020-01-01',212310000043,'Б-323110220-1',12310000043,50000,'RUR',7,7,'y_invoice',0,1,20, 774323110220);insert into x_t_person (TMP_ID,ID) values (s_x_t_person.NEXTVAL, 774323110220);insert into x_t_act_internal(TMP_ID,ID,DT,CLIENT_ID,INVOICE_ID,HIDDEN,AMOUNT,EXTERNAL_ID,PAYMENT_TERM_DT,IS_LOYAL,TYPE) values (s_x_t_act_internal.NEXTVAL, 43231102201,date'2020-01-04',212310000043, 323110220    ,1,  50000  ,'432311022011',null, 0,'generic');insert into x_t_act_trans(TMP_ID, ACT_ID, CONSUME_ID, AMOUNT, AMOUNT_NDS, AMOUNT_NSP, NETTING, COMMISSION_TYPE) values (s_x_t_act_trans.NEXTVAL, 43231102201,  55323110220, 50000, 8333.33333333333,  0,null, 7);insert into x_t_consume (TMP_ID, ID, PARENT_ORDER_ID) values (s_x_t_consume.NEXTVAL, 55323110220,  99323110220);insert into x_t_order(TMP_ID, ID, SERVICE_ID, SERVICE_ORDER_ID, CLIENT_ID) values (s_x_t_order.NEXTVAL, 99323110220,  7,  77323110220,  4323110220 );insert into x_mv_oebs_receipts_2(TMP_ID, INVOICE_EID, SUM, DT, DOC_DATE, COMISS_DATE, PAYMENT_NUMBER, SOURCE_TYPE) values (s_x_mv_oebs_receipts_2.NEXTVAL, 'Б-323110220-1', 50000, date'2020-01-31',date'2020-01-31', null, '8884323110220' ,'PAYCASH');insert into x_yt_ar_direct_domain_stats (ID,IS_GRAY,DOMAIN,IS_BLACKLIST,SERVICE_ID,COST,BILLING_EXPORT_ID,FROM_DT,TILL_DT,SERVICE_ORDER_ID) values(s_x_yt_ar_direct_domain_stats.NEXTVAL, 0, 'a323110220', 0,7,3330000000,77323110220,  date'2020-01-01',to_date('2020-01-31'||' '||'23:59:59','YYYY-MM-DD HH24:MI:SS'),77323110220);</v>
      </c>
    </row>
    <row r="229" spans="1:73" s="195" customFormat="1" x14ac:dyDescent="0.35">
      <c r="A229" s="127">
        <v>43</v>
      </c>
      <c r="B229" s="178"/>
      <c r="C229" s="42" t="str">
        <f t="shared" si="277"/>
        <v>12310000043</v>
      </c>
      <c r="D229" s="42" t="str">
        <f t="shared" si="278"/>
        <v>12310000043/20</v>
      </c>
      <c r="E229" s="43" t="str">
        <f t="shared" si="279"/>
        <v>2020-01-01</v>
      </c>
      <c r="F229" s="43" t="str">
        <f t="shared" si="280"/>
        <v>2021-01-01</v>
      </c>
      <c r="G229" s="44" t="str">
        <f t="shared" si="281"/>
        <v>212310000043</v>
      </c>
      <c r="H229" s="45">
        <f t="shared" si="282"/>
        <v>23</v>
      </c>
      <c r="I229" s="179">
        <v>3</v>
      </c>
      <c r="J229" s="180">
        <f t="shared" si="303"/>
        <v>323110221</v>
      </c>
      <c r="K229" s="42" t="str">
        <f t="shared" si="283"/>
        <v>Б-323110221-1</v>
      </c>
      <c r="L229" s="43" t="str">
        <f t="shared" si="284"/>
        <v>2020-01-01</v>
      </c>
      <c r="M229" s="42" t="s">
        <v>87</v>
      </c>
      <c r="N229" s="181">
        <f t="shared" si="285"/>
        <v>50000</v>
      </c>
      <c r="O229" s="42" t="s">
        <v>88</v>
      </c>
      <c r="P229" s="179">
        <v>1</v>
      </c>
      <c r="Q229" s="42">
        <v>20</v>
      </c>
      <c r="R229" s="182">
        <f>S229</f>
        <v>7</v>
      </c>
      <c r="S229" s="182">
        <v>7</v>
      </c>
      <c r="T229" s="52" t="str">
        <f t="shared" si="286"/>
        <v>43231102211</v>
      </c>
      <c r="U229" s="183" t="str">
        <f t="shared" si="287"/>
        <v>432311022111</v>
      </c>
      <c r="V229" s="42">
        <v>1</v>
      </c>
      <c r="W229" s="43" t="str">
        <f t="shared" ca="1" si="288"/>
        <v>2020-01-05</v>
      </c>
      <c r="X229" s="42"/>
      <c r="Y229" s="185">
        <v>50000</v>
      </c>
      <c r="Z229" s="185">
        <f t="shared" si="304"/>
        <v>8333.3333333333285</v>
      </c>
      <c r="AA229" s="42">
        <v>0</v>
      </c>
      <c r="AB229" s="186" t="s">
        <v>89</v>
      </c>
      <c r="AC229" s="185">
        <f t="shared" si="289"/>
        <v>50000</v>
      </c>
      <c r="AD229" s="45">
        <v>0</v>
      </c>
      <c r="AE229" s="52" t="str">
        <f t="shared" si="230"/>
        <v>4323110221</v>
      </c>
      <c r="AF229" s="187">
        <f t="shared" si="290"/>
        <v>41666.666666666672</v>
      </c>
      <c r="AG229" s="240"/>
      <c r="AH229" s="58">
        <f t="shared" si="291"/>
        <v>41666.666666666672</v>
      </c>
      <c r="AI229" s="60">
        <f t="shared" si="305"/>
        <v>50000</v>
      </c>
      <c r="AJ229" s="49" t="str">
        <f t="shared" si="292"/>
        <v>2020-01-31</v>
      </c>
      <c r="AK229" s="189" t="str">
        <f t="shared" si="293"/>
        <v>8884323110221</v>
      </c>
      <c r="AL229" s="45" t="str">
        <f t="shared" si="294"/>
        <v>123100000431</v>
      </c>
      <c r="AM229" s="190"/>
      <c r="AN229" s="190"/>
      <c r="AO229" s="45" t="s">
        <v>89</v>
      </c>
      <c r="AP229" s="56" t="s">
        <v>89</v>
      </c>
      <c r="AQ229" s="45"/>
      <c r="AR229" s="45"/>
      <c r="AS229" s="191" t="str">
        <f t="shared" si="295"/>
        <v>8884323110221</v>
      </c>
      <c r="AT229" s="189" t="str">
        <f t="shared" si="296"/>
        <v>55323110221</v>
      </c>
      <c r="AU229" s="183" t="str">
        <f t="shared" si="297"/>
        <v>99323110221</v>
      </c>
      <c r="AV229" s="183">
        <f t="shared" si="298"/>
        <v>7</v>
      </c>
      <c r="AW229" s="183" t="str">
        <f t="shared" si="299"/>
        <v>77323110221</v>
      </c>
      <c r="AX229" s="53" t="str">
        <f t="shared" si="268"/>
        <v>774323110221</v>
      </c>
      <c r="AY229" s="183">
        <v>0</v>
      </c>
      <c r="AZ229" s="183">
        <v>0</v>
      </c>
      <c r="BA229" s="43" t="str">
        <f t="shared" si="300"/>
        <v>2020-01-01</v>
      </c>
      <c r="BB229" s="43" t="str">
        <f t="shared" si="301"/>
        <v>2020-01-31</v>
      </c>
      <c r="BC229" s="192" t="s">
        <v>90</v>
      </c>
      <c r="BD229" s="44" t="str">
        <f t="shared" si="302"/>
        <v>a323110221</v>
      </c>
      <c r="BE229" s="189"/>
      <c r="BF229" s="189"/>
      <c r="BG229" s="186"/>
      <c r="BH229" s="149"/>
      <c r="BI229" s="149"/>
      <c r="BJ229" s="149"/>
      <c r="BK229" s="149"/>
      <c r="BL229" s="149"/>
      <c r="BM229" s="149"/>
      <c r="BN229" s="149"/>
      <c r="BO229" s="355">
        <f>BO228*0.06</f>
        <v>12000</v>
      </c>
      <c r="BP229" s="328"/>
      <c r="BQ229" s="242"/>
      <c r="BR229" s="242"/>
      <c r="BS229" s="242"/>
      <c r="BU229" s="357" t="str">
        <f t="shared" ca="1" si="261"/>
        <v>insert into x_t_invoice (TMP_ID,ID,DT, CLIENT_ID,EXTERNAL_ID,CONTRACT_ID,TOTAL_SUM,CURRENCY,DISCOUNT_TYPE,COMMISSION_TYPE,TYPE,LOYAL_CLIENTS,NDS,NDS_PCT,PERSON_ID) values (s_x_t_invoice.NEXTVAL, 323110221, date'2020-01-01',212310000043,'Б-323110221-1',12310000043,50000,'RUR',7,7,'y_invoice',0,1,20, 774323110221);insert into x_t_person (TMP_ID,ID) values (s_x_t_person.NEXTVAL, 774323110221);insert into x_t_act_internal(TMP_ID,ID,DT,CLIENT_ID,INVOICE_ID,HIDDEN,AMOUNT,EXTERNAL_ID,PAYMENT_TERM_DT,IS_LOYAL,TYPE) values (s_x_t_act_internal.NEXTVAL, 43231102211,date'2020-01-05',212310000043, 323110221    ,1,  50000  ,'432311022111',null, 0,'generic');insert into x_t_act_trans(TMP_ID, ACT_ID, CONSUME_ID, AMOUNT, AMOUNT_NDS, AMOUNT_NSP, NETTING, COMMISSION_TYPE) values (s_x_t_act_trans.NEXTVAL, 43231102211,  55323110221, 50000, 8333.33333333333,  0,null, 7);insert into x_t_consume (TMP_ID, ID, PARENT_ORDER_ID) values (s_x_t_consume.NEXTVAL, 55323110221,  99323110221);insert into x_t_order(TMP_ID, ID, SERVICE_ID, SERVICE_ORDER_ID, CLIENT_ID) values (s_x_t_order.NEXTVAL, 99323110221,  7,  77323110221,  4323110221 );insert into x_mv_oebs_receipts_2(TMP_ID, INVOICE_EID, SUM, DT, DOC_DATE, COMISS_DATE, PAYMENT_NUMBER, SOURCE_TYPE) values (s_x_mv_oebs_receipts_2.NEXTVAL, 'Б-323110221-1', 50000, date'2020-01-31',date'2020-01-31', null, '8884323110221' ,'PAYCASH');insert into x_yt_ar_direct_domain_stats (ID,IS_GRAY,DOMAIN,IS_BLACKLIST,SERVICE_ID,COST,BILLING_EXPORT_ID,FROM_DT,TILL_DT,SERVICE_ORDER_ID) values(s_x_yt_ar_direct_domain_stats.NEXTVAL, 0, 'a323110221', 0,7,3330000000,77323110221,  date'2020-01-01',to_date('2020-01-31'||' '||'23:59:59','YYYY-MM-DD HH24:MI:SS'),77323110221);</v>
      </c>
    </row>
    <row r="230" spans="1:73" s="195" customFormat="1" x14ac:dyDescent="0.35">
      <c r="A230" s="127">
        <v>43</v>
      </c>
      <c r="B230" s="178"/>
      <c r="C230" s="42" t="str">
        <f t="shared" si="277"/>
        <v>12310000043</v>
      </c>
      <c r="D230" s="42" t="str">
        <f t="shared" si="278"/>
        <v>12310000043/20</v>
      </c>
      <c r="E230" s="43" t="str">
        <f t="shared" si="279"/>
        <v>2020-01-01</v>
      </c>
      <c r="F230" s="43" t="str">
        <f t="shared" si="280"/>
        <v>2021-01-01</v>
      </c>
      <c r="G230" s="44" t="str">
        <f t="shared" si="281"/>
        <v>212310000043</v>
      </c>
      <c r="H230" s="45">
        <f t="shared" si="282"/>
        <v>23</v>
      </c>
      <c r="I230" s="179">
        <v>3</v>
      </c>
      <c r="J230" s="180">
        <f t="shared" si="303"/>
        <v>323110222</v>
      </c>
      <c r="K230" s="42" t="str">
        <f t="shared" si="283"/>
        <v>Б-323110222-1</v>
      </c>
      <c r="L230" s="43" t="str">
        <f t="shared" si="284"/>
        <v>2020-01-01</v>
      </c>
      <c r="M230" s="42" t="s">
        <v>87</v>
      </c>
      <c r="N230" s="181">
        <f t="shared" si="285"/>
        <v>20000</v>
      </c>
      <c r="O230" s="42" t="s">
        <v>88</v>
      </c>
      <c r="P230" s="179">
        <v>1</v>
      </c>
      <c r="Q230" s="42">
        <v>20</v>
      </c>
      <c r="R230" s="198">
        <v>1</v>
      </c>
      <c r="S230" s="198">
        <v>1</v>
      </c>
      <c r="T230" s="52" t="str">
        <f t="shared" si="286"/>
        <v>43231102221</v>
      </c>
      <c r="U230" s="183" t="str">
        <f t="shared" si="287"/>
        <v>432311022211</v>
      </c>
      <c r="V230" s="42">
        <v>1</v>
      </c>
      <c r="W230" s="43" t="str">
        <f t="shared" ca="1" si="288"/>
        <v>2020-01-06</v>
      </c>
      <c r="X230" s="42"/>
      <c r="Y230" s="185">
        <v>20000</v>
      </c>
      <c r="Z230" s="185">
        <f t="shared" si="304"/>
        <v>3333.3333333333321</v>
      </c>
      <c r="AA230" s="42">
        <v>0</v>
      </c>
      <c r="AB230" s="186" t="s">
        <v>89</v>
      </c>
      <c r="AC230" s="185">
        <f t="shared" si="289"/>
        <v>20000</v>
      </c>
      <c r="AD230" s="45">
        <v>0</v>
      </c>
      <c r="AE230" s="52" t="str">
        <f t="shared" si="230"/>
        <v>4323110222</v>
      </c>
      <c r="AF230" s="187">
        <f t="shared" si="290"/>
        <v>16666.666666666668</v>
      </c>
      <c r="AG230" s="252">
        <f>SUM(AF225:AF231)</f>
        <v>241666.66666666666</v>
      </c>
      <c r="AH230" s="58">
        <f t="shared" si="291"/>
        <v>16666.666666666668</v>
      </c>
      <c r="AI230" s="60">
        <f t="shared" si="305"/>
        <v>20000</v>
      </c>
      <c r="AJ230" s="49" t="str">
        <f t="shared" si="292"/>
        <v>2020-01-31</v>
      </c>
      <c r="AK230" s="189" t="str">
        <f t="shared" si="293"/>
        <v>8884323110222</v>
      </c>
      <c r="AL230" s="45" t="str">
        <f t="shared" si="294"/>
        <v>123100000431</v>
      </c>
      <c r="AM230" s="190"/>
      <c r="AN230" s="190"/>
      <c r="AO230" s="45" t="s">
        <v>89</v>
      </c>
      <c r="AP230" s="56" t="s">
        <v>89</v>
      </c>
      <c r="AQ230" s="45"/>
      <c r="AR230" s="45"/>
      <c r="AS230" s="191" t="str">
        <f t="shared" si="295"/>
        <v>8884323110222</v>
      </c>
      <c r="AT230" s="189" t="str">
        <f t="shared" si="296"/>
        <v>55323110222</v>
      </c>
      <c r="AU230" s="183" t="str">
        <f t="shared" si="297"/>
        <v>99323110222</v>
      </c>
      <c r="AV230" s="183">
        <f t="shared" si="298"/>
        <v>1</v>
      </c>
      <c r="AW230" s="183" t="str">
        <f t="shared" si="299"/>
        <v>77323110222</v>
      </c>
      <c r="AX230" s="53" t="str">
        <f t="shared" si="268"/>
        <v>774323110222</v>
      </c>
      <c r="AY230" s="183">
        <v>0</v>
      </c>
      <c r="AZ230" s="183">
        <v>0</v>
      </c>
      <c r="BA230" s="43" t="str">
        <f t="shared" si="300"/>
        <v>2020-01-01</v>
      </c>
      <c r="BB230" s="43" t="str">
        <f t="shared" si="301"/>
        <v>2020-01-31</v>
      </c>
      <c r="BC230" s="192" t="s">
        <v>90</v>
      </c>
      <c r="BD230" s="44" t="str">
        <f t="shared" si="302"/>
        <v>a323110222</v>
      </c>
      <c r="BE230" s="189"/>
      <c r="BF230" s="189"/>
      <c r="BG230" s="186"/>
      <c r="BH230" s="149"/>
      <c r="BI230" s="149"/>
      <c r="BJ230" s="149"/>
      <c r="BK230" s="149"/>
      <c r="BL230" s="149"/>
      <c r="BM230" s="149"/>
      <c r="BN230" s="149"/>
      <c r="BO230" s="342"/>
      <c r="BP230" s="328"/>
      <c r="BQ230" s="242"/>
      <c r="BR230" s="242"/>
      <c r="BS230" s="242"/>
      <c r="BU230" s="357" t="str">
        <f t="shared" ca="1" si="261"/>
        <v>insert into x_t_invoice (TMP_ID,ID,DT, CLIENT_ID,EXTERNAL_ID,CONTRACT_ID,TOTAL_SUM,CURRENCY,DISCOUNT_TYPE,COMMISSION_TYPE,TYPE,LOYAL_CLIENTS,NDS,NDS_PCT,PERSON_ID) values (s_x_t_invoice.NEXTVAL, 323110222, date'2020-01-01',212310000043,'Б-323110222-1',12310000043,20000,'RUR',1,1,'y_invoice',0,1,20, 774323110222);insert into x_t_person (TMP_ID,ID) values (s_x_t_person.NEXTVAL, 774323110222);insert into x_t_act_internal(TMP_ID,ID,DT,CLIENT_ID,INVOICE_ID,HIDDEN,AMOUNT,EXTERNAL_ID,PAYMENT_TERM_DT,IS_LOYAL,TYPE) values (s_x_t_act_internal.NEXTVAL, 43231102221,date'2020-01-06',212310000043, 323110222    ,1,  20000  ,'432311022211',null, 0,'generic');insert into x_t_act_trans(TMP_ID, ACT_ID, CONSUME_ID, AMOUNT, AMOUNT_NDS, AMOUNT_NSP, NETTING, COMMISSION_TYPE) values (s_x_t_act_trans.NEXTVAL, 43231102221,  55323110222, 20000, 3333.33333333333,  0,null, 1);insert into x_t_consume (TMP_ID, ID, PARENT_ORDER_ID) values (s_x_t_consume.NEXTVAL, 55323110222,  99323110222);insert into x_t_order(TMP_ID, ID, SERVICE_ID, SERVICE_ORDER_ID, CLIENT_ID) values (s_x_t_order.NEXTVAL, 99323110222,  1,  77323110222,  4323110222 );insert into x_mv_oebs_receipts_2(TMP_ID, INVOICE_EID, SUM, DT, DOC_DATE, COMISS_DATE, PAYMENT_NUMBER, SOURCE_TYPE) values (s_x_mv_oebs_receipts_2.NEXTVAL, 'Б-323110222-1', 20000, date'2020-01-31',date'2020-01-31', null, '8884323110222' ,'PAYCASH');insert into x_yt_ar_direct_domain_stats (ID,IS_GRAY,DOMAIN,IS_BLACKLIST,SERVICE_ID,COST,BILLING_EXPORT_ID,FROM_DT,TILL_DT,SERVICE_ORDER_ID) values(s_x_yt_ar_direct_domain_stats.NEXTVAL, 0, 'a323110222', 0,1,3330000000,77323110222,  date'2020-01-01',to_date('2020-01-31'||' '||'23:59:59','YYYY-MM-DD HH24:MI:SS'),77323110222);</v>
      </c>
    </row>
    <row r="231" spans="1:73" s="215" customFormat="1" ht="15" thickBot="1" x14ac:dyDescent="0.4">
      <c r="A231" s="152">
        <v>43</v>
      </c>
      <c r="B231" s="199"/>
      <c r="C231" s="76" t="str">
        <f t="shared" si="277"/>
        <v>12310000043</v>
      </c>
      <c r="D231" s="76" t="str">
        <f t="shared" si="278"/>
        <v>12310000043/20</v>
      </c>
      <c r="E231" s="77" t="str">
        <f t="shared" si="279"/>
        <v>2020-01-01</v>
      </c>
      <c r="F231" s="77" t="str">
        <f t="shared" si="280"/>
        <v>2021-01-01</v>
      </c>
      <c r="G231" s="78" t="str">
        <f t="shared" si="281"/>
        <v>212310000043</v>
      </c>
      <c r="H231" s="79">
        <f t="shared" si="282"/>
        <v>23</v>
      </c>
      <c r="I231" s="200">
        <v>3</v>
      </c>
      <c r="J231" s="201">
        <f t="shared" si="303"/>
        <v>323110223</v>
      </c>
      <c r="K231" s="76" t="str">
        <f t="shared" si="283"/>
        <v>Б-323110223-1</v>
      </c>
      <c r="L231" s="77" t="str">
        <f t="shared" si="284"/>
        <v>2020-01-01</v>
      </c>
      <c r="M231" s="76" t="s">
        <v>87</v>
      </c>
      <c r="N231" s="202">
        <f t="shared" si="285"/>
        <v>30000</v>
      </c>
      <c r="O231" s="76" t="s">
        <v>88</v>
      </c>
      <c r="P231" s="200">
        <v>1</v>
      </c>
      <c r="Q231" s="76">
        <v>20</v>
      </c>
      <c r="R231" s="201">
        <v>37</v>
      </c>
      <c r="S231" s="201">
        <v>37</v>
      </c>
      <c r="T231" s="81" t="str">
        <f t="shared" si="286"/>
        <v>43231102231</v>
      </c>
      <c r="U231" s="203" t="str">
        <f t="shared" si="287"/>
        <v>432311022311</v>
      </c>
      <c r="V231" s="76">
        <v>1</v>
      </c>
      <c r="W231" s="77" t="str">
        <f t="shared" ca="1" si="288"/>
        <v>2020-01-07</v>
      </c>
      <c r="X231" s="76"/>
      <c r="Y231" s="205">
        <v>30000</v>
      </c>
      <c r="Z231" s="205">
        <f t="shared" si="304"/>
        <v>5000</v>
      </c>
      <c r="AA231" s="76">
        <v>0</v>
      </c>
      <c r="AB231" s="206" t="s">
        <v>89</v>
      </c>
      <c r="AC231" s="205">
        <f t="shared" si="289"/>
        <v>30000</v>
      </c>
      <c r="AD231" s="79">
        <v>0</v>
      </c>
      <c r="AE231" s="81" t="str">
        <f t="shared" si="230"/>
        <v>4323110223</v>
      </c>
      <c r="AF231" s="207">
        <f t="shared" si="290"/>
        <v>25000</v>
      </c>
      <c r="AG231" s="208"/>
      <c r="AH231" s="91">
        <f t="shared" si="291"/>
        <v>25000</v>
      </c>
      <c r="AI231" s="93">
        <f t="shared" si="305"/>
        <v>30000</v>
      </c>
      <c r="AJ231" s="83" t="str">
        <f t="shared" si="292"/>
        <v>2020-01-31</v>
      </c>
      <c r="AK231" s="209" t="str">
        <f t="shared" si="293"/>
        <v>8884323110223</v>
      </c>
      <c r="AL231" s="79" t="str">
        <f t="shared" si="294"/>
        <v>123100000431</v>
      </c>
      <c r="AM231" s="210"/>
      <c r="AN231" s="210"/>
      <c r="AO231" s="79" t="s">
        <v>89</v>
      </c>
      <c r="AP231" s="90" t="s">
        <v>89</v>
      </c>
      <c r="AQ231" s="79"/>
      <c r="AR231" s="79"/>
      <c r="AS231" s="211" t="str">
        <f t="shared" si="295"/>
        <v>8884323110223</v>
      </c>
      <c r="AT231" s="209" t="str">
        <f t="shared" si="296"/>
        <v>55323110223</v>
      </c>
      <c r="AU231" s="203" t="str">
        <f t="shared" si="297"/>
        <v>99323110223</v>
      </c>
      <c r="AV231" s="203">
        <f t="shared" si="298"/>
        <v>37</v>
      </c>
      <c r="AW231" s="203" t="str">
        <f t="shared" si="299"/>
        <v>77323110223</v>
      </c>
      <c r="AX231" s="87" t="str">
        <f t="shared" si="268"/>
        <v>774323110223</v>
      </c>
      <c r="AY231" s="203">
        <v>0</v>
      </c>
      <c r="AZ231" s="203">
        <v>0</v>
      </c>
      <c r="BA231" s="77" t="str">
        <f t="shared" si="300"/>
        <v>2020-01-01</v>
      </c>
      <c r="BB231" s="77" t="str">
        <f t="shared" si="301"/>
        <v>2020-01-31</v>
      </c>
      <c r="BC231" s="212" t="s">
        <v>90</v>
      </c>
      <c r="BD231" s="78" t="str">
        <f t="shared" si="302"/>
        <v>a323110223</v>
      </c>
      <c r="BE231" s="209"/>
      <c r="BF231" s="209"/>
      <c r="BG231" s="206"/>
      <c r="BH231" s="174"/>
      <c r="BI231" s="174"/>
      <c r="BJ231" s="174"/>
      <c r="BK231" s="174"/>
      <c r="BL231" s="174"/>
      <c r="BM231" s="174"/>
      <c r="BN231" s="174"/>
      <c r="BO231" s="341"/>
      <c r="BP231" s="329"/>
      <c r="BQ231" s="202"/>
      <c r="BR231" s="214"/>
      <c r="BS231" s="214"/>
      <c r="BU231" s="358" t="str">
        <f t="shared" ca="1" si="261"/>
        <v>insert into x_t_invoice (TMP_ID,ID,DT, CLIENT_ID,EXTERNAL_ID,CONTRACT_ID,TOTAL_SUM,CURRENCY,DISCOUNT_TYPE,COMMISSION_TYPE,TYPE,LOYAL_CLIENTS,NDS,NDS_PCT,PERSON_ID) values (s_x_t_invoice.NEXTVAL, 323110223, date'2020-01-01',212310000043,'Б-323110223-1',12310000043,30000,'RUR',37,37,'y_invoice',0,1,20, 774323110223);insert into x_t_person (TMP_ID,ID) values (s_x_t_person.NEXTVAL, 774323110223);insert into x_t_act_internal(TMP_ID,ID,DT,CLIENT_ID,INVOICE_ID,HIDDEN,AMOUNT,EXTERNAL_ID,PAYMENT_TERM_DT,IS_LOYAL,TYPE) values (s_x_t_act_internal.NEXTVAL, 43231102231,date'2020-01-07',212310000043, 323110223    ,1,  30000  ,'432311022311',null, 0,'generic');insert into x_t_act_trans(TMP_ID, ACT_ID, CONSUME_ID, AMOUNT, AMOUNT_NDS, AMOUNT_NSP, NETTING, COMMISSION_TYPE) values (s_x_t_act_trans.NEXTVAL, 43231102231,  55323110223, 30000, 5000,  0,null, 37);insert into x_t_consume (TMP_ID, ID, PARENT_ORDER_ID) values (s_x_t_consume.NEXTVAL, 55323110223,  99323110223);insert into x_t_order(TMP_ID, ID, SERVICE_ID, SERVICE_ORDER_ID, CLIENT_ID) values (s_x_t_order.NEXTVAL, 99323110223,  37,  77323110223,  4323110223 );insert into x_mv_oebs_receipts_2(TMP_ID, INVOICE_EID, SUM, DT, DOC_DATE, COMISS_DATE, PAYMENT_NUMBER, SOURCE_TYPE) values (s_x_mv_oebs_receipts_2.NEXTVAL, 'Б-323110223-1', 30000, date'2020-01-31',date'2020-01-31', null, '8884323110223' ,'PAYCASH');insert into x_yt_ar_direct_domain_stats (ID,IS_GRAY,DOMAIN,IS_BLACKLIST,SERVICE_ID,COST,BILLING_EXPORT_ID,FROM_DT,TILL_DT,SERVICE_ORDER_ID) values(s_x_yt_ar_direct_domain_stats.NEXTVAL, 0, 'a323110223', 0,37,3330000000,77323110223,  date'2020-01-01',to_date('2020-01-31'||' '||'23:59:59','YYYY-MM-DD HH24:MI:SS'),77323110223);</v>
      </c>
    </row>
    <row r="232" spans="1:73" s="195" customFormat="1" x14ac:dyDescent="0.35">
      <c r="A232" s="127">
        <v>44</v>
      </c>
      <c r="B232" s="178"/>
      <c r="C232" s="42" t="str">
        <f t="shared" si="277"/>
        <v>12310000044</v>
      </c>
      <c r="D232" s="42" t="str">
        <f t="shared" si="278"/>
        <v>12310000044/20</v>
      </c>
      <c r="E232" s="43" t="str">
        <f t="shared" si="279"/>
        <v>2020-01-01</v>
      </c>
      <c r="F232" s="43" t="str">
        <f t="shared" si="280"/>
        <v>2021-01-01</v>
      </c>
      <c r="G232" s="44" t="str">
        <f t="shared" si="281"/>
        <v>212310000044</v>
      </c>
      <c r="H232" s="45">
        <f t="shared" si="282"/>
        <v>23</v>
      </c>
      <c r="I232" s="179">
        <v>3</v>
      </c>
      <c r="J232" s="180">
        <f t="shared" si="303"/>
        <v>323110224</v>
      </c>
      <c r="K232" s="42" t="str">
        <f t="shared" si="283"/>
        <v>Б-323110224-1</v>
      </c>
      <c r="L232" s="43" t="str">
        <f t="shared" si="284"/>
        <v>2020-01-01</v>
      </c>
      <c r="M232" s="42" t="s">
        <v>87</v>
      </c>
      <c r="N232" s="181">
        <f t="shared" si="285"/>
        <v>41000</v>
      </c>
      <c r="O232" s="42" t="s">
        <v>88</v>
      </c>
      <c r="P232" s="179">
        <v>1</v>
      </c>
      <c r="Q232" s="42">
        <v>20</v>
      </c>
      <c r="R232" s="182">
        <f>S232</f>
        <v>7</v>
      </c>
      <c r="S232" s="182">
        <v>7</v>
      </c>
      <c r="T232" s="52" t="str">
        <f t="shared" si="286"/>
        <v>43231102241</v>
      </c>
      <c r="U232" s="183" t="str">
        <f t="shared" si="287"/>
        <v>432311022411</v>
      </c>
      <c r="V232" s="42">
        <v>1</v>
      </c>
      <c r="W232" s="43" t="str">
        <f t="shared" ca="1" si="288"/>
        <v>2020-01-09</v>
      </c>
      <c r="X232" s="42"/>
      <c r="Y232" s="185">
        <v>41000</v>
      </c>
      <c r="Z232" s="185">
        <f>Y232-(Y232/1.2)</f>
        <v>6833.3333333333285</v>
      </c>
      <c r="AA232" s="42">
        <v>0</v>
      </c>
      <c r="AB232" s="186" t="s">
        <v>89</v>
      </c>
      <c r="AC232" s="185">
        <f t="shared" si="289"/>
        <v>41000</v>
      </c>
      <c r="AD232" s="45">
        <v>0</v>
      </c>
      <c r="AE232" s="52" t="str">
        <f t="shared" si="230"/>
        <v>4323110224</v>
      </c>
      <c r="AF232" s="187">
        <f t="shared" si="290"/>
        <v>34166.666666666672</v>
      </c>
      <c r="AG232" s="240"/>
      <c r="AH232" s="58">
        <f t="shared" si="291"/>
        <v>17083.333333333336</v>
      </c>
      <c r="AI232" s="307">
        <f>Y232/2</f>
        <v>20500</v>
      </c>
      <c r="AJ232" s="49" t="str">
        <f t="shared" si="292"/>
        <v>2020-01-31</v>
      </c>
      <c r="AK232" s="189" t="str">
        <f t="shared" si="293"/>
        <v>8884323110224</v>
      </c>
      <c r="AL232" s="45" t="str">
        <f t="shared" si="294"/>
        <v>123100000441</v>
      </c>
      <c r="AM232" s="62"/>
      <c r="AN232" s="62"/>
      <c r="AO232" s="56" t="s">
        <v>89</v>
      </c>
      <c r="AP232" s="56" t="s">
        <v>89</v>
      </c>
      <c r="AQ232" s="45"/>
      <c r="AR232" s="45"/>
      <c r="AS232" s="191" t="str">
        <f t="shared" si="295"/>
        <v>8884323110224</v>
      </c>
      <c r="AT232" s="189" t="str">
        <f t="shared" si="296"/>
        <v>55323110224</v>
      </c>
      <c r="AU232" s="183" t="str">
        <f t="shared" si="297"/>
        <v>99323110224</v>
      </c>
      <c r="AV232" s="183">
        <f t="shared" si="298"/>
        <v>7</v>
      </c>
      <c r="AW232" s="183" t="str">
        <f t="shared" si="299"/>
        <v>77323110224</v>
      </c>
      <c r="AX232" s="53" t="str">
        <f t="shared" si="268"/>
        <v>774323110224</v>
      </c>
      <c r="AY232" s="183">
        <v>0</v>
      </c>
      <c r="AZ232" s="183">
        <v>0</v>
      </c>
      <c r="BA232" s="43" t="str">
        <f t="shared" si="300"/>
        <v>2020-01-01</v>
      </c>
      <c r="BB232" s="43" t="str">
        <f t="shared" si="301"/>
        <v>2020-01-31</v>
      </c>
      <c r="BC232" s="192" t="s">
        <v>90</v>
      </c>
      <c r="BD232" s="44" t="str">
        <f t="shared" si="302"/>
        <v>a323110224</v>
      </c>
      <c r="BE232" s="189"/>
      <c r="BF232" s="189"/>
      <c r="BG232" s="186"/>
      <c r="BH232" s="149"/>
      <c r="BI232" s="149"/>
      <c r="BJ232" s="149"/>
      <c r="BK232" s="149"/>
      <c r="BL232" s="149"/>
      <c r="BM232" s="149"/>
      <c r="BN232" s="149"/>
      <c r="BO232" s="340" t="s">
        <v>254</v>
      </c>
      <c r="BP232" s="328">
        <v>7</v>
      </c>
      <c r="BQ232" s="242">
        <f>SUM(AF232:AF236)</f>
        <v>200833.33333333337</v>
      </c>
      <c r="BR232" s="194">
        <f>200000*0.06</f>
        <v>12000</v>
      </c>
      <c r="BS232" s="242">
        <f>BR232</f>
        <v>12000</v>
      </c>
      <c r="BU232" s="357" t="str">
        <f t="shared" ca="1" si="261"/>
        <v>insert into x_t_contract2(TMP_ID,ID,EXTERNAL_ID,CLIENT_ID) values(s_x_t_contract2.NEXTVAL, 12310000044, '12310000044/20',212310000044);insert into x_t_contract_collateral(TMP_ID,ID,CONTRACT2_ID,DT,IS_SIGNED) values(s_x_t_contract_collateral.NEXTVAL, 123100000441, 12310000044, date'2020-01-01', date'2020-01-01');insert into x_mv_contract_signed_attr (TMP_ID,CONTRACT_ID,COLLATERAL_ID,CODE,VALUE_DT) values (s_x_mv_contract_signed_attr.NEXTVAL, 12310000044, 123100000441,'FINISH_DT' ,date'2021-01-01');insert into x_mv_contract_signed_attr_hist(TMP_ID,VALUE_NUM,UPDATE_DT,CONTRACT2_ID,CODE,CL_DT,STAMP,DT) values(s_x_mv_contract_signed_attr_hist.NEXTVAL, 1, date'2020-01-01', 12310000044,'FIRM',date'2020-01-01',8884323110224,date'2020-01-01');insert into x_mv_contract_signed_attr_hist(TMP_ID,VALUE_NUM,UPDATE_DT,CONTRACT2_ID,CODE,CL_DT,STAMP,DT) values(s_x_mv_contract_signed_attr_hist.NEXTVAL, 23, date'2020-01-01', 12310000044,'WHOLESALE_AGENT_PREMIUM_AWARDS_SCALE_TYPE',date'2020-01-01',8884323110224,date'2020-01-01');insert into x_mv_contract_signed_attr_hist(TMP_ID,VALUE_NUM,UPDATE_DT,CONTRACT2_ID,CODE,CL_DT,STAMP,DT) values(s_x_mv_contract_signed_attr_hist.NEXTVAL, 3, date'2020-01-01', 12310000044,'PAYMENT_TYPE',date'2020-01-01',8884323110224,date'2020-01-01');insert into x_t_invoice (TMP_ID,ID,DT, CLIENT_ID,EXTERNAL_ID,CONTRACT_ID,TOTAL_SUM,CURRENCY,DISCOUNT_TYPE,COMMISSION_TYPE,TYPE,LOYAL_CLIENTS,NDS,NDS_PCT,PERSON_ID) values (s_x_t_invoice.NEXTVAL, 323110224, date'2020-01-01',212310000044,'Б-323110224-1',12310000044,41000,'RUR',7,7,'y_invoice',0,1,20, 774323110224);insert into x_t_person (TMP_ID,ID) values (s_x_t_person.NEXTVAL, 774323110224);insert into x_t_act_internal(TMP_ID,ID,DT,CLIENT_ID,INVOICE_ID,HIDDEN,AMOUNT,EXTERNAL_ID,PAYMENT_TERM_DT,IS_LOYAL,TYPE) values (s_x_t_act_internal.NEXTVAL, 43231102241,date'2020-01-09',212310000044, 323110224    ,1,  41000  ,'432311022411',null, 0,'generic');insert into x_t_act_trans(TMP_ID, ACT_ID, CONSUME_ID, AMOUNT, AMOUNT_NDS, AMOUNT_NSP, NETTING, COMMISSION_TYPE) values (s_x_t_act_trans.NEXTVAL, 43231102241,  55323110224, 41000, 6833.33333333333,  0,null, 7);insert into x_t_consume (TMP_ID, ID, PARENT_ORDER_ID) values (s_x_t_consume.NEXTVAL, 55323110224,  99323110224);insert into x_t_order(TMP_ID, ID, SERVICE_ID, SERVICE_ORDER_ID, CLIENT_ID) values (s_x_t_order.NEXTVAL, 99323110224,  7,  77323110224,  4323110224 );insert into x_mv_oebs_receipts_2(TMP_ID, INVOICE_EID, SUM, DT, DOC_DATE, COMISS_DATE, PAYMENT_NUMBER, SOURCE_TYPE) values (s_x_mv_oebs_receipts_2.NEXTVAL, 'Б-323110224-1', 20500, date'2020-01-31',date'2020-01-31', null, '8884323110224' ,'PAYCASH');insert into x_yt_ar_direct_domain_stats (ID,IS_GRAY,DOMAIN,IS_BLACKLIST,SERVICE_ID,COST,BILLING_EXPORT_ID,FROM_DT,TILL_DT,SERVICE_ORDER_ID) values(s_x_yt_ar_direct_domain_stats.NEXTVAL, 0, 'a323110224', 0,7,3330000000,77323110224,  date'2020-01-01',to_date('2020-01-31'||' '||'23:59:59','YYYY-MM-DD HH24:MI:SS'),77323110224);</v>
      </c>
    </row>
    <row r="233" spans="1:73" s="195" customFormat="1" x14ac:dyDescent="0.35">
      <c r="A233" s="127">
        <v>44</v>
      </c>
      <c r="B233" s="178"/>
      <c r="C233" s="42" t="str">
        <f t="shared" si="277"/>
        <v>12310000044</v>
      </c>
      <c r="D233" s="42" t="str">
        <f t="shared" si="278"/>
        <v>12310000044/20</v>
      </c>
      <c r="E233" s="43" t="str">
        <f t="shared" si="279"/>
        <v>2020-01-01</v>
      </c>
      <c r="F233" s="43" t="str">
        <f t="shared" si="280"/>
        <v>2021-01-01</v>
      </c>
      <c r="G233" s="44" t="str">
        <f t="shared" si="281"/>
        <v>212310000044</v>
      </c>
      <c r="H233" s="45">
        <f t="shared" si="282"/>
        <v>23</v>
      </c>
      <c r="I233" s="179">
        <v>3</v>
      </c>
      <c r="J233" s="180">
        <f t="shared" si="303"/>
        <v>323110225</v>
      </c>
      <c r="K233" s="42" t="str">
        <f t="shared" si="283"/>
        <v>Б-323110225-1</v>
      </c>
      <c r="L233" s="43" t="str">
        <f t="shared" si="284"/>
        <v>2020-01-01</v>
      </c>
      <c r="M233" s="42" t="s">
        <v>87</v>
      </c>
      <c r="N233" s="181">
        <f t="shared" si="285"/>
        <v>50000</v>
      </c>
      <c r="O233" s="42" t="s">
        <v>88</v>
      </c>
      <c r="P233" s="179">
        <v>1</v>
      </c>
      <c r="Q233" s="42">
        <v>20</v>
      </c>
      <c r="R233" s="182">
        <f>S233</f>
        <v>7</v>
      </c>
      <c r="S233" s="182">
        <v>7</v>
      </c>
      <c r="T233" s="52" t="str">
        <f t="shared" si="286"/>
        <v>43231102251</v>
      </c>
      <c r="U233" s="183" t="str">
        <f t="shared" si="287"/>
        <v>432311022511</v>
      </c>
      <c r="V233" s="42">
        <v>1</v>
      </c>
      <c r="W233" s="43" t="str">
        <f t="shared" ca="1" si="288"/>
        <v>2020-01-02</v>
      </c>
      <c r="X233" s="42"/>
      <c r="Y233" s="185">
        <v>50000</v>
      </c>
      <c r="Z233" s="185">
        <f t="shared" ref="Z233:Z238" si="306">Y233-(Y233/1.2)</f>
        <v>8333.3333333333285</v>
      </c>
      <c r="AA233" s="42">
        <v>0</v>
      </c>
      <c r="AB233" s="186" t="s">
        <v>89</v>
      </c>
      <c r="AC233" s="185">
        <f t="shared" si="289"/>
        <v>50000</v>
      </c>
      <c r="AD233" s="45">
        <v>0</v>
      </c>
      <c r="AE233" s="52" t="str">
        <f t="shared" si="230"/>
        <v>4323110225</v>
      </c>
      <c r="AF233" s="187">
        <f t="shared" si="290"/>
        <v>41666.666666666672</v>
      </c>
      <c r="AG233" s="240"/>
      <c r="AH233" s="58">
        <f t="shared" si="291"/>
        <v>41666.666666666672</v>
      </c>
      <c r="AI233" s="60">
        <f t="shared" ref="AI233:AI238" si="307">Y233</f>
        <v>50000</v>
      </c>
      <c r="AJ233" s="49" t="str">
        <f t="shared" si="292"/>
        <v>2020-01-31</v>
      </c>
      <c r="AK233" s="189" t="str">
        <f t="shared" si="293"/>
        <v>8884323110225</v>
      </c>
      <c r="AL233" s="45" t="str">
        <f t="shared" si="294"/>
        <v>123100000441</v>
      </c>
      <c r="AM233" s="62"/>
      <c r="AN233" s="62"/>
      <c r="AO233" s="56" t="s">
        <v>89</v>
      </c>
      <c r="AP233" s="56" t="s">
        <v>89</v>
      </c>
      <c r="AQ233" s="45"/>
      <c r="AR233" s="45"/>
      <c r="AS233" s="191" t="str">
        <f t="shared" si="295"/>
        <v>8884323110225</v>
      </c>
      <c r="AT233" s="189" t="str">
        <f t="shared" si="296"/>
        <v>55323110225</v>
      </c>
      <c r="AU233" s="183" t="str">
        <f t="shared" si="297"/>
        <v>99323110225</v>
      </c>
      <c r="AV233" s="183">
        <f t="shared" si="298"/>
        <v>7</v>
      </c>
      <c r="AW233" s="183" t="str">
        <f t="shared" si="299"/>
        <v>77323110225</v>
      </c>
      <c r="AX233" s="53" t="str">
        <f t="shared" si="268"/>
        <v>774323110225</v>
      </c>
      <c r="AY233" s="183">
        <v>0</v>
      </c>
      <c r="AZ233" s="183">
        <v>0</v>
      </c>
      <c r="BA233" s="43" t="str">
        <f t="shared" si="300"/>
        <v>2020-01-01</v>
      </c>
      <c r="BB233" s="43" t="str">
        <f t="shared" si="301"/>
        <v>2020-01-31</v>
      </c>
      <c r="BC233" s="192" t="s">
        <v>90</v>
      </c>
      <c r="BD233" s="44" t="str">
        <f t="shared" si="302"/>
        <v>a323110225</v>
      </c>
      <c r="BE233" s="189"/>
      <c r="BF233" s="189"/>
      <c r="BG233" s="186"/>
      <c r="BH233" s="149"/>
      <c r="BI233" s="149"/>
      <c r="BJ233" s="149"/>
      <c r="BK233" s="149"/>
      <c r="BL233" s="149"/>
      <c r="BM233" s="149"/>
      <c r="BN233" s="149"/>
      <c r="BO233" s="342" t="s">
        <v>214</v>
      </c>
      <c r="BP233" s="328">
        <v>1</v>
      </c>
      <c r="BQ233" s="242">
        <f>AF237</f>
        <v>16666.666666666668</v>
      </c>
      <c r="BR233" s="242">
        <f>BQ233*0.13</f>
        <v>2166.666666666667</v>
      </c>
      <c r="BS233" s="242">
        <f t="shared" ref="BS233:BS234" si="308">BR233</f>
        <v>2166.666666666667</v>
      </c>
      <c r="BU233" s="357" t="str">
        <f t="shared" ca="1" si="261"/>
        <v>insert into x_t_invoice (TMP_ID,ID,DT, CLIENT_ID,EXTERNAL_ID,CONTRACT_ID,TOTAL_SUM,CURRENCY,DISCOUNT_TYPE,COMMISSION_TYPE,TYPE,LOYAL_CLIENTS,NDS,NDS_PCT,PERSON_ID) values (s_x_t_invoice.NEXTVAL, 323110225, date'2020-01-01',212310000044,'Б-323110225-1',12310000044,50000,'RUR',7,7,'y_invoice',0,1,20, 774323110225);insert into x_t_person (TMP_ID,ID) values (s_x_t_person.NEXTVAL, 774323110225);insert into x_t_act_internal(TMP_ID,ID,DT,CLIENT_ID,INVOICE_ID,HIDDEN,AMOUNT,EXTERNAL_ID,PAYMENT_TERM_DT,IS_LOYAL,TYPE) values (s_x_t_act_internal.NEXTVAL, 43231102251,date'2020-01-02',212310000044, 323110225    ,1,  50000  ,'432311022511',null, 0,'generic');insert into x_t_act_trans(TMP_ID, ACT_ID, CONSUME_ID, AMOUNT, AMOUNT_NDS, AMOUNT_NSP, NETTING, COMMISSION_TYPE) values (s_x_t_act_trans.NEXTVAL, 43231102251,  55323110225, 50000, 8333.33333333333,  0,null, 7);insert into x_t_consume (TMP_ID, ID, PARENT_ORDER_ID) values (s_x_t_consume.NEXTVAL, 55323110225,  99323110225);insert into x_t_order(TMP_ID, ID, SERVICE_ID, SERVICE_ORDER_ID, CLIENT_ID) values (s_x_t_order.NEXTVAL, 99323110225,  7,  77323110225,  4323110225 );insert into x_mv_oebs_receipts_2(TMP_ID, INVOICE_EID, SUM, DT, DOC_DATE, COMISS_DATE, PAYMENT_NUMBER, SOURCE_TYPE) values (s_x_mv_oebs_receipts_2.NEXTVAL, 'Б-323110225-1', 50000, date'2020-01-31',date'2020-01-31', null, '8884323110225' ,'PAYCASH');insert into x_yt_ar_direct_domain_stats (ID,IS_GRAY,DOMAIN,IS_BLACKLIST,SERVICE_ID,COST,BILLING_EXPORT_ID,FROM_DT,TILL_DT,SERVICE_ORDER_ID) values(s_x_yt_ar_direct_domain_stats.NEXTVAL, 0, 'a323110225', 0,7,3330000000,77323110225,  date'2020-01-01',to_date('2020-01-31'||' '||'23:59:59','YYYY-MM-DD HH24:MI:SS'),77323110225);</v>
      </c>
    </row>
    <row r="234" spans="1:73" s="195" customFormat="1" x14ac:dyDescent="0.35">
      <c r="A234" s="127">
        <v>44</v>
      </c>
      <c r="B234" s="178"/>
      <c r="C234" s="42" t="str">
        <f t="shared" si="277"/>
        <v>12310000044</v>
      </c>
      <c r="D234" s="42" t="str">
        <f t="shared" si="278"/>
        <v>12310000044/20</v>
      </c>
      <c r="E234" s="43" t="str">
        <f t="shared" si="279"/>
        <v>2020-01-01</v>
      </c>
      <c r="F234" s="43" t="str">
        <f t="shared" si="280"/>
        <v>2021-01-01</v>
      </c>
      <c r="G234" s="44" t="str">
        <f t="shared" si="281"/>
        <v>212310000044</v>
      </c>
      <c r="H234" s="45">
        <f t="shared" si="282"/>
        <v>23</v>
      </c>
      <c r="I234" s="179">
        <v>3</v>
      </c>
      <c r="J234" s="180">
        <f t="shared" si="303"/>
        <v>323110226</v>
      </c>
      <c r="K234" s="42" t="str">
        <f t="shared" si="283"/>
        <v>Б-323110226-1</v>
      </c>
      <c r="L234" s="43" t="str">
        <f t="shared" si="284"/>
        <v>2020-01-01</v>
      </c>
      <c r="M234" s="42" t="s">
        <v>87</v>
      </c>
      <c r="N234" s="181">
        <f t="shared" si="285"/>
        <v>50000</v>
      </c>
      <c r="O234" s="42" t="s">
        <v>88</v>
      </c>
      <c r="P234" s="179">
        <v>1</v>
      </c>
      <c r="Q234" s="42">
        <v>20</v>
      </c>
      <c r="R234" s="182">
        <f>S234</f>
        <v>7</v>
      </c>
      <c r="S234" s="182">
        <v>7</v>
      </c>
      <c r="T234" s="52" t="str">
        <f t="shared" si="286"/>
        <v>43231102261</v>
      </c>
      <c r="U234" s="183" t="str">
        <f t="shared" si="287"/>
        <v>432311022611</v>
      </c>
      <c r="V234" s="42">
        <v>1</v>
      </c>
      <c r="W234" s="43" t="str">
        <f t="shared" ca="1" si="288"/>
        <v>2020-01-09</v>
      </c>
      <c r="X234" s="42"/>
      <c r="Y234" s="185">
        <v>50000</v>
      </c>
      <c r="Z234" s="185">
        <f t="shared" si="306"/>
        <v>8333.3333333333285</v>
      </c>
      <c r="AA234" s="42">
        <v>0</v>
      </c>
      <c r="AB234" s="186" t="s">
        <v>89</v>
      </c>
      <c r="AC234" s="185">
        <f t="shared" si="289"/>
        <v>50000</v>
      </c>
      <c r="AD234" s="45">
        <v>0</v>
      </c>
      <c r="AE234" s="52" t="str">
        <f t="shared" si="230"/>
        <v>4323110226</v>
      </c>
      <c r="AF234" s="187">
        <f t="shared" si="290"/>
        <v>41666.666666666672</v>
      </c>
      <c r="AG234" s="240"/>
      <c r="AH234" s="58">
        <f t="shared" si="291"/>
        <v>41666.666666666672</v>
      </c>
      <c r="AI234" s="60">
        <f t="shared" si="307"/>
        <v>50000</v>
      </c>
      <c r="AJ234" s="49" t="str">
        <f t="shared" si="292"/>
        <v>2020-01-31</v>
      </c>
      <c r="AK234" s="189" t="str">
        <f t="shared" si="293"/>
        <v>8884323110226</v>
      </c>
      <c r="AL234" s="45" t="str">
        <f t="shared" si="294"/>
        <v>123100000441</v>
      </c>
      <c r="AM234" s="190"/>
      <c r="AN234" s="190"/>
      <c r="AO234" s="45" t="s">
        <v>89</v>
      </c>
      <c r="AP234" s="56" t="s">
        <v>89</v>
      </c>
      <c r="AQ234" s="45"/>
      <c r="AR234" s="45"/>
      <c r="AS234" s="191" t="str">
        <f t="shared" si="295"/>
        <v>8884323110226</v>
      </c>
      <c r="AT234" s="189" t="str">
        <f t="shared" si="296"/>
        <v>55323110226</v>
      </c>
      <c r="AU234" s="183" t="str">
        <f t="shared" si="297"/>
        <v>99323110226</v>
      </c>
      <c r="AV234" s="183">
        <f t="shared" si="298"/>
        <v>7</v>
      </c>
      <c r="AW234" s="183" t="str">
        <f t="shared" si="299"/>
        <v>77323110226</v>
      </c>
      <c r="AX234" s="53" t="str">
        <f t="shared" si="268"/>
        <v>774323110226</v>
      </c>
      <c r="AY234" s="183">
        <v>0</v>
      </c>
      <c r="AZ234" s="183">
        <v>0</v>
      </c>
      <c r="BA234" s="43" t="str">
        <f t="shared" si="300"/>
        <v>2020-01-01</v>
      </c>
      <c r="BB234" s="43" t="str">
        <f t="shared" si="301"/>
        <v>2020-01-31</v>
      </c>
      <c r="BC234" s="192" t="s">
        <v>90</v>
      </c>
      <c r="BD234" s="44" t="str">
        <f t="shared" si="302"/>
        <v>a323110226</v>
      </c>
      <c r="BE234" s="189"/>
      <c r="BF234" s="189"/>
      <c r="BG234" s="186"/>
      <c r="BH234" s="254"/>
      <c r="BI234" s="254"/>
      <c r="BJ234" s="254"/>
      <c r="BK234" s="254"/>
      <c r="BL234" s="149"/>
      <c r="BM234" s="149"/>
      <c r="BN234" s="149"/>
      <c r="BO234" s="340" t="s">
        <v>255</v>
      </c>
      <c r="BP234" s="328">
        <v>37</v>
      </c>
      <c r="BQ234" s="242">
        <f>AF238</f>
        <v>25000</v>
      </c>
      <c r="BR234" s="242">
        <f>BQ234*0.13</f>
        <v>3250</v>
      </c>
      <c r="BS234" s="242">
        <f t="shared" si="308"/>
        <v>3250</v>
      </c>
      <c r="BU234" s="357" t="str">
        <f t="shared" ca="1" si="261"/>
        <v>insert into x_t_invoice (TMP_ID,ID,DT, CLIENT_ID,EXTERNAL_ID,CONTRACT_ID,TOTAL_SUM,CURRENCY,DISCOUNT_TYPE,COMMISSION_TYPE,TYPE,LOYAL_CLIENTS,NDS,NDS_PCT,PERSON_ID) values (s_x_t_invoice.NEXTVAL, 323110226, date'2020-01-01',212310000044,'Б-323110226-1',12310000044,50000,'RUR',7,7,'y_invoice',0,1,20, 774323110226);insert into x_t_person (TMP_ID,ID) values (s_x_t_person.NEXTVAL, 774323110226);insert into x_t_act_internal(TMP_ID,ID,DT,CLIENT_ID,INVOICE_ID,HIDDEN,AMOUNT,EXTERNAL_ID,PAYMENT_TERM_DT,IS_LOYAL,TYPE) values (s_x_t_act_internal.NEXTVAL, 43231102261,date'2020-01-09',212310000044, 323110226    ,1,  50000  ,'432311022611',null, 0,'generic');insert into x_t_act_trans(TMP_ID, ACT_ID, CONSUME_ID, AMOUNT, AMOUNT_NDS, AMOUNT_NSP, NETTING, COMMISSION_TYPE) values (s_x_t_act_trans.NEXTVAL, 43231102261,  55323110226, 50000, 8333.33333333333,  0,null, 7);insert into x_t_consume (TMP_ID, ID, PARENT_ORDER_ID) values (s_x_t_consume.NEXTVAL, 55323110226,  99323110226);insert into x_t_order(TMP_ID, ID, SERVICE_ID, SERVICE_ORDER_ID, CLIENT_ID) values (s_x_t_order.NEXTVAL, 99323110226,  7,  77323110226,  4323110226 );insert into x_mv_oebs_receipts_2(TMP_ID, INVOICE_EID, SUM, DT, DOC_DATE, COMISS_DATE, PAYMENT_NUMBER, SOURCE_TYPE) values (s_x_mv_oebs_receipts_2.NEXTVAL, 'Б-323110226-1', 50000, date'2020-01-31',date'2020-01-31', null, '8884323110226' ,'PAYCASH');insert into x_yt_ar_direct_domain_stats (ID,IS_GRAY,DOMAIN,IS_BLACKLIST,SERVICE_ID,COST,BILLING_EXPORT_ID,FROM_DT,TILL_DT,SERVICE_ORDER_ID) values(s_x_yt_ar_direct_domain_stats.NEXTVAL, 0, 'a323110226', 0,7,3330000000,77323110226,  date'2020-01-01',to_date('2020-01-31'||' '||'23:59:59','YYYY-MM-DD HH24:MI:SS'),77323110226);</v>
      </c>
    </row>
    <row r="235" spans="1:73" s="195" customFormat="1" x14ac:dyDescent="0.35">
      <c r="A235" s="127">
        <v>44</v>
      </c>
      <c r="B235" s="178"/>
      <c r="C235" s="42" t="str">
        <f t="shared" si="277"/>
        <v>12310000044</v>
      </c>
      <c r="D235" s="42" t="str">
        <f t="shared" si="278"/>
        <v>12310000044/20</v>
      </c>
      <c r="E235" s="43" t="str">
        <f t="shared" si="279"/>
        <v>2020-01-01</v>
      </c>
      <c r="F235" s="43" t="str">
        <f t="shared" si="280"/>
        <v>2021-01-01</v>
      </c>
      <c r="G235" s="44" t="str">
        <f t="shared" si="281"/>
        <v>212310000044</v>
      </c>
      <c r="H235" s="45">
        <f t="shared" si="282"/>
        <v>23</v>
      </c>
      <c r="I235" s="179">
        <v>3</v>
      </c>
      <c r="J235" s="180">
        <f t="shared" si="303"/>
        <v>323110227</v>
      </c>
      <c r="K235" s="42" t="str">
        <f t="shared" si="283"/>
        <v>Б-323110227-1</v>
      </c>
      <c r="L235" s="43" t="str">
        <f t="shared" si="284"/>
        <v>2020-01-01</v>
      </c>
      <c r="M235" s="42" t="s">
        <v>87</v>
      </c>
      <c r="N235" s="181">
        <f t="shared" si="285"/>
        <v>50000</v>
      </c>
      <c r="O235" s="42" t="s">
        <v>88</v>
      </c>
      <c r="P235" s="179">
        <v>1</v>
      </c>
      <c r="Q235" s="42">
        <v>20</v>
      </c>
      <c r="R235" s="182">
        <f>S235</f>
        <v>7</v>
      </c>
      <c r="S235" s="182">
        <v>7</v>
      </c>
      <c r="T235" s="52" t="str">
        <f t="shared" si="286"/>
        <v>43231102271</v>
      </c>
      <c r="U235" s="183" t="str">
        <f t="shared" si="287"/>
        <v>432311022711</v>
      </c>
      <c r="V235" s="42">
        <v>1</v>
      </c>
      <c r="W235" s="43" t="str">
        <f t="shared" ca="1" si="288"/>
        <v>2020-01-04</v>
      </c>
      <c r="X235" s="42"/>
      <c r="Y235" s="185">
        <v>50000</v>
      </c>
      <c r="Z235" s="185">
        <f t="shared" si="306"/>
        <v>8333.3333333333285</v>
      </c>
      <c r="AA235" s="42">
        <v>0</v>
      </c>
      <c r="AB235" s="186" t="s">
        <v>89</v>
      </c>
      <c r="AC235" s="185">
        <f t="shared" si="289"/>
        <v>50000</v>
      </c>
      <c r="AD235" s="45">
        <v>0</v>
      </c>
      <c r="AE235" s="52" t="str">
        <f t="shared" si="230"/>
        <v>4323110227</v>
      </c>
      <c r="AF235" s="187">
        <f t="shared" si="290"/>
        <v>41666.666666666672</v>
      </c>
      <c r="AG235" s="240"/>
      <c r="AH235" s="58">
        <f t="shared" si="291"/>
        <v>41666.666666666672</v>
      </c>
      <c r="AI235" s="60">
        <f t="shared" si="307"/>
        <v>50000</v>
      </c>
      <c r="AJ235" s="49" t="str">
        <f t="shared" si="292"/>
        <v>2020-01-31</v>
      </c>
      <c r="AK235" s="189" t="str">
        <f t="shared" si="293"/>
        <v>8884323110227</v>
      </c>
      <c r="AL235" s="45" t="str">
        <f t="shared" si="294"/>
        <v>123100000441</v>
      </c>
      <c r="AM235" s="190"/>
      <c r="AN235" s="190"/>
      <c r="AO235" s="45" t="s">
        <v>89</v>
      </c>
      <c r="AP235" s="56" t="s">
        <v>89</v>
      </c>
      <c r="AQ235" s="45"/>
      <c r="AR235" s="45"/>
      <c r="AS235" s="191" t="str">
        <f t="shared" si="295"/>
        <v>8884323110227</v>
      </c>
      <c r="AT235" s="189" t="str">
        <f t="shared" si="296"/>
        <v>55323110227</v>
      </c>
      <c r="AU235" s="183" t="str">
        <f t="shared" si="297"/>
        <v>99323110227</v>
      </c>
      <c r="AV235" s="183">
        <f t="shared" si="298"/>
        <v>7</v>
      </c>
      <c r="AW235" s="183" t="str">
        <f t="shared" si="299"/>
        <v>77323110227</v>
      </c>
      <c r="AX235" s="53" t="str">
        <f t="shared" si="268"/>
        <v>774323110227</v>
      </c>
      <c r="AY235" s="183">
        <v>0</v>
      </c>
      <c r="AZ235" s="183">
        <v>0</v>
      </c>
      <c r="BA235" s="43" t="str">
        <f t="shared" si="300"/>
        <v>2020-01-01</v>
      </c>
      <c r="BB235" s="43" t="str">
        <f t="shared" si="301"/>
        <v>2020-01-31</v>
      </c>
      <c r="BC235" s="192" t="s">
        <v>90</v>
      </c>
      <c r="BD235" s="44" t="str">
        <f t="shared" si="302"/>
        <v>a323110227</v>
      </c>
      <c r="BE235" s="189"/>
      <c r="BF235" s="189"/>
      <c r="BG235" s="186"/>
      <c r="BH235" s="149"/>
      <c r="BI235" s="149"/>
      <c r="BJ235" s="149"/>
      <c r="BK235" s="149"/>
      <c r="BL235" s="149"/>
      <c r="BM235" s="149"/>
      <c r="BN235" s="149"/>
      <c r="BO235" s="345">
        <f>SUM(AF232:AF236)</f>
        <v>200833.33333333337</v>
      </c>
      <c r="BP235" s="328"/>
      <c r="BQ235" s="242"/>
      <c r="BR235" s="242"/>
      <c r="BS235" s="242"/>
      <c r="BU235" s="357" t="str">
        <f t="shared" ca="1" si="261"/>
        <v>insert into x_t_invoice (TMP_ID,ID,DT, CLIENT_ID,EXTERNAL_ID,CONTRACT_ID,TOTAL_SUM,CURRENCY,DISCOUNT_TYPE,COMMISSION_TYPE,TYPE,LOYAL_CLIENTS,NDS,NDS_PCT,PERSON_ID) values (s_x_t_invoice.NEXTVAL, 323110227, date'2020-01-01',212310000044,'Б-323110227-1',12310000044,50000,'RUR',7,7,'y_invoice',0,1,20, 774323110227);insert into x_t_person (TMP_ID,ID) values (s_x_t_person.NEXTVAL, 774323110227);insert into x_t_act_internal(TMP_ID,ID,DT,CLIENT_ID,INVOICE_ID,HIDDEN,AMOUNT,EXTERNAL_ID,PAYMENT_TERM_DT,IS_LOYAL,TYPE) values (s_x_t_act_internal.NEXTVAL, 43231102271,date'2020-01-04',212310000044, 323110227    ,1,  50000  ,'432311022711',null, 0,'generic');insert into x_t_act_trans(TMP_ID, ACT_ID, CONSUME_ID, AMOUNT, AMOUNT_NDS, AMOUNT_NSP, NETTING, COMMISSION_TYPE) values (s_x_t_act_trans.NEXTVAL, 43231102271,  55323110227, 50000, 8333.33333333333,  0,null, 7);insert into x_t_consume (TMP_ID, ID, PARENT_ORDER_ID) values (s_x_t_consume.NEXTVAL, 55323110227,  99323110227);insert into x_t_order(TMP_ID, ID, SERVICE_ID, SERVICE_ORDER_ID, CLIENT_ID) values (s_x_t_order.NEXTVAL, 99323110227,  7,  77323110227,  4323110227 );insert into x_mv_oebs_receipts_2(TMP_ID, INVOICE_EID, SUM, DT, DOC_DATE, COMISS_DATE, PAYMENT_NUMBER, SOURCE_TYPE) values (s_x_mv_oebs_receipts_2.NEXTVAL, 'Б-323110227-1', 50000, date'2020-01-31',date'2020-01-31', null, '8884323110227' ,'PAYCASH');insert into x_yt_ar_direct_domain_stats (ID,IS_GRAY,DOMAIN,IS_BLACKLIST,SERVICE_ID,COST,BILLING_EXPORT_ID,FROM_DT,TILL_DT,SERVICE_ORDER_ID) values(s_x_yt_ar_direct_domain_stats.NEXTVAL, 0, 'a323110227', 0,7,3330000000,77323110227,  date'2020-01-01',to_date('2020-01-31'||' '||'23:59:59','YYYY-MM-DD HH24:MI:SS'),77323110227);</v>
      </c>
    </row>
    <row r="236" spans="1:73" s="195" customFormat="1" x14ac:dyDescent="0.35">
      <c r="A236" s="127">
        <v>44</v>
      </c>
      <c r="B236" s="178"/>
      <c r="C236" s="42" t="str">
        <f t="shared" si="277"/>
        <v>12310000044</v>
      </c>
      <c r="D236" s="42" t="str">
        <f t="shared" si="278"/>
        <v>12310000044/20</v>
      </c>
      <c r="E236" s="43" t="str">
        <f t="shared" si="279"/>
        <v>2020-01-01</v>
      </c>
      <c r="F236" s="43" t="str">
        <f t="shared" si="280"/>
        <v>2021-01-01</v>
      </c>
      <c r="G236" s="44" t="str">
        <f t="shared" si="281"/>
        <v>212310000044</v>
      </c>
      <c r="H236" s="45">
        <f t="shared" si="282"/>
        <v>23</v>
      </c>
      <c r="I236" s="179">
        <v>3</v>
      </c>
      <c r="J236" s="180">
        <f t="shared" si="303"/>
        <v>323110228</v>
      </c>
      <c r="K236" s="42" t="str">
        <f t="shared" si="283"/>
        <v>Б-323110228-1</v>
      </c>
      <c r="L236" s="43" t="str">
        <f t="shared" si="284"/>
        <v>2020-01-01</v>
      </c>
      <c r="M236" s="42" t="s">
        <v>87</v>
      </c>
      <c r="N236" s="181">
        <f t="shared" si="285"/>
        <v>50000</v>
      </c>
      <c r="O236" s="42" t="s">
        <v>88</v>
      </c>
      <c r="P236" s="179">
        <v>1</v>
      </c>
      <c r="Q236" s="42">
        <v>20</v>
      </c>
      <c r="R236" s="182">
        <f>S236</f>
        <v>7</v>
      </c>
      <c r="S236" s="182">
        <v>7</v>
      </c>
      <c r="T236" s="52" t="str">
        <f t="shared" si="286"/>
        <v>43231102281</v>
      </c>
      <c r="U236" s="183" t="str">
        <f t="shared" si="287"/>
        <v>432311022811</v>
      </c>
      <c r="V236" s="42">
        <v>1</v>
      </c>
      <c r="W236" s="43" t="str">
        <f t="shared" ca="1" si="288"/>
        <v>2020-01-06</v>
      </c>
      <c r="X236" s="42"/>
      <c r="Y236" s="185">
        <v>50000</v>
      </c>
      <c r="Z236" s="185">
        <f t="shared" si="306"/>
        <v>8333.3333333333285</v>
      </c>
      <c r="AA236" s="42">
        <v>0</v>
      </c>
      <c r="AB236" s="186" t="s">
        <v>89</v>
      </c>
      <c r="AC236" s="185">
        <f t="shared" si="289"/>
        <v>50000</v>
      </c>
      <c r="AD236" s="45">
        <v>0</v>
      </c>
      <c r="AE236" s="52" t="str">
        <f t="shared" si="230"/>
        <v>4323110228</v>
      </c>
      <c r="AF236" s="187">
        <f t="shared" si="290"/>
        <v>41666.666666666672</v>
      </c>
      <c r="AG236" s="240"/>
      <c r="AH236" s="58">
        <f t="shared" si="291"/>
        <v>41666.666666666672</v>
      </c>
      <c r="AI236" s="60">
        <f t="shared" si="307"/>
        <v>50000</v>
      </c>
      <c r="AJ236" s="49" t="str">
        <f t="shared" si="292"/>
        <v>2020-01-31</v>
      </c>
      <c r="AK236" s="189" t="str">
        <f t="shared" si="293"/>
        <v>8884323110228</v>
      </c>
      <c r="AL236" s="45" t="str">
        <f t="shared" si="294"/>
        <v>123100000441</v>
      </c>
      <c r="AM236" s="190"/>
      <c r="AN236" s="190"/>
      <c r="AO236" s="45" t="s">
        <v>89</v>
      </c>
      <c r="AP236" s="56" t="s">
        <v>89</v>
      </c>
      <c r="AQ236" s="45"/>
      <c r="AR236" s="45"/>
      <c r="AS236" s="191" t="str">
        <f t="shared" si="295"/>
        <v>8884323110228</v>
      </c>
      <c r="AT236" s="189" t="str">
        <f t="shared" si="296"/>
        <v>55323110228</v>
      </c>
      <c r="AU236" s="183" t="str">
        <f t="shared" si="297"/>
        <v>99323110228</v>
      </c>
      <c r="AV236" s="183">
        <f t="shared" si="298"/>
        <v>7</v>
      </c>
      <c r="AW236" s="183" t="str">
        <f t="shared" si="299"/>
        <v>77323110228</v>
      </c>
      <c r="AX236" s="53" t="str">
        <f t="shared" si="268"/>
        <v>774323110228</v>
      </c>
      <c r="AY236" s="183">
        <v>0</v>
      </c>
      <c r="AZ236" s="183">
        <v>0</v>
      </c>
      <c r="BA236" s="43" t="str">
        <f t="shared" si="300"/>
        <v>2020-01-01</v>
      </c>
      <c r="BB236" s="43" t="str">
        <f t="shared" si="301"/>
        <v>2020-01-31</v>
      </c>
      <c r="BC236" s="192" t="s">
        <v>90</v>
      </c>
      <c r="BD236" s="44" t="str">
        <f t="shared" si="302"/>
        <v>a323110228</v>
      </c>
      <c r="BE236" s="189"/>
      <c r="BF236" s="189"/>
      <c r="BG236" s="186"/>
      <c r="BH236" s="149"/>
      <c r="BI236" s="149"/>
      <c r="BJ236" s="149"/>
      <c r="BK236" s="149"/>
      <c r="BL236" s="149"/>
      <c r="BM236" s="149"/>
      <c r="BN236" s="149"/>
      <c r="BO236" s="355">
        <f>BO235*0.06</f>
        <v>12050.000000000002</v>
      </c>
      <c r="BP236" s="328"/>
      <c r="BQ236" s="242"/>
      <c r="BR236" s="242"/>
      <c r="BS236" s="242"/>
      <c r="BU236" s="357" t="str">
        <f t="shared" ca="1" si="261"/>
        <v>insert into x_t_invoice (TMP_ID,ID,DT, CLIENT_ID,EXTERNAL_ID,CONTRACT_ID,TOTAL_SUM,CURRENCY,DISCOUNT_TYPE,COMMISSION_TYPE,TYPE,LOYAL_CLIENTS,NDS,NDS_PCT,PERSON_ID) values (s_x_t_invoice.NEXTVAL, 323110228, date'2020-01-01',212310000044,'Б-323110228-1',12310000044,50000,'RUR',7,7,'y_invoice',0,1,20, 774323110228);insert into x_t_person (TMP_ID,ID) values (s_x_t_person.NEXTVAL, 774323110228);insert into x_t_act_internal(TMP_ID,ID,DT,CLIENT_ID,INVOICE_ID,HIDDEN,AMOUNT,EXTERNAL_ID,PAYMENT_TERM_DT,IS_LOYAL,TYPE) values (s_x_t_act_internal.NEXTVAL, 43231102281,date'2020-01-06',212310000044, 323110228    ,1,  50000  ,'432311022811',null, 0,'generic');insert into x_t_act_trans(TMP_ID, ACT_ID, CONSUME_ID, AMOUNT, AMOUNT_NDS, AMOUNT_NSP, NETTING, COMMISSION_TYPE) values (s_x_t_act_trans.NEXTVAL, 43231102281,  55323110228, 50000, 8333.33333333333,  0,null, 7);insert into x_t_consume (TMP_ID, ID, PARENT_ORDER_ID) values (s_x_t_consume.NEXTVAL, 55323110228,  99323110228);insert into x_t_order(TMP_ID, ID, SERVICE_ID, SERVICE_ORDER_ID, CLIENT_ID) values (s_x_t_order.NEXTVAL, 99323110228,  7,  77323110228,  4323110228 );insert into x_mv_oebs_receipts_2(TMP_ID, INVOICE_EID, SUM, DT, DOC_DATE, COMISS_DATE, PAYMENT_NUMBER, SOURCE_TYPE) values (s_x_mv_oebs_receipts_2.NEXTVAL, 'Б-323110228-1', 50000, date'2020-01-31',date'2020-01-31', null, '8884323110228' ,'PAYCASH');insert into x_yt_ar_direct_domain_stats (ID,IS_GRAY,DOMAIN,IS_BLACKLIST,SERVICE_ID,COST,BILLING_EXPORT_ID,FROM_DT,TILL_DT,SERVICE_ORDER_ID) values(s_x_yt_ar_direct_domain_stats.NEXTVAL, 0, 'a323110228', 0,7,3330000000,77323110228,  date'2020-01-01',to_date('2020-01-31'||' '||'23:59:59','YYYY-MM-DD HH24:MI:SS'),77323110228);</v>
      </c>
    </row>
    <row r="237" spans="1:73" s="195" customFormat="1" x14ac:dyDescent="0.35">
      <c r="A237" s="127">
        <v>44</v>
      </c>
      <c r="B237" s="178"/>
      <c r="C237" s="42" t="str">
        <f t="shared" si="277"/>
        <v>12310000044</v>
      </c>
      <c r="D237" s="42" t="str">
        <f t="shared" si="278"/>
        <v>12310000044/20</v>
      </c>
      <c r="E237" s="43" t="str">
        <f t="shared" si="279"/>
        <v>2020-01-01</v>
      </c>
      <c r="F237" s="43" t="str">
        <f t="shared" si="280"/>
        <v>2021-01-01</v>
      </c>
      <c r="G237" s="44" t="str">
        <f t="shared" si="281"/>
        <v>212310000044</v>
      </c>
      <c r="H237" s="45">
        <f t="shared" si="282"/>
        <v>23</v>
      </c>
      <c r="I237" s="179">
        <v>3</v>
      </c>
      <c r="J237" s="180">
        <f t="shared" si="303"/>
        <v>323110229</v>
      </c>
      <c r="K237" s="42" t="str">
        <f t="shared" si="283"/>
        <v>Б-323110229-1</v>
      </c>
      <c r="L237" s="43" t="str">
        <f t="shared" si="284"/>
        <v>2020-01-01</v>
      </c>
      <c r="M237" s="42" t="s">
        <v>87</v>
      </c>
      <c r="N237" s="181">
        <f t="shared" si="285"/>
        <v>20000</v>
      </c>
      <c r="O237" s="42" t="s">
        <v>88</v>
      </c>
      <c r="P237" s="179">
        <v>1</v>
      </c>
      <c r="Q237" s="42">
        <v>20</v>
      </c>
      <c r="R237" s="198">
        <v>1</v>
      </c>
      <c r="S237" s="198">
        <v>1</v>
      </c>
      <c r="T237" s="52" t="str">
        <f t="shared" si="286"/>
        <v>43231102291</v>
      </c>
      <c r="U237" s="183" t="str">
        <f t="shared" si="287"/>
        <v>432311022911</v>
      </c>
      <c r="V237" s="42">
        <v>1</v>
      </c>
      <c r="W237" s="43" t="str">
        <f t="shared" ca="1" si="288"/>
        <v>2020-01-04</v>
      </c>
      <c r="X237" s="42"/>
      <c r="Y237" s="185">
        <v>20000</v>
      </c>
      <c r="Z237" s="185">
        <f t="shared" si="306"/>
        <v>3333.3333333333321</v>
      </c>
      <c r="AA237" s="42">
        <v>0</v>
      </c>
      <c r="AB237" s="186" t="s">
        <v>89</v>
      </c>
      <c r="AC237" s="185">
        <f t="shared" si="289"/>
        <v>20000</v>
      </c>
      <c r="AD237" s="45">
        <v>0</v>
      </c>
      <c r="AE237" s="52" t="str">
        <f t="shared" si="230"/>
        <v>4323110229</v>
      </c>
      <c r="AF237" s="187">
        <f t="shared" si="290"/>
        <v>16666.666666666668</v>
      </c>
      <c r="AG237" s="252">
        <f>SUM(AF232:AF238)</f>
        <v>242500.00000000003</v>
      </c>
      <c r="AH237" s="58">
        <f t="shared" si="291"/>
        <v>16666.666666666668</v>
      </c>
      <c r="AI237" s="60">
        <f t="shared" si="307"/>
        <v>20000</v>
      </c>
      <c r="AJ237" s="49" t="str">
        <f t="shared" si="292"/>
        <v>2020-01-31</v>
      </c>
      <c r="AK237" s="189" t="str">
        <f t="shared" si="293"/>
        <v>8884323110229</v>
      </c>
      <c r="AL237" s="45" t="str">
        <f t="shared" si="294"/>
        <v>123100000441</v>
      </c>
      <c r="AM237" s="190"/>
      <c r="AN237" s="190"/>
      <c r="AO237" s="45" t="s">
        <v>89</v>
      </c>
      <c r="AP237" s="56" t="s">
        <v>89</v>
      </c>
      <c r="AQ237" s="45"/>
      <c r="AR237" s="45"/>
      <c r="AS237" s="191" t="str">
        <f t="shared" si="295"/>
        <v>8884323110229</v>
      </c>
      <c r="AT237" s="189" t="str">
        <f t="shared" si="296"/>
        <v>55323110229</v>
      </c>
      <c r="AU237" s="183" t="str">
        <f t="shared" si="297"/>
        <v>99323110229</v>
      </c>
      <c r="AV237" s="183">
        <f t="shared" si="298"/>
        <v>1</v>
      </c>
      <c r="AW237" s="183" t="str">
        <f t="shared" si="299"/>
        <v>77323110229</v>
      </c>
      <c r="AX237" s="53" t="str">
        <f t="shared" si="268"/>
        <v>774323110229</v>
      </c>
      <c r="AY237" s="183">
        <v>0</v>
      </c>
      <c r="AZ237" s="183">
        <v>0</v>
      </c>
      <c r="BA237" s="43" t="str">
        <f t="shared" si="300"/>
        <v>2020-01-01</v>
      </c>
      <c r="BB237" s="43" t="str">
        <f t="shared" si="301"/>
        <v>2020-01-31</v>
      </c>
      <c r="BC237" s="192" t="s">
        <v>90</v>
      </c>
      <c r="BD237" s="44" t="str">
        <f t="shared" si="302"/>
        <v>a323110229</v>
      </c>
      <c r="BE237" s="189"/>
      <c r="BF237" s="189"/>
      <c r="BG237" s="186"/>
      <c r="BH237" s="149"/>
      <c r="BI237" s="149"/>
      <c r="BJ237" s="149"/>
      <c r="BK237" s="149"/>
      <c r="BL237" s="149"/>
      <c r="BM237" s="149"/>
      <c r="BN237" s="149"/>
      <c r="BO237" s="342"/>
      <c r="BP237" s="328"/>
      <c r="BQ237" s="242"/>
      <c r="BR237" s="242"/>
      <c r="BS237" s="242"/>
      <c r="BU237" s="357" t="str">
        <f t="shared" ca="1" si="261"/>
        <v>insert into x_t_invoice (TMP_ID,ID,DT, CLIENT_ID,EXTERNAL_ID,CONTRACT_ID,TOTAL_SUM,CURRENCY,DISCOUNT_TYPE,COMMISSION_TYPE,TYPE,LOYAL_CLIENTS,NDS,NDS_PCT,PERSON_ID) values (s_x_t_invoice.NEXTVAL, 323110229, date'2020-01-01',212310000044,'Б-323110229-1',12310000044,20000,'RUR',1,1,'y_invoice',0,1,20, 774323110229);insert into x_t_person (TMP_ID,ID) values (s_x_t_person.NEXTVAL, 774323110229);insert into x_t_act_internal(TMP_ID,ID,DT,CLIENT_ID,INVOICE_ID,HIDDEN,AMOUNT,EXTERNAL_ID,PAYMENT_TERM_DT,IS_LOYAL,TYPE) values (s_x_t_act_internal.NEXTVAL, 43231102291,date'2020-01-04',212310000044, 323110229    ,1,  20000  ,'432311022911',null, 0,'generic');insert into x_t_act_trans(TMP_ID, ACT_ID, CONSUME_ID, AMOUNT, AMOUNT_NDS, AMOUNT_NSP, NETTING, COMMISSION_TYPE) values (s_x_t_act_trans.NEXTVAL, 43231102291,  55323110229, 20000, 3333.33333333333,  0,null, 1);insert into x_t_consume (TMP_ID, ID, PARENT_ORDER_ID) values (s_x_t_consume.NEXTVAL, 55323110229,  99323110229);insert into x_t_order(TMP_ID, ID, SERVICE_ID, SERVICE_ORDER_ID, CLIENT_ID) values (s_x_t_order.NEXTVAL, 99323110229,  1,  77323110229,  4323110229 );insert into x_mv_oebs_receipts_2(TMP_ID, INVOICE_EID, SUM, DT, DOC_DATE, COMISS_DATE, PAYMENT_NUMBER, SOURCE_TYPE) values (s_x_mv_oebs_receipts_2.NEXTVAL, 'Б-323110229-1', 20000, date'2020-01-31',date'2020-01-31', null, '8884323110229' ,'PAYCASH');insert into x_yt_ar_direct_domain_stats (ID,IS_GRAY,DOMAIN,IS_BLACKLIST,SERVICE_ID,COST,BILLING_EXPORT_ID,FROM_DT,TILL_DT,SERVICE_ORDER_ID) values(s_x_yt_ar_direct_domain_stats.NEXTVAL, 0, 'a323110229', 0,1,3330000000,77323110229,  date'2020-01-01',to_date('2020-01-31'||' '||'23:59:59','YYYY-MM-DD HH24:MI:SS'),77323110229);</v>
      </c>
    </row>
    <row r="238" spans="1:73" s="215" customFormat="1" ht="15" thickBot="1" x14ac:dyDescent="0.4">
      <c r="A238" s="152">
        <v>44</v>
      </c>
      <c r="B238" s="199"/>
      <c r="C238" s="76" t="str">
        <f t="shared" si="277"/>
        <v>12310000044</v>
      </c>
      <c r="D238" s="76" t="str">
        <f t="shared" si="278"/>
        <v>12310000044/20</v>
      </c>
      <c r="E238" s="77" t="str">
        <f t="shared" si="279"/>
        <v>2020-01-01</v>
      </c>
      <c r="F238" s="77" t="str">
        <f t="shared" si="280"/>
        <v>2021-01-01</v>
      </c>
      <c r="G238" s="78" t="str">
        <f t="shared" si="281"/>
        <v>212310000044</v>
      </c>
      <c r="H238" s="79">
        <f t="shared" si="282"/>
        <v>23</v>
      </c>
      <c r="I238" s="200">
        <v>3</v>
      </c>
      <c r="J238" s="201">
        <f t="shared" si="303"/>
        <v>323110230</v>
      </c>
      <c r="K238" s="76" t="str">
        <f t="shared" si="283"/>
        <v>Б-323110230-1</v>
      </c>
      <c r="L238" s="77" t="str">
        <f t="shared" si="284"/>
        <v>2020-01-01</v>
      </c>
      <c r="M238" s="76" t="s">
        <v>87</v>
      </c>
      <c r="N238" s="202">
        <f t="shared" si="285"/>
        <v>30000</v>
      </c>
      <c r="O238" s="76" t="s">
        <v>88</v>
      </c>
      <c r="P238" s="200">
        <v>1</v>
      </c>
      <c r="Q238" s="76">
        <v>20</v>
      </c>
      <c r="R238" s="201">
        <v>37</v>
      </c>
      <c r="S238" s="201">
        <v>37</v>
      </c>
      <c r="T238" s="81" t="str">
        <f t="shared" si="286"/>
        <v>43231102301</v>
      </c>
      <c r="U238" s="203" t="str">
        <f t="shared" si="287"/>
        <v>432311023011</v>
      </c>
      <c r="V238" s="76">
        <v>1</v>
      </c>
      <c r="W238" s="77" t="str">
        <f t="shared" ca="1" si="288"/>
        <v>2020-01-05</v>
      </c>
      <c r="X238" s="76"/>
      <c r="Y238" s="205">
        <v>30000</v>
      </c>
      <c r="Z238" s="205">
        <f t="shared" si="306"/>
        <v>5000</v>
      </c>
      <c r="AA238" s="76">
        <v>0</v>
      </c>
      <c r="AB238" s="206" t="s">
        <v>89</v>
      </c>
      <c r="AC238" s="205">
        <f t="shared" si="289"/>
        <v>30000</v>
      </c>
      <c r="AD238" s="79">
        <v>0</v>
      </c>
      <c r="AE238" s="81" t="str">
        <f t="shared" si="230"/>
        <v>4323110230</v>
      </c>
      <c r="AF238" s="207">
        <f t="shared" si="290"/>
        <v>25000</v>
      </c>
      <c r="AG238" s="208"/>
      <c r="AH238" s="91">
        <f t="shared" si="291"/>
        <v>25000</v>
      </c>
      <c r="AI238" s="93">
        <f t="shared" si="307"/>
        <v>30000</v>
      </c>
      <c r="AJ238" s="83" t="str">
        <f t="shared" si="292"/>
        <v>2020-01-31</v>
      </c>
      <c r="AK238" s="209" t="str">
        <f t="shared" si="293"/>
        <v>8884323110230</v>
      </c>
      <c r="AL238" s="79" t="str">
        <f t="shared" si="294"/>
        <v>123100000441</v>
      </c>
      <c r="AM238" s="210"/>
      <c r="AN238" s="210"/>
      <c r="AO238" s="79" t="s">
        <v>89</v>
      </c>
      <c r="AP238" s="90" t="s">
        <v>89</v>
      </c>
      <c r="AQ238" s="79"/>
      <c r="AR238" s="79"/>
      <c r="AS238" s="211" t="str">
        <f t="shared" si="295"/>
        <v>8884323110230</v>
      </c>
      <c r="AT238" s="209" t="str">
        <f t="shared" si="296"/>
        <v>55323110230</v>
      </c>
      <c r="AU238" s="203" t="str">
        <f t="shared" si="297"/>
        <v>99323110230</v>
      </c>
      <c r="AV238" s="203">
        <f t="shared" si="298"/>
        <v>37</v>
      </c>
      <c r="AW238" s="203" t="str">
        <f t="shared" si="299"/>
        <v>77323110230</v>
      </c>
      <c r="AX238" s="87" t="str">
        <f t="shared" si="268"/>
        <v>774323110230</v>
      </c>
      <c r="AY238" s="203">
        <v>0</v>
      </c>
      <c r="AZ238" s="203">
        <v>0</v>
      </c>
      <c r="BA238" s="77" t="str">
        <f t="shared" si="300"/>
        <v>2020-01-01</v>
      </c>
      <c r="BB238" s="77" t="str">
        <f t="shared" si="301"/>
        <v>2020-01-31</v>
      </c>
      <c r="BC238" s="212" t="s">
        <v>90</v>
      </c>
      <c r="BD238" s="78" t="str">
        <f t="shared" si="302"/>
        <v>a323110230</v>
      </c>
      <c r="BE238" s="209"/>
      <c r="BF238" s="209"/>
      <c r="BG238" s="206"/>
      <c r="BH238" s="174"/>
      <c r="BI238" s="174"/>
      <c r="BJ238" s="174"/>
      <c r="BK238" s="174"/>
      <c r="BL238" s="174"/>
      <c r="BM238" s="174"/>
      <c r="BN238" s="174"/>
      <c r="BO238" s="341"/>
      <c r="BP238" s="329"/>
      <c r="BQ238" s="202"/>
      <c r="BR238" s="214"/>
      <c r="BS238" s="214"/>
      <c r="BU238" s="358" t="str">
        <f t="shared" ca="1" si="261"/>
        <v>insert into x_t_invoice (TMP_ID,ID,DT, CLIENT_ID,EXTERNAL_ID,CONTRACT_ID,TOTAL_SUM,CURRENCY,DISCOUNT_TYPE,COMMISSION_TYPE,TYPE,LOYAL_CLIENTS,NDS,NDS_PCT,PERSON_ID) values (s_x_t_invoice.NEXTVAL, 323110230, date'2020-01-01',212310000044,'Б-323110230-1',12310000044,30000,'RUR',37,37,'y_invoice',0,1,20, 774323110230);insert into x_t_person (TMP_ID,ID) values (s_x_t_person.NEXTVAL, 774323110230);insert into x_t_act_internal(TMP_ID,ID,DT,CLIENT_ID,INVOICE_ID,HIDDEN,AMOUNT,EXTERNAL_ID,PAYMENT_TERM_DT,IS_LOYAL,TYPE) values (s_x_t_act_internal.NEXTVAL, 43231102301,date'2020-01-05',212310000044, 323110230    ,1,  30000  ,'432311023011',null, 0,'generic');insert into x_t_act_trans(TMP_ID, ACT_ID, CONSUME_ID, AMOUNT, AMOUNT_NDS, AMOUNT_NSP, NETTING, COMMISSION_TYPE) values (s_x_t_act_trans.NEXTVAL, 43231102301,  55323110230, 30000, 5000,  0,null, 37);insert into x_t_consume (TMP_ID, ID, PARENT_ORDER_ID) values (s_x_t_consume.NEXTVAL, 55323110230,  99323110230);insert into x_t_order(TMP_ID, ID, SERVICE_ID, SERVICE_ORDER_ID, CLIENT_ID) values (s_x_t_order.NEXTVAL, 99323110230,  37,  77323110230,  4323110230 );insert into x_mv_oebs_receipts_2(TMP_ID, INVOICE_EID, SUM, DT, DOC_DATE, COMISS_DATE, PAYMENT_NUMBER, SOURCE_TYPE) values (s_x_mv_oebs_receipts_2.NEXTVAL, 'Б-323110230-1', 30000, date'2020-01-31',date'2020-01-31', null, '8884323110230' ,'PAYCASH');insert into x_yt_ar_direct_domain_stats (ID,IS_GRAY,DOMAIN,IS_BLACKLIST,SERVICE_ID,COST,BILLING_EXPORT_ID,FROM_DT,TILL_DT,SERVICE_ORDER_ID) values(s_x_yt_ar_direct_domain_stats.NEXTVAL, 0, 'a323110230', 0,37,3330000000,77323110230,  date'2020-01-01',to_date('2020-01-31'||' '||'23:59:59','YYYY-MM-DD HH24:MI:SS'),77323110230);</v>
      </c>
    </row>
  </sheetData>
  <mergeCells count="3">
    <mergeCell ref="AY2:BG2"/>
    <mergeCell ref="BH2:BK2"/>
    <mergeCell ref="BL2:BN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prof_2020</vt:lpstr>
      <vt:lpstr>base_2020</vt:lpstr>
      <vt:lpstr>base_light_2020</vt:lpstr>
    </vt:vector>
  </TitlesOfParts>
  <Company>Yandex,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Kurenkova</dc:creator>
  <cp:lastModifiedBy>Aleksandra Kurenkova</cp:lastModifiedBy>
  <dcterms:created xsi:type="dcterms:W3CDTF">2020-02-19T09:10:05Z</dcterms:created>
  <dcterms:modified xsi:type="dcterms:W3CDTF">2020-02-21T12:42:54Z</dcterms:modified>
</cp:coreProperties>
</file>