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300" windowWidth="19200" windowHeight="9690" activeTab="3"/>
  </bookViews>
  <sheets>
    <sheet name="Prognoz2015" sheetId="1" r:id="rId1"/>
    <sheet name="ШКАЛА" sheetId="2" r:id="rId2"/>
    <sheet name="ШКАЛА(базовые)" sheetId="3" r:id="rId3"/>
    <sheet name="ШКАЛА(украина)" sheetId="5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5" l="1"/>
  <c r="H15" i="5"/>
  <c r="J12" i="3"/>
  <c r="I12" i="3"/>
  <c r="I15" i="5"/>
  <c r="I14" i="5"/>
  <c r="K14" i="2"/>
  <c r="J14" i="2"/>
  <c r="I30" i="5" l="1"/>
  <c r="I29" i="5"/>
  <c r="I19" i="5"/>
  <c r="I27" i="5"/>
  <c r="I23" i="5" l="1"/>
  <c r="I22" i="5"/>
  <c r="I21" i="5"/>
  <c r="I20" i="5"/>
  <c r="H24" i="5"/>
  <c r="H20" i="5"/>
  <c r="H21" i="5"/>
  <c r="H22" i="5"/>
  <c r="H23" i="5"/>
  <c r="H19" i="5"/>
  <c r="I11" i="5"/>
  <c r="I10" i="5"/>
  <c r="I9" i="5"/>
  <c r="I8" i="5"/>
  <c r="I7" i="5"/>
  <c r="H8" i="5"/>
  <c r="H9" i="5"/>
  <c r="H10" i="5"/>
  <c r="H11" i="5"/>
  <c r="H12" i="5"/>
  <c r="H7" i="5"/>
  <c r="D19" i="5"/>
  <c r="K25" i="5" s="1"/>
  <c r="K26" i="5" s="1"/>
  <c r="K27" i="5" s="1"/>
  <c r="D24" i="5"/>
  <c r="D23" i="5"/>
  <c r="D22" i="5"/>
  <c r="D21" i="5"/>
  <c r="D20" i="5"/>
  <c r="D8" i="5"/>
  <c r="K19" i="5" s="1"/>
  <c r="L19" i="5" s="1"/>
  <c r="D12" i="5"/>
  <c r="D11" i="5"/>
  <c r="D10" i="5"/>
  <c r="D9" i="5"/>
  <c r="K18" i="5"/>
  <c r="L18" i="5" s="1"/>
  <c r="L9" i="5" l="1"/>
  <c r="L10" i="5" s="1"/>
  <c r="L14" i="5" s="1"/>
  <c r="K20" i="5"/>
  <c r="L20" i="5" s="1"/>
  <c r="K21" i="5"/>
  <c r="L21" i="5" s="1"/>
  <c r="L10" i="3"/>
  <c r="L11" i="3"/>
  <c r="L9" i="3"/>
  <c r="K24" i="3"/>
  <c r="K22" i="3"/>
  <c r="K23" i="3"/>
  <c r="E29" i="2"/>
  <c r="E28" i="2"/>
  <c r="L11" i="5" l="1"/>
  <c r="L12" i="5" s="1"/>
  <c r="K11" i="2"/>
  <c r="K10" i="2"/>
  <c r="K9" i="2"/>
  <c r="L18" i="3" l="1"/>
  <c r="K18" i="3"/>
  <c r="K17" i="3"/>
  <c r="L17" i="3" s="1"/>
  <c r="K16" i="3"/>
  <c r="K15" i="3"/>
  <c r="L15" i="3"/>
  <c r="L16" i="3" l="1"/>
  <c r="I19" i="3" l="1"/>
  <c r="I18" i="3"/>
  <c r="I17" i="3"/>
  <c r="I16" i="3"/>
  <c r="I10" i="3"/>
  <c r="I9" i="3"/>
  <c r="I8" i="3"/>
  <c r="I7" i="3"/>
  <c r="H7" i="3"/>
  <c r="D19" i="3"/>
  <c r="D18" i="3"/>
  <c r="D17" i="3"/>
  <c r="H17" i="3" s="1"/>
  <c r="D16" i="3"/>
  <c r="H16" i="3" s="1"/>
  <c r="H19" i="3"/>
  <c r="H18" i="3"/>
  <c r="D10" i="3"/>
  <c r="H10" i="3" s="1"/>
  <c r="D9" i="3"/>
  <c r="H9" i="3" s="1"/>
  <c r="D8" i="3"/>
  <c r="H8" i="3" s="1"/>
  <c r="D7" i="3"/>
  <c r="H22" i="2" l="1"/>
  <c r="I22" i="2" s="1"/>
  <c r="H21" i="2"/>
  <c r="I21" i="2" s="1"/>
  <c r="H20" i="2"/>
  <c r="I20" i="2" s="1"/>
  <c r="H19" i="2"/>
  <c r="I19" i="2" s="1"/>
  <c r="H18" i="2"/>
  <c r="I18" i="2" s="1"/>
  <c r="I11" i="2"/>
  <c r="I10" i="2"/>
  <c r="I9" i="2"/>
  <c r="I12" i="2"/>
  <c r="I8" i="2"/>
  <c r="I7" i="2"/>
  <c r="H8" i="2"/>
  <c r="H9" i="2"/>
  <c r="H10" i="2"/>
  <c r="H11" i="2"/>
  <c r="H12" i="2"/>
  <c r="H7" i="2"/>
  <c r="D7" i="2" l="1"/>
  <c r="D8" i="2"/>
  <c r="D9" i="2"/>
  <c r="D10" i="2"/>
  <c r="D11" i="2"/>
  <c r="D12" i="2"/>
  <c r="D18" i="2"/>
  <c r="D19" i="2"/>
  <c r="D20" i="2"/>
  <c r="D21" i="2"/>
  <c r="D22" i="2"/>
  <c r="D23" i="2"/>
</calcChain>
</file>

<file path=xl/sharedStrings.xml><?xml version="1.0" encoding="utf-8"?>
<sst xmlns="http://schemas.openxmlformats.org/spreadsheetml/2006/main" count="126" uniqueCount="73">
  <si>
    <r>
      <t>(8) Проф СКВ ИТОГО за прошедший период [8]</t>
    </r>
    <r>
      <rPr>
        <sz val="8"/>
        <color rgb="FFFF0000"/>
        <rFont val="Arial"/>
        <family val="2"/>
        <charset val="204"/>
      </rPr>
      <t>=[7]</t>
    </r>
    <r>
      <rPr>
        <sz val="8"/>
        <color rgb="FF000000"/>
        <rFont val="Arial"/>
        <family val="2"/>
        <charset val="204"/>
      </rPr>
      <t>*[4]/100</t>
    </r>
  </si>
  <si>
    <t>(7) КВ (с превышения) от прогноза - по формуле расчета с превышения от [5]</t>
  </si>
  <si>
    <t>(6) КВ (регресс) от факта по новым счетам [1]*0.03</t>
  </si>
  <si>
    <r>
      <t xml:space="preserve">(5) Прогноз для определения точки на шкале и для определения базы для расчета </t>
    </r>
    <r>
      <rPr>
        <strike/>
        <sz val="8"/>
        <color rgb="FFFF0000"/>
        <rFont val="Arial"/>
        <family val="2"/>
        <charset val="204"/>
      </rPr>
      <t>с превышения</t>
    </r>
    <r>
      <rPr>
        <sz val="8"/>
        <color rgb="FF000000"/>
        <rFont val="Arial"/>
        <family val="2"/>
        <charset val="204"/>
      </rPr>
      <t xml:space="preserve"> [5]=</t>
    </r>
    <r>
      <rPr>
        <sz val="8"/>
        <color rgb="FFFF0000"/>
        <rFont val="Arial"/>
        <family val="2"/>
        <charset val="204"/>
      </rPr>
      <t>[1]*</t>
    </r>
    <r>
      <rPr>
        <sz val="8"/>
        <color rgb="FF000000"/>
        <rFont val="Arial"/>
        <family val="2"/>
        <charset val="204"/>
      </rPr>
      <t>100/[4]</t>
    </r>
  </si>
  <si>
    <t>(4) Прошедшие месяцы в % от полугодия</t>
  </si>
  <si>
    <t>(3) Незаакченное по старым счетам</t>
  </si>
  <si>
    <t>(2) Оборот по старым счетам с начала полугодия</t>
  </si>
  <si>
    <r>
      <t xml:space="preserve">(1) Оборот по </t>
    </r>
    <r>
      <rPr>
        <sz val="8"/>
        <color rgb="FFFF0000"/>
        <rFont val="Arial"/>
        <family val="2"/>
        <charset val="204"/>
      </rPr>
      <t>ВСЕМ</t>
    </r>
    <r>
      <rPr>
        <sz val="8"/>
        <color rgb="FF000000"/>
        <rFont val="Arial"/>
        <family val="2"/>
        <charset val="204"/>
      </rPr>
      <t xml:space="preserve"> счетам с начала полугодия</t>
    </r>
  </si>
  <si>
    <t xml:space="preserve">Дата окончания договора </t>
  </si>
  <si>
    <t xml:space="preserve">Дата начала действия договора </t>
  </si>
  <si>
    <t>ID договора</t>
  </si>
  <si>
    <t xml:space="preserve">Номер договора </t>
  </si>
  <si>
    <t>Месяц</t>
  </si>
  <si>
    <t>В итоге формат стобцов выгрузки должен быть такой (цветмо выделены изменения):</t>
  </si>
  <si>
    <r>
      <t xml:space="preserve">3. Не нужно более разделение оборотов на "старые" и "новые" </t>
    </r>
    <r>
      <rPr>
        <sz val="8"/>
        <color theme="1"/>
        <rFont val="Arial"/>
        <family val="2"/>
        <charset val="204"/>
      </rPr>
      <t xml:space="preserve"> (столбцы "(2) Оборот по старым счетам с начала года" и "(3) Незаакченное по старым счетам" в выгрузке = рудименты), их лучше объединить в 1 столбец с  "(1) Оборот по новым счетам с начала года", но в условиях ограничеснности ресурсов при критичности задачи по обновлению прогнозов - можно пока оставить</t>
    </r>
  </si>
  <si>
    <t>(информация от отдела фин.отчетности будет в авг'15)</t>
  </si>
  <si>
    <t>Второе полугодие</t>
  </si>
  <si>
    <r>
      <t>Первое полугодие</t>
    </r>
    <r>
      <rPr>
        <sz val="11"/>
        <color theme="1"/>
        <rFont val="Calibri"/>
        <family val="2"/>
        <charset val="204"/>
        <scheme val="minor"/>
      </rPr>
      <t xml:space="preserve"> (все сервисы: Директ, Медийка, Справочник):</t>
    </r>
  </si>
  <si>
    <t>2. Новое распределение % по месяцам:</t>
  </si>
  <si>
    <r>
      <t xml:space="preserve">1. Шкала: </t>
    </r>
    <r>
      <rPr>
        <sz val="11"/>
        <color rgb="FFFF0000"/>
        <rFont val="Calibri"/>
        <family val="2"/>
        <charset val="204"/>
        <scheme val="minor"/>
      </rPr>
      <t>(вставить линк на раздел с порогами на wiki внизу страницы. Сами пороги см. на листе ШКАЛА)</t>
    </r>
  </si>
  <si>
    <t>Изменения:</t>
  </si>
  <si>
    <t>Не нужна проверка на бюджетообразующего клиента</t>
  </si>
  <si>
    <r>
      <t>База для расчета СКВ:</t>
    </r>
    <r>
      <rPr>
        <sz val="8"/>
        <color rgb="FF000000"/>
        <rFont val="Arial"/>
        <family val="2"/>
        <charset val="204"/>
      </rPr>
      <t> базой для расчета являются обороты по всем счетам, в данном случае </t>
    </r>
    <r>
      <rPr>
        <b/>
        <sz val="8"/>
        <color rgb="FF000000"/>
        <rFont val="Arial"/>
        <family val="2"/>
        <charset val="204"/>
      </rPr>
      <t>Прогнозируемый оборот</t>
    </r>
    <r>
      <rPr>
        <sz val="8"/>
        <color rgb="FF000000"/>
        <rFont val="Arial"/>
        <family val="2"/>
        <charset val="204"/>
      </rPr>
      <t xml:space="preserve">=Фактический оборот по всем счетам (Директ + Медийка + Справочник </t>
    </r>
    <r>
      <rPr>
        <b/>
        <sz val="8"/>
        <color rgb="FF000000"/>
        <rFont val="Arial"/>
        <family val="2"/>
        <charset val="204"/>
      </rPr>
      <t>- оборот по ЛК</t>
    </r>
    <r>
      <rPr>
        <sz val="8"/>
        <color rgb="FF000000"/>
        <rFont val="Arial"/>
        <family val="2"/>
        <charset val="204"/>
      </rPr>
      <t>) за период с 01.03.2015 по конец отчетного месяца*100 / % периода с 01.03.2015.</t>
    </r>
  </si>
  <si>
    <r>
      <t>Определение точки на шкале:</t>
    </r>
    <r>
      <rPr>
        <sz val="8"/>
        <color rgb="FF000000"/>
        <rFont val="Arial"/>
        <family val="2"/>
        <charset val="204"/>
      </rPr>
      <t> для определения точки на шкале берем оборот по сервисам Директ, Медийка, Справочник (совокупно по всему договору), то есть </t>
    </r>
    <r>
      <rPr>
        <b/>
        <sz val="8"/>
        <color rgb="FF000000"/>
        <rFont val="Arial"/>
        <family val="2"/>
        <charset val="204"/>
      </rPr>
      <t>Прогнозируемый оборот</t>
    </r>
    <r>
      <rPr>
        <sz val="8"/>
        <color rgb="FF000000"/>
        <rFont val="Arial"/>
        <family val="2"/>
        <charset val="204"/>
      </rPr>
      <t xml:space="preserve">=Фактический оборот (Директ + Медийка + Справочник </t>
    </r>
    <r>
      <rPr>
        <b/>
        <sz val="8"/>
        <color rgb="FF000000"/>
        <rFont val="Arial"/>
        <family val="2"/>
        <charset val="204"/>
      </rPr>
      <t>- оборот по ЛК</t>
    </r>
    <r>
      <rPr>
        <sz val="8"/>
        <color rgb="FF000000"/>
        <rFont val="Arial"/>
        <family val="2"/>
        <charset val="204"/>
      </rPr>
      <t>) за период с 01.03.2015 по конец отчетного месяца*100 / % периода с 01.03.2015.</t>
    </r>
  </si>
  <si>
    <t>Курс берем так: по курсу из актов, а незаакченное – по курсу на последний день последнего закончившегося месяца</t>
  </si>
  <si>
    <t>ЛК всегда вычитаются</t>
  </si>
  <si>
    <t>Все показываем в рублях без НДС</t>
  </si>
  <si>
    <r>
      <t>Директ (7),</t>
    </r>
    <r>
      <rPr>
        <strike/>
        <sz val="9"/>
        <color theme="1"/>
        <rFont val="Calibri"/>
        <family val="2"/>
        <charset val="204"/>
        <scheme val="minor"/>
      </rPr>
      <t xml:space="preserve"> </t>
    </r>
    <r>
      <rPr>
        <sz val="9"/>
        <color theme="1"/>
        <rFont val="Calibri"/>
        <family val="2"/>
        <charset val="204"/>
        <scheme val="minor"/>
      </rPr>
      <t>Медийка (1,2,3), Справочник (12)</t>
    </r>
    <r>
      <rPr>
        <sz val="9"/>
        <color theme="1"/>
        <rFont val="Calibri"/>
        <family val="2"/>
        <charset val="204"/>
        <scheme val="minor"/>
      </rPr>
      <t xml:space="preserve">
</t>
    </r>
  </si>
  <si>
    <t>База для расчета:</t>
  </si>
  <si>
    <t>https://wiki.yandex-team.ru/reports/TZ/Prognoz2014</t>
  </si>
  <si>
    <t>По сути аналогичен прогнозу тут:</t>
  </si>
  <si>
    <t>Прогноз по Профам (Оптовый договор 2015 с 01.03.15)</t>
  </si>
  <si>
    <t>Prognoz2015</t>
  </si>
  <si>
    <t>Сумма, предусмотренная строками 1, 2, 3, 4 и 5 настоящей Таблицы + 9% от суммы, превышающей 650 000 000 руб</t>
  </si>
  <si>
    <t>от 650 000 000</t>
  </si>
  <si>
    <t>Сумма, предусмотренная строками 1, 2, 3 и 4 настоящей Таблицы + 8% от суммы, превышающей 340 000 000 руб. (в пределах порога стоимости услуг, указанного в настоящей строке Таблицы)</t>
  </si>
  <si>
    <t>от 340 000 000 до 649 999 999</t>
  </si>
  <si>
    <t>Сумма, предусмотренная строками 1, 2 и 3 настоящей Таблицы + 7% от суммы, превышающей 125 000 000 руб. (в пределах порога стоимости услуг, указанного в настоящей строке Таблицы)</t>
  </si>
  <si>
    <t>от 125 000 000 до 339 999 999</t>
  </si>
  <si>
    <t>Сумма, предусмотренная строками 1 и 2 настоящей Таблицы + 6% от суммы, превышающей 62 000 000 руб. (в пределах порога стоимости услуг, указанного в настоящей строке Таблицы)</t>
  </si>
  <si>
    <t>от 62 000 000 до 124 999 999</t>
  </si>
  <si>
    <t>Сумма, указанная в строке 1 настоящей Таблицы + 5% суммы, превышающей 28 000 000 руб. (в пределах порога стоимости услуг, указанного в настоящей строке Таблицы)</t>
  </si>
  <si>
    <t>от 28 000 000 до 61 999 999</t>
  </si>
  <si>
    <t>4% от суммы, превышающей 12 000 000 руб. (в пределах порога стоимости услуг, указанного в настоящей строке Таблицы)</t>
  </si>
  <si>
    <t>от 12 000 000 до 27 999 999</t>
  </si>
  <si>
    <t>%</t>
  </si>
  <si>
    <t>Верхний порог</t>
  </si>
  <si>
    <t>Нижний порог</t>
  </si>
  <si>
    <t>Комментарий</t>
  </si>
  <si>
    <t>Общая стоимость фактически оказанных Агентству во Втором отчетном полугодии Услуг (руб. без учета НДС)</t>
  </si>
  <si>
    <t>Шкала для второго полугодия(01.09.2015-29.02.2016)</t>
  </si>
  <si>
    <t>Сумма, предусмотренная строками 1, 2, 3, 4 и 5 настоящей Таблицы + 9% от суммы, превышающей 610 000 000 руб.</t>
  </si>
  <si>
    <t>от 610 000 000</t>
  </si>
  <si>
    <t>Сумма, предусмотренная строками 1, 2, 3 и 4 настоящей Таблицы + 8% от суммы, превышающей 320 000 000 руб. (в пределах порога стоимости услуг, указанного в настоящей строке Таблицы)</t>
  </si>
  <si>
    <t>от 320 000 000 до 609 999 999</t>
  </si>
  <si>
    <t>Сумма, предусмотренная строками 1, 2 и 3 настоящей Таблицы + 7% от суммы, превышающей 115 000 000 руб. (в пределах порога стоимости услуг, указанного в настоящей строке Таблицы)</t>
  </si>
  <si>
    <t>от 115 000 000 до 319 999 999</t>
  </si>
  <si>
    <t>Сумма, предусмотренная строками 1 и 2 настоящей Таблицы + 6% от суммы, превышающей 60 000 000 руб. (в пределах порога стоимости услуг, указанного в настоящей строке Таблицы)</t>
  </si>
  <si>
    <t>от 60 000 000 до 114 999 999</t>
  </si>
  <si>
    <t>Сумма, указанная в строке 1 настоящей Таблицы + 5% суммы, превышающей 26 000 000 руб. (в пределах порога стоимости услуг, указанного в настоящей строке Таблицы)</t>
  </si>
  <si>
    <t>от 26 000 000 до 59 999 999</t>
  </si>
  <si>
    <t>4% от суммы, превышающей 11 000 000 руб. (в пределах порога стоимости услуг, указанного в настоящей строке Таблицы)</t>
  </si>
  <si>
    <t>от 11 000 000 до 25 999 999</t>
  </si>
  <si>
    <t>Общая стоимость фактически оказанных Агентству в Первом отчетном полугодии Услуг (руб. без учета НДС)</t>
  </si>
  <si>
    <t>Шкала для первого полугодия (01.03.2015-31.08.2015)</t>
  </si>
  <si>
    <t>https://wiki.yandex-team.ru/LegalDep/Drafts/Adv/Rus/advertisingagency/commission</t>
  </si>
  <si>
    <t>Шаблоны договоров с условиями (справочно) здесь:</t>
  </si>
  <si>
    <t>от 180 000 до 399 999.99</t>
  </si>
  <si>
    <t>от 400 000 до 1 124 999.99</t>
  </si>
  <si>
    <t>от 1 125 000 до 2 249 999.99</t>
  </si>
  <si>
    <t>от 2 250 000 до 4 499 999.99</t>
  </si>
  <si>
    <t>от 4 500 000 до 8 999 999.99</t>
  </si>
  <si>
    <t>от  9 000 000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</si>
</sst>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р_._-;\-* #,##0.00_р_._-;_-* &quot;-&quot;??_р_._-;_-@_-"/>
    <numFmt numFmtId="164" formatCode="_-* #,##0_р_._-;\-* #,##0_р_._-;_-* &quot;-&quot;??_р_._-;_-@_-"/>
    <numFmt numFmtId="165" formatCode="[$-419]mmmm\ yyyy;@"/>
    <numFmt numFmtId="166" formatCode="0.0%"/>
    <numFmt numFmtId="167" formatCode="_-* #,##0.000000_р_._-;\-* #,##0.000000_р_._-;_-* &quot;-&quot;??????_р_._-;_-@_-"/>
    <numFmt numFmtId="168" formatCode="_-* #,##0.00000000_р_._-;\-* #,##0.00000000_р_._-;_-* &quot;-&quot;????????_р_._-;_-@_-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theme="0" tint="-0.499984740745262"/>
      <name val="Calibri"/>
      <family val="2"/>
      <charset val="204"/>
      <scheme val="minor"/>
    </font>
    <font>
      <b/>
      <sz val="11"/>
      <color theme="0" tint="-0.499984740745262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8"/>
      <color rgb="FF000000"/>
      <name val="Arial"/>
      <family val="2"/>
      <charset val="204"/>
    </font>
    <font>
      <sz val="8"/>
      <color rgb="FFFF0000"/>
      <name val="Arial"/>
      <family val="2"/>
      <charset val="204"/>
    </font>
    <font>
      <strike/>
      <sz val="8"/>
      <color rgb="FFFF0000"/>
      <name val="Arial"/>
      <family val="2"/>
      <charset val="204"/>
    </font>
    <font>
      <sz val="8"/>
      <color theme="1"/>
      <name val="Arial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b/>
      <sz val="8"/>
      <color rgb="FF000000"/>
      <name val="Arial"/>
      <family val="2"/>
      <charset val="204"/>
    </font>
    <font>
      <strike/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24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i/>
      <sz val="9"/>
      <color theme="1"/>
      <name val="Times New Roman"/>
      <family val="1"/>
      <charset val="204"/>
    </font>
    <font>
      <b/>
      <sz val="9"/>
      <color rgb="FF000000"/>
      <name val="Times New Roman"/>
      <family val="1"/>
      <charset val="204"/>
    </font>
    <font>
      <b/>
      <i/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Alignment="1"/>
    <xf numFmtId="0" fontId="0" fillId="0" borderId="0" xfId="0" applyAlignment="1">
      <alignment vertical="center"/>
    </xf>
    <xf numFmtId="0" fontId="4" fillId="0" borderId="0" xfId="0" applyFont="1" applyAlignme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0" fillId="0" borderId="0" xfId="1" applyNumberFormat="1" applyFont="1"/>
    <xf numFmtId="0" fontId="7" fillId="0" borderId="0" xfId="0" applyFont="1"/>
    <xf numFmtId="0" fontId="0" fillId="0" borderId="0" xfId="0" applyFont="1" applyAlignment="1"/>
    <xf numFmtId="0" fontId="9" fillId="0" borderId="0" xfId="0" applyFont="1"/>
    <xf numFmtId="0" fontId="0" fillId="0" borderId="0" xfId="0" applyFont="1" applyAlignment="1">
      <alignment horizontal="left" vertical="center"/>
    </xf>
    <xf numFmtId="0" fontId="3" fillId="0" borderId="0" xfId="0" applyFont="1" applyAlignment="1"/>
    <xf numFmtId="0" fontId="11" fillId="0" borderId="0" xfId="0" applyFont="1" applyAlignment="1"/>
    <xf numFmtId="0" fontId="0" fillId="0" borderId="0" xfId="0" applyAlignment="1">
      <alignment horizontal="left" vertical="center"/>
    </xf>
    <xf numFmtId="9" fontId="0" fillId="2" borderId="1" xfId="2" applyNumberFormat="1" applyFont="1" applyFill="1" applyBorder="1"/>
    <xf numFmtId="165" fontId="0" fillId="0" borderId="0" xfId="0" applyNumberFormat="1" applyBorder="1" applyAlignment="1">
      <alignment horizontal="center"/>
    </xf>
    <xf numFmtId="0" fontId="11" fillId="0" borderId="0" xfId="0" applyFont="1" applyAlignment="1">
      <alignment vertical="center"/>
    </xf>
    <xf numFmtId="0" fontId="15" fillId="0" borderId="0" xfId="3" applyAlignment="1">
      <alignment vertical="center"/>
    </xf>
    <xf numFmtId="0" fontId="16" fillId="0" borderId="0" xfId="0" applyFont="1" applyAlignment="1">
      <alignment horizontal="centerContinuous" vertical="center"/>
    </xf>
    <xf numFmtId="0" fontId="16" fillId="0" borderId="0" xfId="0" applyFont="1" applyAlignment="1">
      <alignment horizontal="left" vertical="center"/>
    </xf>
    <xf numFmtId="0" fontId="17" fillId="0" borderId="0" xfId="0" applyFont="1"/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 wrapText="1"/>
    </xf>
    <xf numFmtId="9" fontId="17" fillId="3" borderId="2" xfId="0" applyNumberFormat="1" applyFont="1" applyFill="1" applyBorder="1" applyAlignment="1">
      <alignment horizontal="center" vertical="center" wrapText="1"/>
    </xf>
    <xf numFmtId="3" fontId="17" fillId="3" borderId="3" xfId="0" applyNumberFormat="1" applyFont="1" applyFill="1" applyBorder="1" applyAlignment="1">
      <alignment horizontal="center" vertical="center" wrapText="1"/>
    </xf>
    <xf numFmtId="3" fontId="17" fillId="3" borderId="4" xfId="0" applyNumberFormat="1" applyFont="1" applyFill="1" applyBorder="1" applyAlignment="1">
      <alignment horizontal="center" vertical="center" wrapText="1"/>
    </xf>
    <xf numFmtId="0" fontId="17" fillId="0" borderId="5" xfId="0" applyFont="1" applyBorder="1" applyAlignment="1">
      <alignment vertical="center" wrapText="1"/>
    </xf>
    <xf numFmtId="0" fontId="17" fillId="0" borderId="6" xfId="0" applyFont="1" applyBorder="1" applyAlignment="1">
      <alignment vertical="center"/>
    </xf>
    <xf numFmtId="9" fontId="17" fillId="3" borderId="7" xfId="0" applyNumberFormat="1" applyFont="1" applyFill="1" applyBorder="1" applyAlignment="1">
      <alignment horizontal="center" vertical="center" wrapText="1"/>
    </xf>
    <xf numFmtId="3" fontId="17" fillId="3" borderId="8" xfId="0" applyNumberFormat="1" applyFont="1" applyFill="1" applyBorder="1" applyAlignment="1">
      <alignment horizontal="center" vertical="center" wrapText="1"/>
    </xf>
    <xf numFmtId="3" fontId="17" fillId="3" borderId="9" xfId="0" applyNumberFormat="1" applyFont="1" applyFill="1" applyBorder="1" applyAlignment="1">
      <alignment horizontal="center" vertical="center" wrapText="1"/>
    </xf>
    <xf numFmtId="9" fontId="17" fillId="3" borderId="10" xfId="0" applyNumberFormat="1" applyFont="1" applyFill="1" applyBorder="1" applyAlignment="1">
      <alignment horizontal="center" vertical="center" wrapText="1"/>
    </xf>
    <xf numFmtId="3" fontId="17" fillId="3" borderId="6" xfId="0" applyNumberFormat="1" applyFont="1" applyFill="1" applyBorder="1" applyAlignment="1">
      <alignment horizontal="center" vertical="center" wrapText="1"/>
    </xf>
    <xf numFmtId="3" fontId="17" fillId="3" borderId="11" xfId="0" applyNumberFormat="1" applyFont="1" applyFill="1" applyBorder="1" applyAlignment="1">
      <alignment horizontal="center" vertical="center" wrapText="1"/>
    </xf>
    <xf numFmtId="0" fontId="18" fillId="0" borderId="5" xfId="0" applyFont="1" applyBorder="1" applyAlignment="1">
      <alignment vertical="center" wrapText="1"/>
    </xf>
    <xf numFmtId="0" fontId="18" fillId="0" borderId="6" xfId="0" applyFont="1" applyBorder="1" applyAlignment="1">
      <alignment vertical="center" wrapText="1"/>
    </xf>
    <xf numFmtId="0" fontId="19" fillId="3" borderId="12" xfId="0" applyFont="1" applyFill="1" applyBorder="1" applyAlignment="1">
      <alignment horizontal="center" vertical="center" wrapText="1"/>
    </xf>
    <xf numFmtId="0" fontId="19" fillId="3" borderId="13" xfId="0" applyFont="1" applyFill="1" applyBorder="1" applyAlignment="1">
      <alignment horizontal="center" vertical="center" wrapText="1"/>
    </xf>
    <xf numFmtId="0" fontId="19" fillId="3" borderId="14" xfId="0" applyFont="1" applyFill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20" fillId="0" borderId="0" xfId="0" applyFont="1" applyAlignment="1">
      <alignment vertical="center"/>
    </xf>
    <xf numFmtId="9" fontId="17" fillId="0" borderId="0" xfId="0" applyNumberFormat="1" applyFont="1" applyBorder="1" applyAlignment="1">
      <alignment horizontal="center" vertical="center" wrapText="1"/>
    </xf>
    <xf numFmtId="3" fontId="17" fillId="0" borderId="0" xfId="0" applyNumberFormat="1" applyFont="1" applyBorder="1" applyAlignment="1">
      <alignment horizontal="center" vertical="center" wrapText="1"/>
    </xf>
    <xf numFmtId="0" fontId="17" fillId="0" borderId="0" xfId="0" applyFont="1" applyBorder="1" applyAlignment="1">
      <alignment vertical="center" wrapText="1"/>
    </xf>
    <xf numFmtId="0" fontId="17" fillId="0" borderId="0" xfId="0" applyFont="1" applyBorder="1" applyAlignment="1">
      <alignment vertical="center"/>
    </xf>
    <xf numFmtId="43" fontId="17" fillId="0" borderId="0" xfId="1" applyFont="1"/>
    <xf numFmtId="43" fontId="17" fillId="0" borderId="0" xfId="1" applyFont="1" applyAlignment="1">
      <alignment vertical="center" wrapText="1"/>
    </xf>
    <xf numFmtId="43" fontId="0" fillId="0" borderId="0" xfId="1" applyFont="1"/>
    <xf numFmtId="43" fontId="17" fillId="0" borderId="0" xfId="0" applyNumberFormat="1" applyFont="1"/>
    <xf numFmtId="3" fontId="17" fillId="0" borderId="0" xfId="0" applyNumberFormat="1" applyFont="1"/>
    <xf numFmtId="43" fontId="17" fillId="0" borderId="0" xfId="0" applyNumberFormat="1" applyFont="1" applyAlignment="1">
      <alignment vertical="center" wrapText="1"/>
    </xf>
    <xf numFmtId="3" fontId="17" fillId="3" borderId="0" xfId="0" applyNumberFormat="1" applyFont="1" applyFill="1" applyBorder="1" applyAlignment="1">
      <alignment horizontal="center" vertical="center" wrapText="1"/>
    </xf>
    <xf numFmtId="9" fontId="17" fillId="3" borderId="0" xfId="0" applyNumberFormat="1" applyFont="1" applyFill="1" applyBorder="1" applyAlignment="1">
      <alignment horizontal="center" vertical="center" wrapText="1"/>
    </xf>
    <xf numFmtId="9" fontId="17" fillId="0" borderId="5" xfId="0" applyNumberFormat="1" applyFont="1" applyBorder="1" applyAlignment="1">
      <alignment horizontal="center" vertical="center" wrapText="1"/>
    </xf>
    <xf numFmtId="10" fontId="17" fillId="0" borderId="5" xfId="0" applyNumberFormat="1" applyFont="1" applyBorder="1" applyAlignment="1">
      <alignment horizontal="center" vertical="center" wrapText="1"/>
    </xf>
    <xf numFmtId="4" fontId="17" fillId="3" borderId="11" xfId="0" applyNumberFormat="1" applyFont="1" applyFill="1" applyBorder="1" applyAlignment="1">
      <alignment horizontal="center" vertical="center" wrapText="1"/>
    </xf>
    <xf numFmtId="4" fontId="17" fillId="3" borderId="6" xfId="0" applyNumberFormat="1" applyFont="1" applyFill="1" applyBorder="1" applyAlignment="1">
      <alignment horizontal="center" vertical="center" wrapText="1"/>
    </xf>
    <xf numFmtId="166" fontId="17" fillId="3" borderId="10" xfId="0" applyNumberFormat="1" applyFont="1" applyFill="1" applyBorder="1" applyAlignment="1">
      <alignment horizontal="center" vertical="center" wrapText="1"/>
    </xf>
    <xf numFmtId="167" fontId="17" fillId="0" borderId="0" xfId="1" applyNumberFormat="1" applyFont="1"/>
    <xf numFmtId="168" fontId="17" fillId="0" borderId="0" xfId="1" applyNumberFormat="1" applyFont="1"/>
    <xf numFmtId="0" fontId="0" fillId="0" borderId="0" xfId="0" applyAlignment="1">
      <alignment vertical="center"/>
    </xf>
    <xf numFmtId="0" fontId="15" fillId="0" borderId="0" xfId="3" applyAlignment="1">
      <alignment horizontal="left" vertical="center"/>
    </xf>
    <xf numFmtId="0" fontId="3" fillId="0" borderId="0" xfId="0" applyFont="1" applyAlignment="1">
      <alignment vertical="center"/>
    </xf>
  </cellXfs>
  <cellStyles count="4">
    <cellStyle name="Гиперссылка" xfId="3" builtinId="8"/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iki.yandex-team.ru/reports/TZ/Prognoz2014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iki.yandex-team.ru/LegalDep/Drafts/Adv/Rus/advertisingagency/commission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iki.yandex-team.ru/LegalDep/Drafts/Adv/Rus/advertisingagency/commission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iki.yandex-team.ru/LegalDep/Drafts/Adv/Rus/advertisingagency/commiss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opLeftCell="A22" zoomScale="70" zoomScaleNormal="70" workbookViewId="0">
      <selection activeCell="L29" sqref="L29"/>
    </sheetView>
  </sheetViews>
  <sheetFormatPr defaultRowHeight="15" x14ac:dyDescent="0.25"/>
  <cols>
    <col min="1" max="1" width="2.5703125" customWidth="1"/>
    <col min="2" max="2" width="13.85546875" customWidth="1"/>
    <col min="3" max="3" width="13.28515625" customWidth="1"/>
    <col min="4" max="4" width="12.7109375" customWidth="1"/>
    <col min="5" max="5" width="10.7109375" customWidth="1"/>
    <col min="6" max="6" width="12.28515625" customWidth="1"/>
    <col min="7" max="7" width="11.85546875" customWidth="1"/>
    <col min="8" max="10" width="13.28515625" customWidth="1"/>
  </cols>
  <sheetData>
    <row r="1" spans="1:14" s="1" customFormat="1" ht="31.5" x14ac:dyDescent="0.25">
      <c r="A1" s="21" t="s">
        <v>32</v>
      </c>
      <c r="B1" s="21"/>
      <c r="C1" s="15"/>
      <c r="D1" s="63"/>
      <c r="N1" s="9"/>
    </row>
    <row r="2" spans="1:14" s="1" customFormat="1" ht="14.45" hidden="1" customHeight="1" x14ac:dyDescent="0.3">
      <c r="A2" s="20"/>
      <c r="B2" s="20"/>
      <c r="C2" s="19"/>
      <c r="D2" s="63"/>
    </row>
    <row r="3" spans="1:14" s="1" customFormat="1" ht="14.45" hidden="1" x14ac:dyDescent="0.3">
      <c r="A3" s="64"/>
      <c r="E3" s="65"/>
    </row>
    <row r="4" spans="1:14" s="1" customFormat="1" ht="14.45" hidden="1" x14ac:dyDescent="0.3">
      <c r="A4" s="64"/>
      <c r="E4" s="65"/>
    </row>
    <row r="5" spans="1:14" s="1" customFormat="1" ht="14.45" hidden="1" customHeight="1" x14ac:dyDescent="0.3">
      <c r="A5" s="65"/>
      <c r="B5" s="2"/>
    </row>
    <row r="6" spans="1:14" s="1" customFormat="1" ht="14.45" hidden="1" customHeight="1" x14ac:dyDescent="0.3">
      <c r="A6" s="65"/>
      <c r="B6" s="2"/>
    </row>
    <row r="7" spans="1:14" s="1" customFormat="1" ht="23.25" x14ac:dyDescent="0.25">
      <c r="A7" s="65"/>
      <c r="B7" s="7" t="s">
        <v>31</v>
      </c>
      <c r="G7" s="9"/>
    </row>
    <row r="8" spans="1:14" s="1" customFormat="1" x14ac:dyDescent="0.25">
      <c r="A8" s="65"/>
      <c r="B8" s="2"/>
      <c r="E8" s="8"/>
      <c r="G8" s="9"/>
    </row>
    <row r="9" spans="1:14" s="1" customFormat="1" x14ac:dyDescent="0.25">
      <c r="A9" s="65"/>
      <c r="B9" s="1" t="s">
        <v>30</v>
      </c>
      <c r="E9" s="8"/>
    </row>
    <row r="10" spans="1:14" s="1" customFormat="1" x14ac:dyDescent="0.25">
      <c r="A10" s="65"/>
      <c r="B10" s="19" t="s">
        <v>29</v>
      </c>
    </row>
    <row r="11" spans="1:14" s="1" customFormat="1" x14ac:dyDescent="0.25">
      <c r="A11" s="65"/>
      <c r="B11" s="19"/>
    </row>
    <row r="12" spans="1:14" s="1" customFormat="1" x14ac:dyDescent="0.25">
      <c r="A12" s="65"/>
      <c r="B12" s="1" t="s">
        <v>66</v>
      </c>
    </row>
    <row r="13" spans="1:14" s="1" customFormat="1" x14ac:dyDescent="0.25">
      <c r="A13" s="65"/>
      <c r="B13" s="19" t="s">
        <v>65</v>
      </c>
      <c r="N13" s="9"/>
    </row>
    <row r="14" spans="1:14" s="1" customFormat="1" x14ac:dyDescent="0.25">
      <c r="A14" s="65"/>
      <c r="B14" s="19"/>
      <c r="N14" s="9"/>
    </row>
    <row r="15" spans="1:14" s="1" customFormat="1" x14ac:dyDescent="0.25">
      <c r="A15" s="65"/>
      <c r="B15" s="9" t="s">
        <v>28</v>
      </c>
      <c r="C15" s="9" t="s">
        <v>27</v>
      </c>
      <c r="E15" s="9"/>
      <c r="F15" s="9"/>
      <c r="G15" s="12"/>
    </row>
    <row r="16" spans="1:14" s="1" customFormat="1" x14ac:dyDescent="0.25">
      <c r="A16" s="65"/>
      <c r="B16" s="9" t="s">
        <v>26</v>
      </c>
    </row>
    <row r="17" spans="1:7" s="1" customFormat="1" x14ac:dyDescent="0.25">
      <c r="A17" s="65"/>
      <c r="B17" s="9" t="s">
        <v>25</v>
      </c>
    </row>
    <row r="18" spans="1:7" s="1" customFormat="1" x14ac:dyDescent="0.25">
      <c r="A18" s="65"/>
      <c r="B18" s="9" t="s">
        <v>24</v>
      </c>
    </row>
    <row r="19" spans="1:7" s="1" customFormat="1" x14ac:dyDescent="0.25">
      <c r="A19" s="65"/>
      <c r="B19" s="9"/>
    </row>
    <row r="20" spans="1:7" s="1" customFormat="1" x14ac:dyDescent="0.25">
      <c r="A20" s="65"/>
      <c r="B20" s="2" t="s">
        <v>23</v>
      </c>
    </row>
    <row r="21" spans="1:7" s="1" customFormat="1" x14ac:dyDescent="0.25">
      <c r="A21" s="65"/>
      <c r="B21" s="2" t="s">
        <v>22</v>
      </c>
    </row>
    <row r="22" spans="1:7" s="1" customFormat="1" x14ac:dyDescent="0.25">
      <c r="A22" s="65"/>
      <c r="B22" s="2" t="s">
        <v>21</v>
      </c>
    </row>
    <row r="23" spans="1:7" s="1" customFormat="1" x14ac:dyDescent="0.25">
      <c r="A23" s="65"/>
      <c r="B23" s="2"/>
    </row>
    <row r="24" spans="1:7" s="1" customFormat="1" x14ac:dyDescent="0.25">
      <c r="A24" s="65"/>
      <c r="B24" s="18" t="s">
        <v>20</v>
      </c>
    </row>
    <row r="25" spans="1:7" s="1" customFormat="1" x14ac:dyDescent="0.25">
      <c r="A25" s="65"/>
      <c r="B25" s="15"/>
    </row>
    <row r="26" spans="1:7" s="1" customFormat="1" x14ac:dyDescent="0.25">
      <c r="A26" s="65"/>
      <c r="B26" s="15" t="s">
        <v>19</v>
      </c>
    </row>
    <row r="27" spans="1:7" s="1" customFormat="1" x14ac:dyDescent="0.25">
      <c r="A27" s="65"/>
      <c r="B27" s="15" t="s">
        <v>18</v>
      </c>
    </row>
    <row r="28" spans="1:7" s="1" customFormat="1" x14ac:dyDescent="0.25">
      <c r="A28" s="65"/>
      <c r="B28" s="15"/>
    </row>
    <row r="29" spans="1:7" s="1" customFormat="1" x14ac:dyDescent="0.25">
      <c r="A29" s="65"/>
      <c r="B29" s="14" t="s">
        <v>17</v>
      </c>
    </row>
    <row r="30" spans="1:7" s="1" customFormat="1" x14ac:dyDescent="0.25">
      <c r="A30" s="65"/>
      <c r="B30" s="17">
        <v>42064</v>
      </c>
      <c r="C30" s="17">
        <v>42095</v>
      </c>
      <c r="D30" s="17">
        <v>42125</v>
      </c>
      <c r="E30" s="17">
        <v>42156</v>
      </c>
      <c r="F30" s="17">
        <v>42186</v>
      </c>
      <c r="G30" s="17">
        <v>42217</v>
      </c>
    </row>
    <row r="31" spans="1:7" s="1" customFormat="1" x14ac:dyDescent="0.25">
      <c r="A31" s="65"/>
      <c r="B31" s="16">
        <v>0.17</v>
      </c>
      <c r="C31" s="16">
        <v>0.17</v>
      </c>
      <c r="D31" s="16">
        <v>0.14999999999999997</v>
      </c>
      <c r="E31" s="16">
        <v>0.17000000000000004</v>
      </c>
      <c r="F31" s="16">
        <v>0.16999999999999993</v>
      </c>
      <c r="G31" s="16">
        <v>0.17000000000000004</v>
      </c>
    </row>
    <row r="32" spans="1:7" s="1" customFormat="1" x14ac:dyDescent="0.25">
      <c r="A32" s="65"/>
      <c r="B32" s="15"/>
    </row>
    <row r="33" spans="1:12" s="1" customFormat="1" x14ac:dyDescent="0.25">
      <c r="A33" s="65"/>
      <c r="B33" s="14" t="s">
        <v>16</v>
      </c>
    </row>
    <row r="34" spans="1:12" s="1" customFormat="1" x14ac:dyDescent="0.25">
      <c r="A34" s="65"/>
      <c r="B34" s="13" t="s">
        <v>15</v>
      </c>
    </row>
    <row r="35" spans="1:12" s="1" customFormat="1" x14ac:dyDescent="0.25">
      <c r="A35" s="65"/>
      <c r="B35" s="12"/>
    </row>
    <row r="36" spans="1:12" s="1" customFormat="1" x14ac:dyDescent="0.25">
      <c r="A36" s="65"/>
      <c r="B36" s="2" t="s">
        <v>14</v>
      </c>
    </row>
    <row r="37" spans="1:12" s="1" customFormat="1" x14ac:dyDescent="0.25">
      <c r="A37" s="65"/>
      <c r="B37" s="2" t="s">
        <v>13</v>
      </c>
    </row>
    <row r="38" spans="1:12" s="1" customFormat="1" x14ac:dyDescent="0.25">
      <c r="A38" s="65"/>
    </row>
    <row r="39" spans="1:12" s="1" customFormat="1" x14ac:dyDescent="0.25">
      <c r="A39" s="65"/>
      <c r="B39" s="9" t="s">
        <v>12</v>
      </c>
    </row>
    <row r="40" spans="1:12" s="1" customFormat="1" x14ac:dyDescent="0.25">
      <c r="A40" s="65"/>
      <c r="B40" s="9" t="s">
        <v>11</v>
      </c>
    </row>
    <row r="41" spans="1:12" s="1" customFormat="1" x14ac:dyDescent="0.25">
      <c r="A41" s="65"/>
      <c r="B41" s="9" t="s">
        <v>10</v>
      </c>
    </row>
    <row r="42" spans="1:12" s="1" customFormat="1" x14ac:dyDescent="0.25">
      <c r="A42" s="65"/>
      <c r="B42" s="9" t="s">
        <v>9</v>
      </c>
    </row>
    <row r="43" spans="1:12" s="1" customFormat="1" x14ac:dyDescent="0.25">
      <c r="A43" s="65"/>
      <c r="B43" s="9" t="s">
        <v>8</v>
      </c>
    </row>
    <row r="44" spans="1:12" s="1" customFormat="1" x14ac:dyDescent="0.25">
      <c r="A44" s="65"/>
      <c r="B44" s="9" t="s">
        <v>7</v>
      </c>
    </row>
    <row r="45" spans="1:12" s="1" customFormat="1" x14ac:dyDescent="0.25">
      <c r="A45" s="65"/>
      <c r="B45" s="11" t="s">
        <v>6</v>
      </c>
      <c r="L45" s="8"/>
    </row>
    <row r="46" spans="1:12" s="1" customFormat="1" x14ac:dyDescent="0.25">
      <c r="A46" s="65"/>
      <c r="B46" s="11" t="s">
        <v>5</v>
      </c>
      <c r="L46" s="8"/>
    </row>
    <row r="47" spans="1:12" s="1" customFormat="1" x14ac:dyDescent="0.25">
      <c r="A47" s="65"/>
      <c r="B47" s="9" t="s">
        <v>4</v>
      </c>
      <c r="L47" s="8"/>
    </row>
    <row r="48" spans="1:12" s="1" customFormat="1" x14ac:dyDescent="0.25">
      <c r="A48" s="65"/>
      <c r="B48" s="9" t="s">
        <v>3</v>
      </c>
      <c r="L48"/>
    </row>
    <row r="49" spans="1:12" s="1" customFormat="1" x14ac:dyDescent="0.25">
      <c r="A49" s="65"/>
      <c r="B49" s="11" t="s">
        <v>2</v>
      </c>
      <c r="L49" s="8"/>
    </row>
    <row r="50" spans="1:12" s="1" customFormat="1" x14ac:dyDescent="0.25">
      <c r="A50" s="65"/>
      <c r="B50" s="9" t="s">
        <v>1</v>
      </c>
      <c r="C50" s="10"/>
      <c r="D50" s="10"/>
      <c r="E50" s="10"/>
      <c r="F50" s="10"/>
      <c r="L50" s="8"/>
    </row>
    <row r="51" spans="1:12" s="1" customFormat="1" x14ac:dyDescent="0.25">
      <c r="A51" s="65"/>
      <c r="B51" s="9" t="s">
        <v>0</v>
      </c>
      <c r="L51" s="8"/>
    </row>
    <row r="52" spans="1:12" s="1" customFormat="1" x14ac:dyDescent="0.25">
      <c r="A52" s="65"/>
      <c r="B52" s="9"/>
      <c r="L52" s="8"/>
    </row>
    <row r="53" spans="1:12" s="1" customFormat="1" x14ac:dyDescent="0.25">
      <c r="A53" s="65"/>
      <c r="L53" s="8"/>
    </row>
    <row r="54" spans="1:12" s="1" customFormat="1" x14ac:dyDescent="0.25">
      <c r="A54" s="65"/>
    </row>
    <row r="55" spans="1:12" s="3" customFormat="1" x14ac:dyDescent="0.25">
      <c r="A55" s="65"/>
      <c r="B55" s="1"/>
      <c r="C55" s="1"/>
      <c r="D55" s="1"/>
      <c r="E55" s="1"/>
      <c r="H55" s="1"/>
      <c r="I55" s="1"/>
    </row>
    <row r="56" spans="1:12" s="3" customFormat="1" x14ac:dyDescent="0.25">
      <c r="A56" s="65"/>
      <c r="B56" s="1"/>
      <c r="C56" s="1"/>
      <c r="D56" s="1"/>
      <c r="E56" s="1"/>
      <c r="H56" s="1"/>
      <c r="I56" s="1"/>
    </row>
    <row r="57" spans="1:12" s="3" customFormat="1" x14ac:dyDescent="0.25">
      <c r="A57" s="65"/>
      <c r="B57" s="5"/>
    </row>
    <row r="58" spans="1:12" s="3" customFormat="1" ht="23.25" x14ac:dyDescent="0.25">
      <c r="A58" s="65"/>
      <c r="B58" s="7"/>
    </row>
    <row r="59" spans="1:12" s="3" customFormat="1" x14ac:dyDescent="0.25">
      <c r="A59" s="65"/>
      <c r="B59" s="4"/>
    </row>
    <row r="60" spans="1:12" s="3" customFormat="1" x14ac:dyDescent="0.25">
      <c r="A60" s="65"/>
      <c r="B60" s="5"/>
    </row>
    <row r="61" spans="1:12" s="3" customFormat="1" x14ac:dyDescent="0.25">
      <c r="A61" s="65"/>
      <c r="B61" s="6"/>
    </row>
    <row r="62" spans="1:12" s="3" customFormat="1" x14ac:dyDescent="0.25">
      <c r="A62" s="65"/>
      <c r="B62" s="5"/>
    </row>
    <row r="63" spans="1:12" s="3" customFormat="1" x14ac:dyDescent="0.25">
      <c r="A63" s="65"/>
      <c r="B63" s="5"/>
    </row>
    <row r="64" spans="1:12" s="3" customFormat="1" x14ac:dyDescent="0.25">
      <c r="A64" s="65"/>
      <c r="B64" s="5"/>
    </row>
    <row r="65" spans="1:2" s="3" customFormat="1" x14ac:dyDescent="0.25">
      <c r="A65" s="65"/>
      <c r="B65" s="4"/>
    </row>
    <row r="66" spans="1:2" s="3" customFormat="1" x14ac:dyDescent="0.25">
      <c r="A66" s="65"/>
      <c r="B66" s="4"/>
    </row>
    <row r="67" spans="1:2" s="3" customFormat="1" x14ac:dyDescent="0.25">
      <c r="A67" s="65"/>
      <c r="B67" s="4"/>
    </row>
    <row r="68" spans="1:2" s="3" customFormat="1" x14ac:dyDescent="0.25">
      <c r="A68" s="65"/>
      <c r="B68" s="4"/>
    </row>
    <row r="69" spans="1:2" s="3" customFormat="1" x14ac:dyDescent="0.25">
      <c r="A69" s="65"/>
      <c r="B69" s="4"/>
    </row>
    <row r="70" spans="1:2" s="1" customFormat="1" x14ac:dyDescent="0.25">
      <c r="A70" s="65"/>
      <c r="B70" s="2"/>
    </row>
  </sheetData>
  <mergeCells count="4">
    <mergeCell ref="D1:D2"/>
    <mergeCell ref="A3:A4"/>
    <mergeCell ref="E3:E4"/>
    <mergeCell ref="A5:A70"/>
  </mergeCells>
  <hyperlinks>
    <hyperlink ref="B10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opLeftCell="A4" zoomScale="85" zoomScaleNormal="85" workbookViewId="0">
      <selection activeCell="I7" activeCellId="3" sqref="K14 I9 I8 I7"/>
    </sheetView>
  </sheetViews>
  <sheetFormatPr defaultColWidth="8.85546875" defaultRowHeight="12" x14ac:dyDescent="0.2"/>
  <cols>
    <col min="1" max="1" width="3.5703125" style="22" customWidth="1"/>
    <col min="2" max="2" width="25" style="23" customWidth="1"/>
    <col min="3" max="3" width="65" style="23" customWidth="1"/>
    <col min="4" max="4" width="14" style="22" customWidth="1"/>
    <col min="5" max="5" width="13.5703125" style="22" customWidth="1"/>
    <col min="6" max="7" width="8.85546875" style="22"/>
    <col min="8" max="8" width="10.28515625" style="22" bestFit="1" customWidth="1"/>
    <col min="9" max="9" width="16" style="48" bestFit="1" customWidth="1"/>
    <col min="10" max="10" width="14.42578125" style="22" bestFit="1" customWidth="1"/>
    <col min="11" max="11" width="13.5703125" style="22" bestFit="1" customWidth="1"/>
    <col min="12" max="16384" width="8.85546875" style="22"/>
  </cols>
  <sheetData>
    <row r="1" spans="1:11" ht="14.45" x14ac:dyDescent="0.25">
      <c r="B1" s="19" t="s">
        <v>65</v>
      </c>
    </row>
    <row r="2" spans="1:11" ht="14.45" x14ac:dyDescent="0.25">
      <c r="B2" s="19"/>
    </row>
    <row r="3" spans="1:11" x14ac:dyDescent="0.2">
      <c r="B3" s="43" t="s">
        <v>64</v>
      </c>
    </row>
    <row r="4" spans="1:11" ht="12.6" thickBot="1" x14ac:dyDescent="0.3">
      <c r="B4" s="43"/>
    </row>
    <row r="5" spans="1:11" s="24" customFormat="1" ht="60" x14ac:dyDescent="0.25">
      <c r="B5" s="37" t="s">
        <v>63</v>
      </c>
      <c r="C5" s="41" t="s">
        <v>48</v>
      </c>
      <c r="D5" s="40" t="s">
        <v>47</v>
      </c>
      <c r="E5" s="39" t="s">
        <v>46</v>
      </c>
      <c r="F5" s="38" t="s">
        <v>45</v>
      </c>
      <c r="I5" s="49"/>
    </row>
    <row r="6" spans="1:11" s="24" customFormat="1" x14ac:dyDescent="0.25">
      <c r="A6" s="37"/>
      <c r="B6" s="37"/>
      <c r="C6" s="36"/>
      <c r="D6" s="35">
        <v>0</v>
      </c>
      <c r="E6" s="34">
        <v>11000000</v>
      </c>
      <c r="F6" s="33">
        <v>0</v>
      </c>
      <c r="I6" s="49"/>
      <c r="K6" s="49">
        <v>47724000</v>
      </c>
    </row>
    <row r="7" spans="1:11" ht="24" x14ac:dyDescent="0.2">
      <c r="A7" s="29">
        <v>1</v>
      </c>
      <c r="B7" s="29" t="s">
        <v>62</v>
      </c>
      <c r="C7" s="28" t="s">
        <v>61</v>
      </c>
      <c r="D7" s="35">
        <f t="shared" ref="D7:D12" si="0">E6</f>
        <v>11000000</v>
      </c>
      <c r="E7" s="34">
        <v>26000000</v>
      </c>
      <c r="F7" s="33">
        <v>0.04</v>
      </c>
      <c r="H7" s="52">
        <f>E7-D7</f>
        <v>15000000</v>
      </c>
      <c r="I7" s="48">
        <f>H7*0.04</f>
        <v>600000</v>
      </c>
    </row>
    <row r="8" spans="1:11" ht="36" x14ac:dyDescent="0.2">
      <c r="A8" s="29">
        <v>2</v>
      </c>
      <c r="B8" s="29" t="s">
        <v>60</v>
      </c>
      <c r="C8" s="28" t="s">
        <v>59</v>
      </c>
      <c r="D8" s="35">
        <f t="shared" si="0"/>
        <v>26000000</v>
      </c>
      <c r="E8" s="34">
        <v>60000000</v>
      </c>
      <c r="F8" s="33">
        <v>0.05</v>
      </c>
      <c r="H8" s="52">
        <f t="shared" ref="H8:H12" si="1">E8-D8</f>
        <v>34000000</v>
      </c>
      <c r="I8" s="48">
        <f>H8*0.05</f>
        <v>1700000</v>
      </c>
    </row>
    <row r="9" spans="1:11" ht="36" x14ac:dyDescent="0.2">
      <c r="A9" s="29">
        <v>3</v>
      </c>
      <c r="B9" s="29" t="s">
        <v>58</v>
      </c>
      <c r="C9" s="28" t="s">
        <v>57</v>
      </c>
      <c r="D9" s="35">
        <f t="shared" si="0"/>
        <v>60000000</v>
      </c>
      <c r="E9" s="34">
        <v>115000000</v>
      </c>
      <c r="F9" s="33">
        <v>0.06</v>
      </c>
      <c r="H9" s="52">
        <f t="shared" si="1"/>
        <v>55000000</v>
      </c>
      <c r="I9" s="48">
        <f>H9*0.06</f>
        <v>3300000</v>
      </c>
      <c r="K9" s="51">
        <f>K6-D8</f>
        <v>21724000</v>
      </c>
    </row>
    <row r="10" spans="1:11" ht="36" x14ac:dyDescent="0.2">
      <c r="A10" s="29">
        <v>4</v>
      </c>
      <c r="B10" s="29" t="s">
        <v>56</v>
      </c>
      <c r="C10" s="28" t="s">
        <v>55</v>
      </c>
      <c r="D10" s="35">
        <f t="shared" si="0"/>
        <v>115000000</v>
      </c>
      <c r="E10" s="34">
        <v>320000000</v>
      </c>
      <c r="F10" s="33">
        <v>7.0000000000000007E-2</v>
      </c>
      <c r="H10" s="52">
        <f t="shared" si="1"/>
        <v>205000000</v>
      </c>
      <c r="I10" s="48">
        <f>H10*0.07</f>
        <v>14350000.000000002</v>
      </c>
      <c r="K10" s="51">
        <f>K9*0.05</f>
        <v>1086200</v>
      </c>
    </row>
    <row r="11" spans="1:11" ht="36" x14ac:dyDescent="0.2">
      <c r="A11" s="29">
        <v>5</v>
      </c>
      <c r="B11" s="29" t="s">
        <v>54</v>
      </c>
      <c r="C11" s="28" t="s">
        <v>53</v>
      </c>
      <c r="D11" s="32">
        <f t="shared" si="0"/>
        <v>320000000</v>
      </c>
      <c r="E11" s="31">
        <v>610000000</v>
      </c>
      <c r="F11" s="30">
        <v>0.08</v>
      </c>
      <c r="H11" s="52">
        <f t="shared" si="1"/>
        <v>290000000</v>
      </c>
      <c r="I11" s="48">
        <f>H11*0.08</f>
        <v>23200000</v>
      </c>
      <c r="K11" s="51">
        <f>K10+I7</f>
        <v>1686200</v>
      </c>
    </row>
    <row r="12" spans="1:11" ht="24.75" thickBot="1" x14ac:dyDescent="0.25">
      <c r="A12" s="29">
        <v>6</v>
      </c>
      <c r="B12" s="29" t="s">
        <v>52</v>
      </c>
      <c r="C12" s="28" t="s">
        <v>51</v>
      </c>
      <c r="D12" s="27">
        <f t="shared" si="0"/>
        <v>610000000</v>
      </c>
      <c r="E12" s="26"/>
      <c r="F12" s="25">
        <v>0.09</v>
      </c>
      <c r="H12" s="52">
        <f t="shared" si="1"/>
        <v>-610000000</v>
      </c>
      <c r="I12" s="48">
        <f t="shared" ref="I12" si="2">H12*0.05</f>
        <v>-30500000</v>
      </c>
    </row>
    <row r="13" spans="1:11" x14ac:dyDescent="0.2">
      <c r="B13" s="47"/>
      <c r="C13" s="46"/>
      <c r="D13" s="45"/>
      <c r="E13" s="45"/>
      <c r="F13" s="44"/>
    </row>
    <row r="14" spans="1:11" x14ac:dyDescent="0.2">
      <c r="B14" s="43" t="s">
        <v>50</v>
      </c>
      <c r="D14" s="42"/>
      <c r="E14" s="42"/>
      <c r="F14" s="42"/>
      <c r="I14" s="48">
        <v>313606317.00999999</v>
      </c>
      <c r="J14" s="51">
        <f>I14-D10</f>
        <v>198606317.00999999</v>
      </c>
      <c r="K14" s="51">
        <f>J14*0.07</f>
        <v>13902442.1907</v>
      </c>
    </row>
    <row r="15" spans="1:11" ht="12.75" thickBot="1" x14ac:dyDescent="0.25">
      <c r="B15" s="43"/>
      <c r="D15" s="42"/>
      <c r="E15" s="42"/>
      <c r="F15" s="42"/>
    </row>
    <row r="16" spans="1:11" s="24" customFormat="1" ht="60" x14ac:dyDescent="0.25">
      <c r="B16" s="37" t="s">
        <v>49</v>
      </c>
      <c r="C16" s="41" t="s">
        <v>48</v>
      </c>
      <c r="D16" s="40" t="s">
        <v>47</v>
      </c>
      <c r="E16" s="39" t="s">
        <v>46</v>
      </c>
      <c r="F16" s="38" t="s">
        <v>45</v>
      </c>
      <c r="I16" s="50"/>
      <c r="J16" s="51"/>
      <c r="K16" s="51"/>
    </row>
    <row r="17" spans="1:11" s="24" customFormat="1" x14ac:dyDescent="0.2">
      <c r="A17" s="37"/>
      <c r="B17" s="37"/>
      <c r="C17" s="36"/>
      <c r="D17" s="35">
        <v>0</v>
      </c>
      <c r="E17" s="34">
        <v>12000000</v>
      </c>
      <c r="F17" s="33">
        <v>0</v>
      </c>
      <c r="I17" s="48"/>
      <c r="J17" s="51"/>
      <c r="K17" s="51"/>
    </row>
    <row r="18" spans="1:11" ht="24" x14ac:dyDescent="0.2">
      <c r="A18" s="29">
        <v>1</v>
      </c>
      <c r="B18" s="29" t="s">
        <v>44</v>
      </c>
      <c r="C18" s="28" t="s">
        <v>43</v>
      </c>
      <c r="D18" s="35">
        <f t="shared" ref="D18:D23" si="3">E17</f>
        <v>12000000</v>
      </c>
      <c r="E18" s="34">
        <v>28000000</v>
      </c>
      <c r="F18" s="33">
        <v>0.04</v>
      </c>
      <c r="H18" s="52">
        <f>E18-D18</f>
        <v>16000000</v>
      </c>
      <c r="I18" s="48">
        <f>H18*0.04</f>
        <v>640000</v>
      </c>
    </row>
    <row r="19" spans="1:11" ht="36" x14ac:dyDescent="0.2">
      <c r="A19" s="29">
        <v>2</v>
      </c>
      <c r="B19" s="29" t="s">
        <v>42</v>
      </c>
      <c r="C19" s="28" t="s">
        <v>41</v>
      </c>
      <c r="D19" s="35">
        <f t="shared" si="3"/>
        <v>28000000</v>
      </c>
      <c r="E19" s="34">
        <v>62000000</v>
      </c>
      <c r="F19" s="33">
        <v>0.05</v>
      </c>
      <c r="H19" s="52">
        <f t="shared" ref="H19:H22" si="4">E19-D19</f>
        <v>34000000</v>
      </c>
      <c r="I19" s="48">
        <f>H19*0.05</f>
        <v>1700000</v>
      </c>
    </row>
    <row r="20" spans="1:11" ht="36" x14ac:dyDescent="0.2">
      <c r="A20" s="29">
        <v>3</v>
      </c>
      <c r="B20" s="29" t="s">
        <v>40</v>
      </c>
      <c r="C20" s="28" t="s">
        <v>39</v>
      </c>
      <c r="D20" s="35">
        <f t="shared" si="3"/>
        <v>62000000</v>
      </c>
      <c r="E20" s="34">
        <v>125000000</v>
      </c>
      <c r="F20" s="33">
        <v>0.06</v>
      </c>
      <c r="H20" s="52">
        <f t="shared" si="4"/>
        <v>63000000</v>
      </c>
      <c r="I20" s="48">
        <f>H20*0.06</f>
        <v>3780000</v>
      </c>
    </row>
    <row r="21" spans="1:11" ht="36" x14ac:dyDescent="0.2">
      <c r="A21" s="29">
        <v>4</v>
      </c>
      <c r="B21" s="29" t="s">
        <v>38</v>
      </c>
      <c r="C21" s="28" t="s">
        <v>37</v>
      </c>
      <c r="D21" s="35">
        <f t="shared" si="3"/>
        <v>125000000</v>
      </c>
      <c r="E21" s="34">
        <v>340000000</v>
      </c>
      <c r="F21" s="33">
        <v>7.0000000000000007E-2</v>
      </c>
      <c r="H21" s="52">
        <f t="shared" si="4"/>
        <v>215000000</v>
      </c>
      <c r="I21" s="48">
        <f>H21*0.07</f>
        <v>15050000.000000002</v>
      </c>
    </row>
    <row r="22" spans="1:11" ht="36" x14ac:dyDescent="0.2">
      <c r="A22" s="29">
        <v>5</v>
      </c>
      <c r="B22" s="29" t="s">
        <v>36</v>
      </c>
      <c r="C22" s="28" t="s">
        <v>35</v>
      </c>
      <c r="D22" s="32">
        <f t="shared" si="3"/>
        <v>340000000</v>
      </c>
      <c r="E22" s="31">
        <v>650000000</v>
      </c>
      <c r="F22" s="30">
        <v>0.08</v>
      </c>
      <c r="H22" s="52">
        <f t="shared" si="4"/>
        <v>310000000</v>
      </c>
      <c r="I22" s="48">
        <f>H22*0.08</f>
        <v>24800000</v>
      </c>
    </row>
    <row r="23" spans="1:11" ht="24.75" thickBot="1" x14ac:dyDescent="0.25">
      <c r="A23" s="29">
        <v>6</v>
      </c>
      <c r="B23" s="29" t="s">
        <v>34</v>
      </c>
      <c r="C23" s="28" t="s">
        <v>33</v>
      </c>
      <c r="D23" s="27">
        <f t="shared" si="3"/>
        <v>650000000</v>
      </c>
      <c r="E23" s="26"/>
      <c r="F23" s="25">
        <v>0.09</v>
      </c>
    </row>
    <row r="24" spans="1:11" x14ac:dyDescent="0.2">
      <c r="C24" s="24"/>
    </row>
    <row r="26" spans="1:11" x14ac:dyDescent="0.2">
      <c r="E26" s="22">
        <v>29860000.002999999</v>
      </c>
    </row>
    <row r="28" spans="1:11" x14ac:dyDescent="0.2">
      <c r="E28" s="52">
        <f>E26-D19</f>
        <v>1860000.0029999986</v>
      </c>
    </row>
    <row r="29" spans="1:11" x14ac:dyDescent="0.2">
      <c r="E29" s="22">
        <f>0.05*E28</f>
        <v>93000.000149999934</v>
      </c>
    </row>
  </sheetData>
  <hyperlinks>
    <hyperlink ref="B1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85" zoomScaleNormal="85" workbookViewId="0">
      <selection activeCell="I7" activeCellId="1" sqref="J12 I7:I8"/>
    </sheetView>
  </sheetViews>
  <sheetFormatPr defaultColWidth="8.85546875" defaultRowHeight="12" x14ac:dyDescent="0.2"/>
  <cols>
    <col min="1" max="1" width="3.5703125" style="22" customWidth="1"/>
    <col min="2" max="2" width="25" style="23" customWidth="1"/>
    <col min="3" max="3" width="65" style="23" customWidth="1"/>
    <col min="4" max="4" width="14" style="22" customWidth="1"/>
    <col min="5" max="5" width="13.5703125" style="22" customWidth="1"/>
    <col min="6" max="7" width="8.85546875" style="22"/>
    <col min="8" max="8" width="13.5703125" style="22" bestFit="1" customWidth="1"/>
    <col min="9" max="9" width="16" style="48" bestFit="1" customWidth="1"/>
    <col min="10" max="10" width="13.5703125" style="22" bestFit="1" customWidth="1"/>
    <col min="11" max="11" width="16" style="22" bestFit="1" customWidth="1"/>
    <col min="12" max="12" width="13.5703125" style="22" bestFit="1" customWidth="1"/>
    <col min="13" max="16384" width="8.85546875" style="22"/>
  </cols>
  <sheetData>
    <row r="1" spans="1:12" ht="15" x14ac:dyDescent="0.2">
      <c r="B1" s="19" t="s">
        <v>65</v>
      </c>
    </row>
    <row r="2" spans="1:12" ht="15" x14ac:dyDescent="0.2">
      <c r="B2" s="19"/>
    </row>
    <row r="3" spans="1:12" x14ac:dyDescent="0.2">
      <c r="B3" s="43" t="s">
        <v>64</v>
      </c>
    </row>
    <row r="4" spans="1:12" ht="12.75" thickBot="1" x14ac:dyDescent="0.25">
      <c r="B4" s="43"/>
    </row>
    <row r="5" spans="1:12" s="24" customFormat="1" ht="60" x14ac:dyDescent="0.25">
      <c r="B5" s="37" t="s">
        <v>63</v>
      </c>
      <c r="C5" s="41" t="s">
        <v>48</v>
      </c>
      <c r="D5" s="40" t="s">
        <v>47</v>
      </c>
      <c r="E5" s="39" t="s">
        <v>46</v>
      </c>
      <c r="F5" s="38" t="s">
        <v>45</v>
      </c>
      <c r="I5" s="49"/>
    </row>
    <row r="6" spans="1:12" s="24" customFormat="1" x14ac:dyDescent="0.25">
      <c r="A6" s="37"/>
      <c r="B6" s="37"/>
      <c r="C6" s="36"/>
      <c r="D6" s="35">
        <v>0</v>
      </c>
      <c r="E6" s="34">
        <v>4000000</v>
      </c>
      <c r="F6" s="33">
        <v>0</v>
      </c>
      <c r="I6" s="49"/>
    </row>
    <row r="7" spans="1:12" ht="24" x14ac:dyDescent="0.2">
      <c r="A7" s="29">
        <v>1</v>
      </c>
      <c r="B7" s="29" t="s">
        <v>62</v>
      </c>
      <c r="C7" s="28" t="s">
        <v>61</v>
      </c>
      <c r="D7" s="35">
        <f t="shared" ref="D7:D10" si="0">E6</f>
        <v>4000000</v>
      </c>
      <c r="E7" s="34">
        <v>9200000</v>
      </c>
      <c r="F7" s="33">
        <v>0.03</v>
      </c>
      <c r="H7" s="52">
        <f>E7-D7</f>
        <v>5200000</v>
      </c>
      <c r="I7" s="48">
        <f>H7*0.03</f>
        <v>156000</v>
      </c>
    </row>
    <row r="8" spans="1:12" ht="36" x14ac:dyDescent="0.2">
      <c r="A8" s="29">
        <v>2</v>
      </c>
      <c r="B8" s="29" t="s">
        <v>60</v>
      </c>
      <c r="C8" s="28" t="s">
        <v>59</v>
      </c>
      <c r="D8" s="35">
        <f t="shared" si="0"/>
        <v>9200000</v>
      </c>
      <c r="E8" s="34">
        <v>21600000</v>
      </c>
      <c r="F8" s="33">
        <v>0.04</v>
      </c>
      <c r="H8" s="52">
        <f t="shared" ref="H8:H10" si="1">E8-D8</f>
        <v>12400000</v>
      </c>
      <c r="I8" s="48">
        <f>H8*0.04</f>
        <v>496000</v>
      </c>
      <c r="L8" s="48">
        <v>11000000.003</v>
      </c>
    </row>
    <row r="9" spans="1:12" ht="36" x14ac:dyDescent="0.2">
      <c r="A9" s="29">
        <v>3</v>
      </c>
      <c r="B9" s="29" t="s">
        <v>58</v>
      </c>
      <c r="C9" s="28" t="s">
        <v>57</v>
      </c>
      <c r="D9" s="35">
        <f t="shared" si="0"/>
        <v>21600000</v>
      </c>
      <c r="E9" s="34">
        <v>48800000</v>
      </c>
      <c r="F9" s="33">
        <v>0.05</v>
      </c>
      <c r="H9" s="52">
        <f t="shared" si="1"/>
        <v>27200000</v>
      </c>
      <c r="I9" s="48">
        <f>H9*0.05</f>
        <v>1360000</v>
      </c>
      <c r="L9" s="51">
        <f>L8-D8</f>
        <v>1800000.0030000005</v>
      </c>
    </row>
    <row r="10" spans="1:12" ht="36" x14ac:dyDescent="0.2">
      <c r="A10" s="29">
        <v>4</v>
      </c>
      <c r="B10" s="29" t="s">
        <v>56</v>
      </c>
      <c r="C10" s="28" t="s">
        <v>55</v>
      </c>
      <c r="D10" s="35">
        <f t="shared" si="0"/>
        <v>48800000</v>
      </c>
      <c r="E10" s="34"/>
      <c r="F10" s="33">
        <v>0.06</v>
      </c>
      <c r="H10" s="52">
        <f t="shared" si="1"/>
        <v>-48800000</v>
      </c>
      <c r="I10" s="48">
        <f>H10*0.06</f>
        <v>-2928000</v>
      </c>
      <c r="L10" s="51">
        <f>L9*0.04</f>
        <v>72000.000120000026</v>
      </c>
    </row>
    <row r="11" spans="1:12" x14ac:dyDescent="0.2">
      <c r="B11" s="47"/>
      <c r="C11" s="46"/>
      <c r="D11" s="45"/>
      <c r="E11" s="45"/>
      <c r="F11" s="44"/>
      <c r="L11" s="51">
        <f>L10*0.04</f>
        <v>2880.0000048000011</v>
      </c>
    </row>
    <row r="12" spans="1:12" x14ac:dyDescent="0.2">
      <c r="B12" s="43" t="s">
        <v>50</v>
      </c>
      <c r="D12" s="42"/>
      <c r="E12" s="42"/>
      <c r="F12" s="42"/>
      <c r="H12" s="51">
        <v>32285814.579999998</v>
      </c>
      <c r="I12" s="48">
        <f>H12-D9</f>
        <v>10685814.579999998</v>
      </c>
      <c r="J12" s="51">
        <f>I12*0.05</f>
        <v>534290.72899999993</v>
      </c>
    </row>
    <row r="13" spans="1:12" ht="12.75" thickBot="1" x14ac:dyDescent="0.25">
      <c r="B13" s="43"/>
      <c r="D13" s="42"/>
      <c r="E13" s="42"/>
      <c r="F13" s="42"/>
      <c r="H13" s="51"/>
    </row>
    <row r="14" spans="1:12" s="24" customFormat="1" ht="60" x14ac:dyDescent="0.25">
      <c r="B14" s="37" t="s">
        <v>49</v>
      </c>
      <c r="C14" s="41" t="s">
        <v>48</v>
      </c>
      <c r="D14" s="40" t="s">
        <v>47</v>
      </c>
      <c r="E14" s="39" t="s">
        <v>46</v>
      </c>
      <c r="F14" s="38" t="s">
        <v>45</v>
      </c>
      <c r="I14" s="50"/>
      <c r="J14" s="51"/>
      <c r="K14" s="50">
        <v>54693890.897435799</v>
      </c>
    </row>
    <row r="15" spans="1:12" s="24" customFormat="1" x14ac:dyDescent="0.2">
      <c r="A15" s="37"/>
      <c r="B15" s="37"/>
      <c r="C15" s="36"/>
      <c r="D15" s="35">
        <v>0</v>
      </c>
      <c r="E15" s="34">
        <v>4800000</v>
      </c>
      <c r="F15" s="33">
        <v>0</v>
      </c>
      <c r="I15" s="48"/>
      <c r="J15" s="51"/>
      <c r="K15" s="51">
        <f>E7-D7</f>
        <v>5200000</v>
      </c>
      <c r="L15" s="53">
        <f>K15*0.03</f>
        <v>156000</v>
      </c>
    </row>
    <row r="16" spans="1:12" ht="24" x14ac:dyDescent="0.2">
      <c r="A16" s="29">
        <v>1</v>
      </c>
      <c r="B16" s="29" t="s">
        <v>44</v>
      </c>
      <c r="C16" s="28" t="s">
        <v>43</v>
      </c>
      <c r="D16" s="35">
        <f t="shared" ref="D16:D19" si="2">E15</f>
        <v>4800000</v>
      </c>
      <c r="E16" s="34">
        <v>11500000</v>
      </c>
      <c r="F16" s="33">
        <v>0.03</v>
      </c>
      <c r="H16" s="52">
        <f>E16-D16</f>
        <v>6700000</v>
      </c>
      <c r="I16" s="48">
        <f>H16*0.03</f>
        <v>201000</v>
      </c>
      <c r="K16" s="51">
        <f>E8-D8</f>
        <v>12400000</v>
      </c>
      <c r="L16" s="51">
        <f>K16*0.04</f>
        <v>496000</v>
      </c>
    </row>
    <row r="17" spans="1:12" ht="36" x14ac:dyDescent="0.2">
      <c r="A17" s="29">
        <v>2</v>
      </c>
      <c r="B17" s="29" t="s">
        <v>42</v>
      </c>
      <c r="C17" s="28" t="s">
        <v>41</v>
      </c>
      <c r="D17" s="35">
        <f t="shared" si="2"/>
        <v>11500000</v>
      </c>
      <c r="E17" s="34">
        <v>27000000</v>
      </c>
      <c r="F17" s="33">
        <v>0.04</v>
      </c>
      <c r="H17" s="52">
        <f t="shared" ref="H17:H19" si="3">E17-D17</f>
        <v>15500000</v>
      </c>
      <c r="I17" s="48">
        <f>H17*0.04</f>
        <v>620000</v>
      </c>
      <c r="K17" s="51">
        <f>E9-D9</f>
        <v>27200000</v>
      </c>
      <c r="L17" s="51">
        <f>K17*0.05</f>
        <v>1360000</v>
      </c>
    </row>
    <row r="18" spans="1:12" ht="36" x14ac:dyDescent="0.2">
      <c r="A18" s="29">
        <v>3</v>
      </c>
      <c r="B18" s="29" t="s">
        <v>40</v>
      </c>
      <c r="C18" s="28" t="s">
        <v>39</v>
      </c>
      <c r="D18" s="35">
        <f t="shared" si="2"/>
        <v>27000000</v>
      </c>
      <c r="E18" s="34">
        <v>61000000</v>
      </c>
      <c r="F18" s="33">
        <v>0.05</v>
      </c>
      <c r="H18" s="52">
        <f t="shared" si="3"/>
        <v>34000000</v>
      </c>
      <c r="I18" s="48">
        <f>H18*0.05</f>
        <v>1700000</v>
      </c>
      <c r="K18" s="51">
        <f>K14-D10</f>
        <v>5893890.8974357992</v>
      </c>
      <c r="L18" s="51">
        <f>K18*0.06</f>
        <v>353633.45384614792</v>
      </c>
    </row>
    <row r="19" spans="1:12" ht="36" x14ac:dyDescent="0.2">
      <c r="A19" s="29">
        <v>4</v>
      </c>
      <c r="B19" s="29" t="s">
        <v>38</v>
      </c>
      <c r="C19" s="28" t="s">
        <v>37</v>
      </c>
      <c r="D19" s="35">
        <f t="shared" si="2"/>
        <v>61000000</v>
      </c>
      <c r="E19" s="34"/>
      <c r="F19" s="33">
        <v>0.06</v>
      </c>
      <c r="H19" s="52">
        <f t="shared" si="3"/>
        <v>-61000000</v>
      </c>
      <c r="I19" s="48">
        <f>H19*0.06</f>
        <v>-3660000</v>
      </c>
    </row>
    <row r="20" spans="1:12" x14ac:dyDescent="0.2">
      <c r="C20" s="24"/>
    </row>
    <row r="21" spans="1:12" x14ac:dyDescent="0.2">
      <c r="K21" s="22">
        <v>11000000.003</v>
      </c>
    </row>
    <row r="22" spans="1:12" x14ac:dyDescent="0.2">
      <c r="K22" s="52">
        <f>K21-D16</f>
        <v>6200000.0030000005</v>
      </c>
    </row>
    <row r="23" spans="1:12" x14ac:dyDescent="0.2">
      <c r="K23" s="22">
        <f>K22*0.04</f>
        <v>248000.00012000001</v>
      </c>
    </row>
    <row r="24" spans="1:12" x14ac:dyDescent="0.2">
      <c r="K24" s="22">
        <f>K23*0.03</f>
        <v>7440.0000036000001</v>
      </c>
    </row>
  </sheetData>
  <hyperlinks>
    <hyperlink ref="B1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topLeftCell="A5" zoomScale="85" zoomScaleNormal="85" workbookViewId="0">
      <selection activeCell="I19" sqref="I19:I23"/>
    </sheetView>
  </sheetViews>
  <sheetFormatPr defaultColWidth="8.85546875" defaultRowHeight="12" x14ac:dyDescent="0.2"/>
  <cols>
    <col min="1" max="1" width="3.5703125" style="22" customWidth="1"/>
    <col min="2" max="2" width="25" style="23" customWidth="1"/>
    <col min="3" max="3" width="65" style="23" customWidth="1"/>
    <col min="4" max="4" width="14" style="22" customWidth="1"/>
    <col min="5" max="5" width="13.5703125" style="22" customWidth="1"/>
    <col min="6" max="7" width="8.85546875" style="22"/>
    <col min="8" max="8" width="12.5703125" style="22" bestFit="1" customWidth="1"/>
    <col min="9" max="9" width="16.5703125" style="48" bestFit="1" customWidth="1"/>
    <col min="10" max="10" width="13.5703125" style="22" bestFit="1" customWidth="1"/>
    <col min="11" max="11" width="16" style="22" bestFit="1" customWidth="1"/>
    <col min="12" max="12" width="13.5703125" style="22" bestFit="1" customWidth="1"/>
    <col min="13" max="16384" width="8.85546875" style="22"/>
  </cols>
  <sheetData>
    <row r="1" spans="1:12" ht="15" x14ac:dyDescent="0.2">
      <c r="B1" s="19" t="s">
        <v>65</v>
      </c>
    </row>
    <row r="2" spans="1:12" ht="15" x14ac:dyDescent="0.2">
      <c r="B2" s="19"/>
    </row>
    <row r="3" spans="1:12" x14ac:dyDescent="0.2">
      <c r="B3" s="43" t="s">
        <v>64</v>
      </c>
    </row>
    <row r="4" spans="1:12" ht="12.75" thickBot="1" x14ac:dyDescent="0.25">
      <c r="B4" s="43"/>
    </row>
    <row r="5" spans="1:12" s="24" customFormat="1" ht="60" x14ac:dyDescent="0.25">
      <c r="B5" s="37" t="s">
        <v>63</v>
      </c>
      <c r="C5" s="41" t="s">
        <v>48</v>
      </c>
      <c r="D5" s="40" t="s">
        <v>47</v>
      </c>
      <c r="E5" s="39" t="s">
        <v>46</v>
      </c>
      <c r="F5" s="38" t="s">
        <v>45</v>
      </c>
      <c r="I5" s="49"/>
    </row>
    <row r="6" spans="1:12" s="24" customFormat="1" x14ac:dyDescent="0.25">
      <c r="A6" s="37"/>
      <c r="B6" s="37"/>
      <c r="C6" s="36"/>
      <c r="D6" s="58">
        <v>0</v>
      </c>
      <c r="E6" s="58">
        <v>180000</v>
      </c>
      <c r="F6" s="60">
        <v>0</v>
      </c>
      <c r="I6" s="49"/>
    </row>
    <row r="7" spans="1:12" x14ac:dyDescent="0.2">
      <c r="A7" s="29">
        <v>1</v>
      </c>
      <c r="B7" s="29" t="s">
        <v>67</v>
      </c>
      <c r="C7" s="56">
        <v>0.06</v>
      </c>
      <c r="D7" s="58">
        <v>180000</v>
      </c>
      <c r="E7" s="59">
        <v>400000</v>
      </c>
      <c r="F7" s="60">
        <v>0.06</v>
      </c>
      <c r="H7" s="52">
        <f>E7-D7</f>
        <v>220000</v>
      </c>
      <c r="I7" s="48">
        <f>H7*0.06</f>
        <v>13200</v>
      </c>
    </row>
    <row r="8" spans="1:12" x14ac:dyDescent="0.2">
      <c r="A8" s="29">
        <v>2</v>
      </c>
      <c r="B8" s="29" t="s">
        <v>68</v>
      </c>
      <c r="C8" s="57">
        <v>6.5000000000000002E-2</v>
      </c>
      <c r="D8" s="58">
        <f>E7</f>
        <v>400000</v>
      </c>
      <c r="E8" s="59">
        <v>1125000</v>
      </c>
      <c r="F8" s="60">
        <v>6.5000000000000002E-2</v>
      </c>
      <c r="H8" s="52">
        <f t="shared" ref="H8:H12" si="0">E8-D8</f>
        <v>725000</v>
      </c>
      <c r="I8" s="48">
        <f>H8*0.065</f>
        <v>47125</v>
      </c>
      <c r="L8" s="48">
        <v>11000000.003</v>
      </c>
    </row>
    <row r="9" spans="1:12" x14ac:dyDescent="0.2">
      <c r="A9" s="29">
        <v>3</v>
      </c>
      <c r="B9" s="29" t="s">
        <v>69</v>
      </c>
      <c r="C9" s="57">
        <v>7.4999999999999997E-2</v>
      </c>
      <c r="D9" s="58">
        <f t="shared" ref="D9:D10" si="1">E8</f>
        <v>1125000</v>
      </c>
      <c r="E9" s="59">
        <v>2250000</v>
      </c>
      <c r="F9" s="60">
        <v>7.4999999999999997E-2</v>
      </c>
      <c r="H9" s="52">
        <f t="shared" si="0"/>
        <v>1125000</v>
      </c>
      <c r="I9" s="48">
        <f>H9*0.075</f>
        <v>84375</v>
      </c>
      <c r="L9" s="51">
        <f>L8-D8</f>
        <v>10600000.003</v>
      </c>
    </row>
    <row r="10" spans="1:12" x14ac:dyDescent="0.2">
      <c r="A10" s="29">
        <v>4</v>
      </c>
      <c r="B10" s="29" t="s">
        <v>70</v>
      </c>
      <c r="C10" s="57">
        <v>8.5000000000000006E-2</v>
      </c>
      <c r="D10" s="58">
        <f t="shared" si="1"/>
        <v>2250000</v>
      </c>
      <c r="E10" s="59">
        <v>4500000</v>
      </c>
      <c r="F10" s="60">
        <v>8.5000000000000006E-2</v>
      </c>
      <c r="H10" s="52">
        <f t="shared" si="0"/>
        <v>2250000</v>
      </c>
      <c r="I10" s="48">
        <f>H10*0.085</f>
        <v>191250</v>
      </c>
      <c r="L10" s="51">
        <f>L9*0.04</f>
        <v>424000.00012000004</v>
      </c>
    </row>
    <row r="11" spans="1:12" x14ac:dyDescent="0.2">
      <c r="A11" s="29">
        <v>5</v>
      </c>
      <c r="B11" s="29" t="s">
        <v>71</v>
      </c>
      <c r="C11" s="57">
        <v>9.5000000000000001E-2</v>
      </c>
      <c r="D11" s="58">
        <f t="shared" ref="D11" si="2">E10</f>
        <v>4500000</v>
      </c>
      <c r="E11" s="59">
        <v>9000000</v>
      </c>
      <c r="F11" s="60">
        <v>9.5000000000000001E-2</v>
      </c>
      <c r="H11" s="52">
        <f t="shared" si="0"/>
        <v>4500000</v>
      </c>
      <c r="I11" s="48">
        <f>H11*0.095</f>
        <v>427500</v>
      </c>
      <c r="L11" s="51">
        <f>L10*0.04</f>
        <v>16960.0000048</v>
      </c>
    </row>
    <row r="12" spans="1:12" x14ac:dyDescent="0.2">
      <c r="A12" s="29">
        <v>6</v>
      </c>
      <c r="B12" s="29" t="s">
        <v>72</v>
      </c>
      <c r="C12" s="57">
        <v>0.105</v>
      </c>
      <c r="D12" s="58">
        <f t="shared" ref="D12" si="3">E11</f>
        <v>9000000</v>
      </c>
      <c r="E12" s="59"/>
      <c r="F12" s="60">
        <v>0.105</v>
      </c>
      <c r="H12" s="52">
        <f t="shared" si="0"/>
        <v>-9000000</v>
      </c>
      <c r="L12" s="51">
        <f>L11*0.04</f>
        <v>678.40000019199999</v>
      </c>
    </row>
    <row r="13" spans="1:12" x14ac:dyDescent="0.2">
      <c r="A13" s="47"/>
      <c r="B13" s="47"/>
      <c r="C13" s="46"/>
      <c r="D13" s="54"/>
      <c r="E13" s="54"/>
      <c r="F13" s="55"/>
      <c r="H13" s="52"/>
      <c r="I13" s="48">
        <v>5902477.8700000001</v>
      </c>
      <c r="L13" s="51"/>
    </row>
    <row r="14" spans="1:12" x14ac:dyDescent="0.2">
      <c r="B14" s="47"/>
      <c r="C14" s="46"/>
      <c r="D14" s="45"/>
      <c r="E14" s="45"/>
      <c r="F14" s="44"/>
      <c r="H14" s="48">
        <v>5902477.8700000001</v>
      </c>
      <c r="I14" s="48">
        <f>I13-D11</f>
        <v>1402477.87</v>
      </c>
      <c r="L14" s="51">
        <f>L10*0.04</f>
        <v>16960.0000048</v>
      </c>
    </row>
    <row r="15" spans="1:12" x14ac:dyDescent="0.2">
      <c r="B15" s="43" t="s">
        <v>50</v>
      </c>
      <c r="D15" s="42"/>
      <c r="E15" s="42"/>
      <c r="F15" s="42"/>
      <c r="H15" s="51">
        <f>H14-D11</f>
        <v>1402477.87</v>
      </c>
      <c r="I15" s="61">
        <f>I14*0.095</f>
        <v>133235.39765</v>
      </c>
    </row>
    <row r="16" spans="1:12" ht="12.75" thickBot="1" x14ac:dyDescent="0.25">
      <c r="B16" s="43"/>
      <c r="D16" s="42"/>
      <c r="E16" s="42"/>
      <c r="F16" s="42"/>
      <c r="H16" s="51"/>
      <c r="I16" s="48">
        <f>H15*0.095</f>
        <v>133235.39765</v>
      </c>
    </row>
    <row r="17" spans="1:12" s="24" customFormat="1" ht="60" x14ac:dyDescent="0.25">
      <c r="B17" s="37" t="s">
        <v>63</v>
      </c>
      <c r="C17" s="41" t="s">
        <v>48</v>
      </c>
      <c r="D17" s="40" t="s">
        <v>47</v>
      </c>
      <c r="E17" s="39" t="s">
        <v>46</v>
      </c>
      <c r="F17" s="38" t="s">
        <v>45</v>
      </c>
      <c r="I17" s="50"/>
      <c r="J17" s="51"/>
      <c r="K17" s="50">
        <v>54693890.897435799</v>
      </c>
    </row>
    <row r="18" spans="1:12" s="24" customFormat="1" x14ac:dyDescent="0.2">
      <c r="A18" s="37"/>
      <c r="B18" s="37"/>
      <c r="C18" s="36"/>
      <c r="D18" s="58">
        <v>0</v>
      </c>
      <c r="E18" s="58">
        <v>220000</v>
      </c>
      <c r="F18" s="60">
        <v>0</v>
      </c>
      <c r="I18" s="48"/>
      <c r="J18" s="51"/>
      <c r="K18" s="51">
        <f>E7-D7</f>
        <v>220000</v>
      </c>
      <c r="L18" s="53">
        <f>K18*0.03</f>
        <v>6600</v>
      </c>
    </row>
    <row r="19" spans="1:12" x14ac:dyDescent="0.2">
      <c r="A19" s="29">
        <v>1</v>
      </c>
      <c r="B19" s="29" t="s">
        <v>67</v>
      </c>
      <c r="C19" s="56">
        <v>0.06</v>
      </c>
      <c r="D19" s="58">
        <f>E18</f>
        <v>220000</v>
      </c>
      <c r="E19" s="59">
        <v>500000</v>
      </c>
      <c r="F19" s="60">
        <v>0.06</v>
      </c>
      <c r="H19" s="52">
        <f>E19-D19</f>
        <v>280000</v>
      </c>
      <c r="I19" s="48">
        <f>H19*0.06</f>
        <v>16800</v>
      </c>
      <c r="K19" s="51">
        <f>E8-D8</f>
        <v>725000</v>
      </c>
      <c r="L19" s="51">
        <f>K19*0.04</f>
        <v>29000</v>
      </c>
    </row>
    <row r="20" spans="1:12" x14ac:dyDescent="0.2">
      <c r="A20" s="29">
        <v>2</v>
      </c>
      <c r="B20" s="29" t="s">
        <v>68</v>
      </c>
      <c r="C20" s="57">
        <v>6.5000000000000002E-2</v>
      </c>
      <c r="D20" s="58">
        <f>E19</f>
        <v>500000</v>
      </c>
      <c r="E20" s="59">
        <v>1400000</v>
      </c>
      <c r="F20" s="60">
        <v>6.5000000000000002E-2</v>
      </c>
      <c r="H20" s="52">
        <f t="shared" ref="H20:H23" si="4">E20-D20</f>
        <v>900000</v>
      </c>
      <c r="I20" s="48">
        <f>H20*0.065</f>
        <v>58500</v>
      </c>
      <c r="K20" s="51">
        <f>E9-D9</f>
        <v>1125000</v>
      </c>
      <c r="L20" s="51">
        <f>K20*0.05</f>
        <v>56250</v>
      </c>
    </row>
    <row r="21" spans="1:12" x14ac:dyDescent="0.2">
      <c r="A21" s="29">
        <v>3</v>
      </c>
      <c r="B21" s="29" t="s">
        <v>69</v>
      </c>
      <c r="C21" s="57">
        <v>7.4999999999999997E-2</v>
      </c>
      <c r="D21" s="58">
        <f t="shared" ref="D21:D24" si="5">E20</f>
        <v>1400000</v>
      </c>
      <c r="E21" s="59">
        <v>2750000</v>
      </c>
      <c r="F21" s="60">
        <v>7.4999999999999997E-2</v>
      </c>
      <c r="H21" s="52">
        <f t="shared" si="4"/>
        <v>1350000</v>
      </c>
      <c r="I21" s="48">
        <f>H21*0.075</f>
        <v>101250</v>
      </c>
      <c r="K21" s="51">
        <f>K17-D10</f>
        <v>52443890.897435799</v>
      </c>
      <c r="L21" s="51">
        <f>K21*0.06</f>
        <v>3146633.4538461477</v>
      </c>
    </row>
    <row r="22" spans="1:12" x14ac:dyDescent="0.2">
      <c r="A22" s="29">
        <v>4</v>
      </c>
      <c r="B22" s="29" t="s">
        <v>70</v>
      </c>
      <c r="C22" s="57">
        <v>8.5000000000000006E-2</v>
      </c>
      <c r="D22" s="58">
        <f t="shared" si="5"/>
        <v>2750000</v>
      </c>
      <c r="E22" s="59">
        <v>5500000</v>
      </c>
      <c r="F22" s="60">
        <v>8.5000000000000006E-2</v>
      </c>
      <c r="H22" s="52">
        <f t="shared" si="4"/>
        <v>2750000</v>
      </c>
      <c r="I22" s="48">
        <f>H22*0.085</f>
        <v>233750.00000000003</v>
      </c>
    </row>
    <row r="23" spans="1:12" x14ac:dyDescent="0.2">
      <c r="A23" s="29">
        <v>5</v>
      </c>
      <c r="B23" s="29" t="s">
        <v>71</v>
      </c>
      <c r="C23" s="57">
        <v>9.5000000000000001E-2</v>
      </c>
      <c r="D23" s="58">
        <f t="shared" si="5"/>
        <v>5500000</v>
      </c>
      <c r="E23" s="59">
        <v>11000000</v>
      </c>
      <c r="F23" s="60">
        <v>9.5000000000000001E-2</v>
      </c>
      <c r="H23" s="52">
        <f t="shared" si="4"/>
        <v>5500000</v>
      </c>
      <c r="I23" s="48">
        <f>H23*0.095</f>
        <v>522500</v>
      </c>
    </row>
    <row r="24" spans="1:12" x14ac:dyDescent="0.2">
      <c r="A24" s="29">
        <v>6</v>
      </c>
      <c r="B24" s="29" t="s">
        <v>72</v>
      </c>
      <c r="C24" s="57">
        <v>0.105</v>
      </c>
      <c r="D24" s="58">
        <f t="shared" si="5"/>
        <v>11000000</v>
      </c>
      <c r="E24" s="59"/>
      <c r="F24" s="60">
        <v>0.105</v>
      </c>
      <c r="H24" s="52">
        <f>E24-D24</f>
        <v>-11000000</v>
      </c>
      <c r="K24" s="22">
        <v>11000000.003</v>
      </c>
    </row>
    <row r="25" spans="1:12" x14ac:dyDescent="0.2">
      <c r="K25" s="52">
        <f>K24-D19</f>
        <v>10780000.003</v>
      </c>
    </row>
    <row r="26" spans="1:12" x14ac:dyDescent="0.2">
      <c r="K26" s="22">
        <f>K25*0.04</f>
        <v>431200.00012000004</v>
      </c>
    </row>
    <row r="27" spans="1:12" x14ac:dyDescent="0.2">
      <c r="I27" s="61">
        <f>0.74*0.065</f>
        <v>4.8100000000000004E-2</v>
      </c>
      <c r="K27" s="22">
        <f>K26*0.03</f>
        <v>12936.0000036</v>
      </c>
    </row>
    <row r="28" spans="1:12" x14ac:dyDescent="0.2">
      <c r="I28" s="48">
        <v>12640000.003</v>
      </c>
    </row>
    <row r="29" spans="1:12" x14ac:dyDescent="0.2">
      <c r="I29" s="48">
        <f>I28-D24</f>
        <v>1640000.0030000005</v>
      </c>
    </row>
    <row r="30" spans="1:12" x14ac:dyDescent="0.2">
      <c r="I30" s="62">
        <f>I29*0.105</f>
        <v>172200.00031500004</v>
      </c>
    </row>
  </sheetData>
  <hyperlinks>
    <hyperlink ref="B1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Prognoz2015</vt:lpstr>
      <vt:lpstr>ШКАЛА</vt:lpstr>
      <vt:lpstr>ШКАЛА(базовые)</vt:lpstr>
      <vt:lpstr>ШКАЛА(украина)</vt:lpstr>
    </vt:vector>
  </TitlesOfParts>
  <Company>Yandex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Ольга Лялина</dc:creator>
  <cp:lastModifiedBy>Aleksandra Kurenkova</cp:lastModifiedBy>
  <dcterms:created xsi:type="dcterms:W3CDTF">2015-03-05T15:42:12Z</dcterms:created>
  <dcterms:modified xsi:type="dcterms:W3CDTF">2015-08-28T08:47:01Z</dcterms:modified>
</cp:coreProperties>
</file>