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uds\OneDrive\Рабочий стол\"/>
    </mc:Choice>
  </mc:AlternateContent>
  <xr:revisionPtr revIDLastSave="0" documentId="13_ncr:1_{0343E4DE-530F-45B9-84CD-552DEBEE4FFC}" xr6:coauthVersionLast="47" xr6:coauthVersionMax="47" xr10:uidLastSave="{00000000-0000-0000-0000-000000000000}"/>
  <bookViews>
    <workbookView xWindow="4365" yWindow="4365" windowWidth="28800" windowHeight="1533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I14" i="1"/>
  <c r="I13" i="1"/>
  <c r="O6" i="1"/>
  <c r="M6" i="1"/>
  <c r="M7" i="1"/>
  <c r="J6" i="1"/>
  <c r="O19" i="1"/>
  <c r="O18" i="1"/>
  <c r="O17" i="1"/>
  <c r="O16" i="1"/>
  <c r="O15" i="1"/>
  <c r="H6" i="1"/>
  <c r="H3" i="1"/>
  <c r="H2" i="1"/>
  <c r="H4" i="1" s="1"/>
  <c r="H7" i="1" s="1"/>
  <c r="H1" i="1"/>
  <c r="I6" i="1" l="1"/>
  <c r="H8" i="1"/>
  <c r="I7" i="1" l="1"/>
  <c r="H9" i="1"/>
  <c r="L6" i="1"/>
  <c r="K6" i="1"/>
  <c r="I8" i="1" l="1"/>
  <c r="H10" i="1"/>
  <c r="O7" i="1"/>
  <c r="J7" i="1"/>
  <c r="L7" i="1" l="1"/>
  <c r="K7" i="1"/>
  <c r="I9" i="1"/>
  <c r="H11" i="1"/>
  <c r="O8" i="1"/>
  <c r="J8" i="1"/>
  <c r="L8" i="1" l="1"/>
  <c r="M8" i="1" s="1"/>
  <c r="I16" i="1" s="1"/>
  <c r="K8" i="1"/>
  <c r="I10" i="1"/>
  <c r="I11" i="1"/>
  <c r="O11" i="1" s="1"/>
  <c r="J9" i="1"/>
  <c r="O9" i="1"/>
  <c r="I15" i="1"/>
  <c r="J11" i="1" l="1"/>
  <c r="L9" i="1"/>
  <c r="M9" i="1" s="1"/>
  <c r="K9" i="1"/>
  <c r="J10" i="1"/>
  <c r="O10" i="1"/>
  <c r="L10" i="1" l="1"/>
  <c r="M10" i="1" s="1"/>
  <c r="K10" i="1"/>
  <c r="K11" i="1"/>
  <c r="L11" i="1"/>
  <c r="M11" i="1" s="1"/>
  <c r="I18" i="1" l="1"/>
  <c r="I17" i="1"/>
</calcChain>
</file>

<file path=xl/sharedStrings.xml><?xml version="1.0" encoding="utf-8"?>
<sst xmlns="http://schemas.openxmlformats.org/spreadsheetml/2006/main" count="28" uniqueCount="28">
  <si>
    <t>Группы банков с доходами от 100 до 300 млн дол.</t>
  </si>
  <si>
    <t>Рентабельность активов</t>
  </si>
  <si>
    <t>Количество банков в % (частости)</t>
  </si>
  <si>
    <t>Итого</t>
  </si>
  <si>
    <t>k=</t>
  </si>
  <si>
    <t>Xmax=</t>
  </si>
  <si>
    <t>Xmin=</t>
  </si>
  <si>
    <t>h=</t>
  </si>
  <si>
    <t>x0=</t>
  </si>
  <si>
    <t>x2=</t>
  </si>
  <si>
    <t>x1=</t>
  </si>
  <si>
    <t>x3=</t>
  </si>
  <si>
    <t>x4=</t>
  </si>
  <si>
    <t>x5=</t>
  </si>
  <si>
    <t>n=</t>
  </si>
  <si>
    <t>Кол-во банков</t>
  </si>
  <si>
    <t>Частости</t>
  </si>
  <si>
    <t>Накопл. частота</t>
  </si>
  <si>
    <t>Относит. плотность</t>
  </si>
  <si>
    <t>Среднее значение интервала</t>
  </si>
  <si>
    <t>Номер интервала вариационного ряда</t>
  </si>
  <si>
    <t>0,8-1,04</t>
  </si>
  <si>
    <t>1,04-1,28</t>
  </si>
  <si>
    <t>1,28-1,52</t>
  </si>
  <si>
    <t>1,52-1,76</t>
  </si>
  <si>
    <t>1,76-2,0</t>
  </si>
  <si>
    <t>2,0 и более</t>
  </si>
  <si>
    <t>Среднее значение рентабельности активов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</si>
</sst>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 vertical="center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Кривая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ненормированной плотности распределения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855153247831851"/>
          <c:y val="0.88382967592968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Лист1!$O$6:$O$11</c:f>
              <c:numCache>
                <c:formatCode>General</c:formatCode>
                <c:ptCount val="6"/>
                <c:pt idx="0">
                  <c:v>0.92</c:v>
                </c:pt>
                <c:pt idx="1">
                  <c:v>1.1600000000000001</c:v>
                </c:pt>
                <c:pt idx="2">
                  <c:v>1.4</c:v>
                </c:pt>
                <c:pt idx="3">
                  <c:v>1.6400000000000001</c:v>
                </c:pt>
                <c:pt idx="4">
                  <c:v>1.88</c:v>
                </c:pt>
                <c:pt idx="5">
                  <c:v>2.12</c:v>
                </c:pt>
              </c:numCache>
            </c:numRef>
          </c:xVal>
          <c:yVal>
            <c:numRef>
              <c:f>Лист1!$J$6:$J$11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10D-4240-A693-E8564E7739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Частоты 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Полигон частот</a:t>
            </a:r>
          </a:p>
        </c:rich>
      </c:tx>
      <c:layout>
        <c:manualLayout>
          <c:xMode val="edge"/>
          <c:yMode val="edge"/>
          <c:x val="0.40390266841644795"/>
          <c:y val="0.9074074074074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183326033970414E-2"/>
          <c:y val="6.5231481481481488E-2"/>
          <c:w val="0.89974540682414694"/>
          <c:h val="0.6653320939049285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0"/>
                  <c:y val="-3.703703703703703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9D-484F-B4A0-9EE2A9DBA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Лист1!$O$6:$O$11</c:f>
              <c:numCache>
                <c:formatCode>General</c:formatCode>
                <c:ptCount val="6"/>
                <c:pt idx="0">
                  <c:v>0.92</c:v>
                </c:pt>
                <c:pt idx="1">
                  <c:v>1.1600000000000001</c:v>
                </c:pt>
                <c:pt idx="2">
                  <c:v>1.4</c:v>
                </c:pt>
                <c:pt idx="3">
                  <c:v>1.6400000000000001</c:v>
                </c:pt>
                <c:pt idx="4">
                  <c:v>1.88</c:v>
                </c:pt>
                <c:pt idx="5">
                  <c:v>2.12</c:v>
                </c:pt>
              </c:numCache>
            </c:numRef>
          </c:xVal>
          <c:yVal>
            <c:numRef>
              <c:f>Лист1!$J$6:$J$11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D-484F-B4A0-9EE2A9DBA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6323192"/>
        <c:axId val="626328768"/>
      </c:scatterChart>
      <c:valAx>
        <c:axId val="626323192"/>
        <c:scaling>
          <c:orientation val="minMax"/>
          <c:max val="2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</a:t>
                </a:r>
                <a:r>
                  <a:rPr lang="ru-RU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значение интервала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28768"/>
        <c:crosses val="autoZero"/>
        <c:crossBetween val="midCat"/>
        <c:majorUnit val="0.5"/>
      </c:valAx>
      <c:valAx>
        <c:axId val="626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Частоты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</a:t>
                </a: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2319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kern="1200" spc="0" baseline="0">
                <a:solidFill>
                  <a:srgbClr val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Гистограмма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42021741535181661"/>
          <c:y val="0.88888874284561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92580525135507"/>
          <c:y val="0.11464203588414708"/>
          <c:w val="0.85662729658792647"/>
          <c:h val="0.63727653834937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Лист1!$P$6:$P$11</c:f>
              <c:strCache>
                <c:ptCount val="6"/>
                <c:pt idx="0">
                  <c:v>0,8-1,04</c:v>
                </c:pt>
                <c:pt idx="1">
                  <c:v>1,04-1,28</c:v>
                </c:pt>
                <c:pt idx="2">
                  <c:v>1,28-1,52</c:v>
                </c:pt>
                <c:pt idx="3">
                  <c:v>1,52-1,76</c:v>
                </c:pt>
                <c:pt idx="4">
                  <c:v>1,76-2,0</c:v>
                </c:pt>
                <c:pt idx="5">
                  <c:v>2,0 и более</c:v>
                </c:pt>
              </c:strCache>
            </c:strRef>
          </c:cat>
          <c:val>
            <c:numRef>
              <c:f>Лист1!$J$6:$J$11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7-47AF-BDD3-239115743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1049624"/>
        <c:axId val="461050608"/>
      </c:barChart>
      <c:catAx>
        <c:axId val="46104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 интервала вариационного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50608"/>
        <c:crosses val="autoZero"/>
        <c:auto val="1"/>
        <c:lblAlgn val="ctr"/>
        <c:lblOffset val="100"/>
        <c:noMultiLvlLbl val="0"/>
      </c:catAx>
      <c:valAx>
        <c:axId val="4610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Частота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fi</a:t>
                </a:r>
                <a:r>
                  <a:rPr lang="ru-RU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0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Кумулята ряда 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распределения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929850576587532"/>
          <c:y val="0.883829738673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(Лист1!$H$6,Лист1!$I$6:$I$11)</c:f>
              <c:numCache>
                <c:formatCode>General</c:formatCode>
                <c:ptCount val="7"/>
                <c:pt idx="0">
                  <c:v>0.8</c:v>
                </c:pt>
                <c:pt idx="1">
                  <c:v>1.04</c:v>
                </c:pt>
                <c:pt idx="2">
                  <c:v>1.28</c:v>
                </c:pt>
                <c:pt idx="3">
                  <c:v>1.52</c:v>
                </c:pt>
                <c:pt idx="4">
                  <c:v>1.76</c:v>
                </c:pt>
                <c:pt idx="5">
                  <c:v>2</c:v>
                </c:pt>
                <c:pt idx="6">
                  <c:v>2.2400000000000002</c:v>
                </c:pt>
              </c:numCache>
            </c:numRef>
          </c:xVal>
          <c:yVal>
            <c:numRef>
              <c:f>Лист1!$K$5:$K$11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941-49C1-9E27-74DF1818E3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Накопленная</a:t>
                </a:r>
                <a:r>
                  <a:rPr lang="ru-RU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ч</a:t>
                </a: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астота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en-US" sz="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Процентное соотношение между группами банков с доходами: ряд 1 - от 100 до 300 млн дол., ряд</a:t>
            </a:r>
            <a:r>
              <a:rPr lang="ru-RU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2 - от 50 до 100 млн дол.</a:t>
            </a:r>
            <a:endParaRPr lang="ru-RU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855153247831851"/>
          <c:y val="0.88382967592968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8.6139747995418112E-2"/>
          <c:w val="0.85029396325459317"/>
          <c:h val="0.6416801508058915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Лист1!$O$13:$O$19</c:f>
              <c:numCache>
                <c:formatCode>General</c:formatCode>
                <c:ptCount val="7"/>
                <c:pt idx="0">
                  <c:v>0.7</c:v>
                </c:pt>
                <c:pt idx="1">
                  <c:v>0.9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1.2999999999999998</c:v>
                </c:pt>
                <c:pt idx="5">
                  <c:v>1.6</c:v>
                </c:pt>
                <c:pt idx="6">
                  <c:v>1.9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1A58-4557-83F3-560D514483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Лист1!$O$14:$O$20</c:f>
              <c:numCache>
                <c:formatCode>General</c:formatCode>
                <c:ptCount val="7"/>
                <c:pt idx="0">
                  <c:v>0.9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1.2999999999999998</c:v>
                </c:pt>
                <c:pt idx="4">
                  <c:v>1.6</c:v>
                </c:pt>
                <c:pt idx="5">
                  <c:v>1.9</c:v>
                </c:pt>
                <c:pt idx="6">
                  <c:v>2.1</c:v>
                </c:pt>
              </c:numCache>
            </c:numRef>
          </c:xVal>
          <c:yVal>
            <c:numRef>
              <c:f>Лист1!$I$13:$I$19</c:f>
              <c:numCache>
                <c:formatCode>0.00</c:formatCode>
                <c:ptCount val="7"/>
                <c:pt idx="0">
                  <c:v>8.3333333333333321</c:v>
                </c:pt>
                <c:pt idx="1">
                  <c:v>6.6666666666666732</c:v>
                </c:pt>
                <c:pt idx="2">
                  <c:v>8.3333333333333233</c:v>
                </c:pt>
                <c:pt idx="3">
                  <c:v>24.166666666666657</c:v>
                </c:pt>
                <c:pt idx="4">
                  <c:v>43.333333333333357</c:v>
                </c:pt>
                <c:pt idx="5">
                  <c:v>4.1666666666666661</c:v>
                </c:pt>
                <c:pt idx="6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58-4557-83F3-560D5144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97696"/>
        <c:axId val="611698024"/>
        <c:extLst/>
      </c:scatterChart>
      <c:valAx>
        <c:axId val="611697696"/>
        <c:scaling>
          <c:orientation val="minMax"/>
          <c:max val="2.200000000000000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Среднее значение рентабельности активов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8024"/>
        <c:crosses val="autoZero"/>
        <c:crossBetween val="midCat"/>
        <c:majorUnit val="0.5"/>
      </c:valAx>
      <c:valAx>
        <c:axId val="6116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 банков,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696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9525</xdr:rowOff>
    </xdr:from>
    <xdr:to>
      <xdr:col>7</xdr:col>
      <xdr:colOff>9524</xdr:colOff>
      <xdr:row>33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F7D57A-BEB8-405B-A7A1-69785AEC8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14287</xdr:rowOff>
    </xdr:from>
    <xdr:to>
      <xdr:col>14</xdr:col>
      <xdr:colOff>9526</xdr:colOff>
      <xdr:row>33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C2CA68-5F15-44C2-9E1D-7F79887C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176212</xdr:rowOff>
    </xdr:from>
    <xdr:to>
      <xdr:col>7</xdr:col>
      <xdr:colOff>19050</xdr:colOff>
      <xdr:row>50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D1F703-BA61-4D63-AA7A-BF068CBB1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34</xdr:row>
      <xdr:rowOff>190499</xdr:rowOff>
    </xdr:from>
    <xdr:to>
      <xdr:col>14</xdr:col>
      <xdr:colOff>0</xdr:colOff>
      <xdr:row>49</xdr:row>
      <xdr:rowOff>180974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20C3018-4210-496B-A859-931C42EA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600076</xdr:colOff>
      <xdr:row>51</xdr:row>
      <xdr:rowOff>180975</xdr:rowOff>
    </xdr:from>
    <xdr:to>
      <xdr:col>8</xdr:col>
      <xdr:colOff>85726</xdr:colOff>
      <xdr:row>66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8EAD82-B7F0-4FFA-AB69-9446E38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257175</xdr:colOff>
      <xdr:row>37</xdr:row>
      <xdr:rowOff>133350</xdr:rowOff>
    </xdr:from>
    <xdr:to>
      <xdr:col>13</xdr:col>
      <xdr:colOff>257175</xdr:colOff>
      <xdr:row>45</xdr:row>
      <xdr:rowOff>152400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3634E47D-9C9C-4ADA-8EC4-AF418667AA4E}"/>
            </a:ext>
          </a:extLst>
        </xdr:cNvPr>
        <xdr:cNvCxnSpPr/>
      </xdr:nvCxnSpPr>
      <xdr:spPr>
        <a:xfrm flipV="1">
          <a:off x="11496675" y="7181850"/>
          <a:ext cx="0" cy="1543050"/>
        </a:xfrm>
        <a:prstGeom prst="line">
          <a:avLst/>
        </a:prstGeom>
        <a:ln w="254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37</xdr:row>
      <xdr:rowOff>123825</xdr:rowOff>
    </xdr:from>
    <xdr:to>
      <xdr:col>13</xdr:col>
      <xdr:colOff>257175</xdr:colOff>
      <xdr:row>37</xdr:row>
      <xdr:rowOff>161925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1D794284-201F-4022-8948-20D21AC49318}"/>
            </a:ext>
          </a:extLst>
        </xdr:cNvPr>
        <xdr:cNvCxnSpPr/>
      </xdr:nvCxnSpPr>
      <xdr:spPr>
        <a:xfrm flipH="1">
          <a:off x="7353300" y="7172325"/>
          <a:ext cx="4143375" cy="38100"/>
        </a:xfrm>
        <a:prstGeom prst="line">
          <a:avLst/>
        </a:prstGeom>
        <a:ln w="254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1066800</xdr:colOff>
      <xdr:row>45</xdr:row>
      <xdr:rowOff>76200</xdr:rowOff>
    </xdr:from>
    <xdr:ext cx="769313" cy="26930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DB081E-8AC3-43F2-AE09-E1AAACC3B992}"/>
            </a:ext>
          </a:extLst>
        </xdr:cNvPr>
        <xdr:cNvSpPr txBox="1"/>
      </xdr:nvSpPr>
      <xdr:spPr>
        <a:xfrm>
          <a:off x="11039475" y="8648700"/>
          <a:ext cx="76931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Медиана</a:t>
          </a:r>
        </a:p>
      </xdr:txBody>
    </xdr:sp>
    <xdr:clientData/>
  </xdr:oneCellAnchor>
  <xdr:twoCellAnchor>
    <xdr:from>
      <xdr:col>4</xdr:col>
      <xdr:colOff>542925</xdr:colOff>
      <xdr:row>37</xdr:row>
      <xdr:rowOff>171450</xdr:rowOff>
    </xdr:from>
    <xdr:to>
      <xdr:col>4</xdr:col>
      <xdr:colOff>552450</xdr:colOff>
      <xdr:row>46</xdr:row>
      <xdr:rowOff>180975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DF3CC60-83F5-4887-884E-3D59862578AD}"/>
            </a:ext>
          </a:extLst>
        </xdr:cNvPr>
        <xdr:cNvCxnSpPr/>
      </xdr:nvCxnSpPr>
      <xdr:spPr>
        <a:xfrm flipH="1" flipV="1">
          <a:off x="3352800" y="7219950"/>
          <a:ext cx="9525" cy="1724025"/>
        </a:xfrm>
        <a:prstGeom prst="line">
          <a:avLst/>
        </a:prstGeom>
        <a:ln w="25400"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37</xdr:row>
      <xdr:rowOff>180975</xdr:rowOff>
    </xdr:from>
    <xdr:to>
      <xdr:col>4</xdr:col>
      <xdr:colOff>1000125</xdr:colOff>
      <xdr:row>47</xdr:row>
      <xdr:rowOff>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70583ED7-BFBA-471A-B8E6-416B480CB6F7}"/>
            </a:ext>
          </a:extLst>
        </xdr:cNvPr>
        <xdr:cNvCxnSpPr/>
      </xdr:nvCxnSpPr>
      <xdr:spPr>
        <a:xfrm flipH="1" flipV="1">
          <a:off x="3800475" y="7229475"/>
          <a:ext cx="9525" cy="1724025"/>
        </a:xfrm>
        <a:prstGeom prst="line">
          <a:avLst/>
        </a:prstGeom>
        <a:ln w="25400"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37</xdr:row>
      <xdr:rowOff>180975</xdr:rowOff>
    </xdr:from>
    <xdr:to>
      <xdr:col>4</xdr:col>
      <xdr:colOff>990600</xdr:colOff>
      <xdr:row>40</xdr:row>
      <xdr:rowOff>85725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BFFF3C8-7FBA-496C-B071-B9317B236571}"/>
            </a:ext>
          </a:extLst>
        </xdr:cNvPr>
        <xdr:cNvCxnSpPr/>
      </xdr:nvCxnSpPr>
      <xdr:spPr>
        <a:xfrm flipH="1" flipV="1">
          <a:off x="3362326" y="7229475"/>
          <a:ext cx="438149" cy="476250"/>
        </a:xfrm>
        <a:prstGeom prst="line">
          <a:avLst/>
        </a:prstGeom>
        <a:ln w="254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38</xdr:row>
      <xdr:rowOff>0</xdr:rowOff>
    </xdr:from>
    <xdr:to>
      <xdr:col>4</xdr:col>
      <xdr:colOff>981076</xdr:colOff>
      <xdr:row>41</xdr:row>
      <xdr:rowOff>133350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E57FFB04-D478-4A1C-ABB0-C3B714FC26A6}"/>
            </a:ext>
          </a:extLst>
        </xdr:cNvPr>
        <xdr:cNvCxnSpPr/>
      </xdr:nvCxnSpPr>
      <xdr:spPr>
        <a:xfrm flipV="1">
          <a:off x="3371850" y="7239000"/>
          <a:ext cx="419101" cy="704850"/>
        </a:xfrm>
        <a:prstGeom prst="line">
          <a:avLst/>
        </a:prstGeom>
        <a:ln w="2540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39</xdr:row>
      <xdr:rowOff>76201</xdr:rowOff>
    </xdr:from>
    <xdr:to>
      <xdr:col>4</xdr:col>
      <xdr:colOff>819151</xdr:colOff>
      <xdr:row>46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F5937014-1E62-459E-9431-112A0B60380E}"/>
            </a:ext>
          </a:extLst>
        </xdr:cNvPr>
        <xdr:cNvCxnSpPr/>
      </xdr:nvCxnSpPr>
      <xdr:spPr>
        <a:xfrm flipV="1">
          <a:off x="3629025" y="7505701"/>
          <a:ext cx="1" cy="1428749"/>
        </a:xfrm>
        <a:prstGeom prst="line">
          <a:avLst/>
        </a:prstGeom>
        <a:ln w="25400"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561975</xdr:colOff>
      <xdr:row>46</xdr:row>
      <xdr:rowOff>66675</xdr:rowOff>
    </xdr:from>
    <xdr:ext cx="545021" cy="26930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28F5ED-2EB0-44AC-BE1D-E7D2CD86E53A}"/>
            </a:ext>
          </a:extLst>
        </xdr:cNvPr>
        <xdr:cNvSpPr txBox="1"/>
      </xdr:nvSpPr>
      <xdr:spPr>
        <a:xfrm>
          <a:off x="3371850" y="8829675"/>
          <a:ext cx="54502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Мода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28" workbookViewId="0">
      <selection activeCell="O30" sqref="O30"/>
    </sheetView>
  </sheetViews>
  <sheetFormatPr defaultRowHeight="15" x14ac:dyDescent="0.25"/>
  <cols>
    <col min="3" max="3" width="12" customWidth="1"/>
    <col min="4" max="4" width="11.85546875" customWidth="1"/>
    <col min="5" max="5" width="32.140625" bestFit="1" customWidth="1"/>
    <col min="10" max="10" width="14.28515625" bestFit="1" customWidth="1"/>
    <col min="11" max="11" width="15.5703125" bestFit="1" customWidth="1"/>
    <col min="12" max="12" width="8.85546875" bestFit="1" customWidth="1"/>
    <col min="13" max="13" width="19" bestFit="1" customWidth="1"/>
    <col min="15" max="15" width="41.85546875" bestFit="1" customWidth="1"/>
    <col min="16" max="16" width="37.140625" bestFit="1" customWidth="1"/>
  </cols>
  <sheetData>
    <row r="1" spans="1:16" x14ac:dyDescent="0.25">
      <c r="A1">
        <v>0.8</v>
      </c>
      <c r="C1" s="5" t="s">
        <v>0</v>
      </c>
      <c r="D1" s="7"/>
      <c r="E1" s="6"/>
      <c r="G1" s="2" t="s">
        <v>4</v>
      </c>
      <c r="H1">
        <f>INT(1+3.322*LOG10(20))</f>
        <v>5</v>
      </c>
    </row>
    <row r="2" spans="1:16" x14ac:dyDescent="0.25">
      <c r="A2">
        <v>0.85</v>
      </c>
      <c r="C2" s="5" t="s">
        <v>1</v>
      </c>
      <c r="D2" s="6"/>
      <c r="E2" s="1" t="s">
        <v>2</v>
      </c>
      <c r="G2" s="2" t="s">
        <v>5</v>
      </c>
      <c r="H2">
        <f>A20</f>
        <v>2</v>
      </c>
    </row>
    <row r="3" spans="1:16" x14ac:dyDescent="0.25">
      <c r="A3">
        <v>1.04</v>
      </c>
      <c r="C3" s="1">
        <v>0.6</v>
      </c>
      <c r="D3" s="1">
        <v>0.8</v>
      </c>
      <c r="E3" s="1">
        <v>10</v>
      </c>
      <c r="G3" s="2" t="s">
        <v>6</v>
      </c>
      <c r="H3" s="3">
        <f>A1</f>
        <v>0.8</v>
      </c>
    </row>
    <row r="4" spans="1:16" x14ac:dyDescent="0.25">
      <c r="A4">
        <v>1.1299999999999999</v>
      </c>
      <c r="C4" s="1">
        <v>0.8</v>
      </c>
      <c r="D4" s="1">
        <v>1</v>
      </c>
      <c r="E4" s="1">
        <v>30</v>
      </c>
      <c r="G4" s="2" t="s">
        <v>7</v>
      </c>
      <c r="H4">
        <f>(H2-H3)/H1</f>
        <v>0.24</v>
      </c>
    </row>
    <row r="5" spans="1:16" x14ac:dyDescent="0.25">
      <c r="A5">
        <v>1.1499999999999999</v>
      </c>
      <c r="C5" s="1">
        <v>1</v>
      </c>
      <c r="D5" s="1">
        <v>1.1000000000000001</v>
      </c>
      <c r="E5" s="1">
        <v>10</v>
      </c>
      <c r="G5" s="2" t="s">
        <v>14</v>
      </c>
      <c r="H5" s="3">
        <v>20</v>
      </c>
      <c r="J5" t="s">
        <v>15</v>
      </c>
      <c r="K5" t="s">
        <v>17</v>
      </c>
      <c r="L5" t="s">
        <v>16</v>
      </c>
      <c r="M5" t="s">
        <v>18</v>
      </c>
      <c r="O5" s="2" t="s">
        <v>19</v>
      </c>
      <c r="P5" s="2" t="s">
        <v>20</v>
      </c>
    </row>
    <row r="6" spans="1:16" x14ac:dyDescent="0.25">
      <c r="A6">
        <v>1.24</v>
      </c>
      <c r="C6" s="1">
        <v>1.1000000000000001</v>
      </c>
      <c r="D6" s="1">
        <v>1.2</v>
      </c>
      <c r="E6" s="1">
        <v>15</v>
      </c>
      <c r="G6" s="2" t="s">
        <v>8</v>
      </c>
      <c r="H6">
        <f>$A$1</f>
        <v>0.8</v>
      </c>
      <c r="I6">
        <f>H7</f>
        <v>1.04</v>
      </c>
      <c r="J6">
        <f t="shared" ref="J6:J11" si="0">COUNTIFS($A$1:$A$20, "&gt;="&amp;H6, $A$1:$A$20,"&lt;"&amp;I6)</f>
        <v>2</v>
      </c>
      <c r="K6">
        <f>J6</f>
        <v>2</v>
      </c>
      <c r="L6">
        <f t="shared" ref="L6:L11" si="1">100/$H$5*J6</f>
        <v>10</v>
      </c>
      <c r="M6" s="4">
        <f>L6/$H$4</f>
        <v>41.666666666666671</v>
      </c>
      <c r="O6" s="2">
        <f>AVERAGE(H6:I6)</f>
        <v>0.92</v>
      </c>
      <c r="P6" s="2" t="s">
        <v>21</v>
      </c>
    </row>
    <row r="7" spans="1:16" x14ac:dyDescent="0.25">
      <c r="A7">
        <v>1.28</v>
      </c>
      <c r="C7" s="1">
        <v>1.2</v>
      </c>
      <c r="D7" s="1">
        <v>1.4</v>
      </c>
      <c r="E7" s="1">
        <v>20</v>
      </c>
      <c r="G7" s="2" t="s">
        <v>10</v>
      </c>
      <c r="H7">
        <f>H6+H$4</f>
        <v>1.04</v>
      </c>
      <c r="I7">
        <f>H8</f>
        <v>1.28</v>
      </c>
      <c r="J7">
        <f t="shared" si="0"/>
        <v>4</v>
      </c>
      <c r="K7">
        <f>J7+K6</f>
        <v>6</v>
      </c>
      <c r="L7">
        <f t="shared" si="1"/>
        <v>20</v>
      </c>
      <c r="M7" s="4">
        <f>L7/$H$4</f>
        <v>83.333333333333343</v>
      </c>
      <c r="O7" s="2">
        <f t="shared" ref="O7:O11" si="2">AVERAGE(H7:I7)</f>
        <v>1.1600000000000001</v>
      </c>
      <c r="P7" s="2" t="s">
        <v>22</v>
      </c>
    </row>
    <row r="8" spans="1:16" x14ac:dyDescent="0.25">
      <c r="A8">
        <v>1.28</v>
      </c>
      <c r="C8" s="1">
        <v>1.4</v>
      </c>
      <c r="D8" s="1">
        <v>1.8</v>
      </c>
      <c r="E8" s="1">
        <v>10</v>
      </c>
      <c r="G8" s="2" t="s">
        <v>9</v>
      </c>
      <c r="H8">
        <f>H7+H$4</f>
        <v>1.28</v>
      </c>
      <c r="I8">
        <f>H9</f>
        <v>1.52</v>
      </c>
      <c r="J8">
        <f t="shared" si="0"/>
        <v>7</v>
      </c>
      <c r="K8">
        <f>J8+K7</f>
        <v>13</v>
      </c>
      <c r="L8">
        <f t="shared" si="1"/>
        <v>35</v>
      </c>
      <c r="M8" s="4">
        <f t="shared" ref="M8:M11" si="3">L8/$H$4</f>
        <v>145.83333333333334</v>
      </c>
      <c r="O8" s="2">
        <f t="shared" si="2"/>
        <v>1.4</v>
      </c>
      <c r="P8" s="2" t="s">
        <v>23</v>
      </c>
    </row>
    <row r="9" spans="1:16" x14ac:dyDescent="0.25">
      <c r="A9">
        <v>1.33</v>
      </c>
      <c r="C9" s="1">
        <v>1.8</v>
      </c>
      <c r="D9" s="1">
        <v>2</v>
      </c>
      <c r="E9" s="1">
        <v>5</v>
      </c>
      <c r="G9" s="2" t="s">
        <v>11</v>
      </c>
      <c r="H9">
        <f>H8+H$4</f>
        <v>1.52</v>
      </c>
      <c r="I9">
        <f>H10</f>
        <v>1.76</v>
      </c>
      <c r="J9">
        <f t="shared" si="0"/>
        <v>5</v>
      </c>
      <c r="K9">
        <f>J9+K8</f>
        <v>18</v>
      </c>
      <c r="L9">
        <f t="shared" si="1"/>
        <v>25</v>
      </c>
      <c r="M9" s="4">
        <f t="shared" si="3"/>
        <v>104.16666666666667</v>
      </c>
      <c r="O9" s="2">
        <f t="shared" si="2"/>
        <v>1.6400000000000001</v>
      </c>
      <c r="P9" s="2" t="s">
        <v>24</v>
      </c>
    </row>
    <row r="10" spans="1:16" x14ac:dyDescent="0.25">
      <c r="A10">
        <v>1.36</v>
      </c>
      <c r="C10" s="5" t="s">
        <v>3</v>
      </c>
      <c r="D10" s="6"/>
      <c r="E10" s="1">
        <v>100</v>
      </c>
      <c r="G10" s="2" t="s">
        <v>12</v>
      </c>
      <c r="H10">
        <f>H9+H$4</f>
        <v>1.76</v>
      </c>
      <c r="I10">
        <f>H11</f>
        <v>2</v>
      </c>
      <c r="J10">
        <f t="shared" si="0"/>
        <v>1</v>
      </c>
      <c r="K10">
        <f>J10+K9</f>
        <v>19</v>
      </c>
      <c r="L10">
        <f t="shared" si="1"/>
        <v>5</v>
      </c>
      <c r="M10" s="4">
        <f t="shared" si="3"/>
        <v>20.833333333333336</v>
      </c>
      <c r="O10" s="2">
        <f t="shared" si="2"/>
        <v>1.88</v>
      </c>
      <c r="P10" s="2" t="s">
        <v>25</v>
      </c>
    </row>
    <row r="11" spans="1:16" x14ac:dyDescent="0.25">
      <c r="A11">
        <v>1.37</v>
      </c>
      <c r="G11" s="2" t="s">
        <v>13</v>
      </c>
      <c r="H11">
        <f>H10+H$4</f>
        <v>2</v>
      </c>
      <c r="I11">
        <f>H11+H4</f>
        <v>2.2400000000000002</v>
      </c>
      <c r="J11">
        <f t="shared" si="0"/>
        <v>1</v>
      </c>
      <c r="K11">
        <f>J11+K10</f>
        <v>20</v>
      </c>
      <c r="L11">
        <f t="shared" si="1"/>
        <v>5</v>
      </c>
      <c r="M11" s="4">
        <f t="shared" si="3"/>
        <v>20.833333333333336</v>
      </c>
      <c r="O11" s="2">
        <f t="shared" si="2"/>
        <v>2.12</v>
      </c>
      <c r="P11" s="2" t="s">
        <v>26</v>
      </c>
    </row>
    <row r="12" spans="1:16" x14ac:dyDescent="0.25">
      <c r="A12">
        <v>1.49</v>
      </c>
      <c r="O12" s="2" t="s">
        <v>27</v>
      </c>
    </row>
    <row r="13" spans="1:16" x14ac:dyDescent="0.25">
      <c r="A13">
        <v>1.51</v>
      </c>
      <c r="G13" s="2"/>
      <c r="H13" s="4"/>
      <c r="I13" s="4">
        <f>(D4-D3)*M6</f>
        <v>8.3333333333333321</v>
      </c>
      <c r="O13" s="2">
        <f>AVERAGE(C3:D3)</f>
        <v>0.7</v>
      </c>
    </row>
    <row r="14" spans="1:16" x14ac:dyDescent="0.25">
      <c r="A14">
        <v>1.58</v>
      </c>
      <c r="G14" s="2"/>
      <c r="H14" s="4"/>
      <c r="I14" s="4">
        <f>(D5-H7)*M7+(I6-C5)*M6</f>
        <v>6.6666666666666732</v>
      </c>
      <c r="O14" s="2">
        <f>AVERAGE(C4:D4)</f>
        <v>0.9</v>
      </c>
    </row>
    <row r="15" spans="1:16" x14ac:dyDescent="0.25">
      <c r="A15">
        <v>1.62</v>
      </c>
      <c r="G15" s="2"/>
      <c r="H15" s="4"/>
      <c r="I15" s="4">
        <f>(D6-D5)*M7</f>
        <v>8.3333333333333233</v>
      </c>
      <c r="O15" s="2">
        <f t="shared" ref="O15:O19" si="4">AVERAGE(C5:D5)</f>
        <v>1.05</v>
      </c>
    </row>
    <row r="16" spans="1:16" x14ac:dyDescent="0.25">
      <c r="A16">
        <v>1.66</v>
      </c>
      <c r="G16" s="2"/>
      <c r="H16" s="4"/>
      <c r="I16" s="4">
        <f>(D7-H8)*M8+(I7-C7)*M7</f>
        <v>24.166666666666657</v>
      </c>
      <c r="O16" s="2">
        <f t="shared" si="4"/>
        <v>1.1499999999999999</v>
      </c>
    </row>
    <row r="17" spans="1:15" x14ac:dyDescent="0.25">
      <c r="A17">
        <v>1.73</v>
      </c>
      <c r="G17" s="2"/>
      <c r="H17" s="4"/>
      <c r="I17" s="4">
        <f>(D8-H10)*M10+(I9-I8)*M9+(H9-C8)*M8</f>
        <v>43.333333333333357</v>
      </c>
      <c r="O17" s="2">
        <f t="shared" si="4"/>
        <v>1.2999999999999998</v>
      </c>
    </row>
    <row r="18" spans="1:15" x14ac:dyDescent="0.25">
      <c r="A18">
        <v>1.75</v>
      </c>
      <c r="I18" s="4">
        <f>(D9-D8)*M10</f>
        <v>4.1666666666666661</v>
      </c>
      <c r="O18" s="2">
        <f t="shared" si="4"/>
        <v>1.6</v>
      </c>
    </row>
    <row r="19" spans="1:15" x14ac:dyDescent="0.25">
      <c r="A19">
        <v>1.98</v>
      </c>
      <c r="I19">
        <v>5</v>
      </c>
      <c r="O19" s="2">
        <f t="shared" si="4"/>
        <v>1.9</v>
      </c>
    </row>
    <row r="20" spans="1:15" x14ac:dyDescent="0.25">
      <c r="A20">
        <v>2</v>
      </c>
      <c r="O20">
        <v>2.1</v>
      </c>
    </row>
  </sheetData>
  <sortState xmlns:xlrd2="http://schemas.microsoft.com/office/spreadsheetml/2017/richdata2" ref="A1:A20">
    <sortCondition ref="A1"/>
  </sortState>
  <mergeCells count="3">
    <mergeCell ref="C10:D10"/>
    <mergeCell ref="C1:E1"/>
    <mergeCell ref="C2:D2"/>
  </mergeCells>
  <pageMargins left="0.7" right="0.7" top="0.75" bottom="0.75" header="0.3" footer="0.3"/>
  <pageSetup paperSize="0" orientation="portrait" horizontalDpi="0" verticalDpi="0" copies="0"/>
  <ignoredErrors>
    <ignoredError sqref="O19 O15:O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Белова Елизавета Евгеньевна</dc:creator>
  <cp:lastModifiedBy>Александр Чудскаев</cp:lastModifiedBy>
  <dcterms:created xsi:type="dcterms:W3CDTF">2021-09-13T10:44:27Z</dcterms:created>
  <dcterms:modified xsi:type="dcterms:W3CDTF">2023-10-10T06:00:01Z</dcterms:modified>
</cp:coreProperties>
</file>